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ixa-my.sharepoint.com/personal/c068972_corp_caixa_gov_br/Documents/Documentos/"/>
    </mc:Choice>
  </mc:AlternateContent>
  <xr:revisionPtr revIDLastSave="160" documentId="8_{0B7F786F-2E0C-4BEE-9F37-FDE646F2F385}" xr6:coauthVersionLast="46" xr6:coauthVersionMax="47" xr10:uidLastSave="{F8FBB35C-74A1-4DF2-BD41-041A78256156}"/>
  <bookViews>
    <workbookView showSheetTabs="0" xWindow="-120" yWindow="-120" windowWidth="20730" windowHeight="11160" xr2:uid="{E5F450F1-A5E4-4141-9C7A-3B340A56BBDF}"/>
  </bookViews>
  <sheets>
    <sheet name="XS (eng)" sheetId="40" r:id="rId1"/>
    <sheet name="BALANÇO PATRIMONIAL" sheetId="15" r:id="rId2"/>
    <sheet name="BP Antiga Parceria" sheetId="33" r:id="rId3"/>
    <sheet name="BP Novas Parcerias" sheetId="34" r:id="rId4"/>
    <sheet name="BP - TOO SEG" sheetId="22" r:id="rId5"/>
    <sheet name="DRE CAIXA SEGURIDADE" sheetId="11" r:id="rId6"/>
    <sheet name="DRE CAIXA SEGURIDADE CONTABIL" sheetId="19" r:id="rId7"/>
    <sheet name="DRE AGRUPADA" sheetId="8" r:id="rId8"/>
    <sheet name="DRE HOLDING SEGURIDADE" sheetId="12" r:id="rId9"/>
    <sheet name="DRE NEGÓCIOS DE DISTRIBUIÇÃO" sheetId="10" r:id="rId10"/>
    <sheet name="DRE ANTIGA PARCERIA CAIXA" sheetId="5" r:id="rId11"/>
    <sheet name="DRE NOVAS PARCERIAS CAIXA" sheetId="6" r:id="rId12"/>
    <sheet name="DRE PARCERIAS BANCO PAN" sheetId="9" r:id="rId13"/>
    <sheet name="Desempenho Risco" sheetId="18" r:id="rId14"/>
    <sheet name="Desempenho Acumulação" sheetId="20" r:id="rId15"/>
    <sheet name="INDICADORES" sheetId="39" r:id="rId16"/>
    <sheet name="SEGMENTS" sheetId="31" r:id="rId17"/>
    <sheet name="COMPANIES" sheetId="32" r:id="rId18"/>
  </sheets>
  <externalReferences>
    <externalReference r:id="rId19"/>
  </externalReferenc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0" i="12" l="1"/>
  <c r="AC10" i="12"/>
  <c r="AD10" i="12"/>
  <c r="AE10" i="12"/>
  <c r="AF10" i="12"/>
  <c r="AB7" i="10"/>
  <c r="AC7" i="10"/>
  <c r="AD7" i="10"/>
  <c r="AE7" i="10"/>
  <c r="AF7" i="10"/>
  <c r="AB9" i="10"/>
  <c r="AC9" i="10"/>
  <c r="AD9" i="10"/>
  <c r="AE9" i="10"/>
  <c r="AF9" i="10"/>
  <c r="AB9" i="12"/>
  <c r="AC9" i="12"/>
  <c r="AD9" i="12"/>
  <c r="AE9" i="12"/>
  <c r="AF9" i="12"/>
  <c r="AB8" i="12"/>
  <c r="AC8" i="12"/>
  <c r="AD8" i="12"/>
  <c r="AE8" i="12"/>
  <c r="AF8" i="12"/>
  <c r="AE107" i="8"/>
  <c r="AE108" i="8"/>
  <c r="AE109" i="8"/>
  <c r="AE110" i="8"/>
  <c r="AE111" i="8"/>
  <c r="AE112" i="8"/>
  <c r="AE113" i="8"/>
  <c r="AE114" i="8"/>
  <c r="AE115" i="8"/>
  <c r="AE16" i="10"/>
  <c r="AE116" i="8"/>
  <c r="AE17" i="10"/>
  <c r="AE117" i="8"/>
  <c r="AE118" i="8"/>
  <c r="AE119" i="8"/>
  <c r="AE120" i="8"/>
  <c r="AE49" i="8"/>
  <c r="AE67" i="8"/>
  <c r="AE30" i="8"/>
  <c r="AE88" i="8"/>
  <c r="AE126" i="8"/>
  <c r="AE9" i="8"/>
  <c r="AE50" i="8"/>
  <c r="AE68" i="8"/>
  <c r="AE31" i="8"/>
  <c r="AE89" i="8"/>
  <c r="AE127" i="8"/>
  <c r="AE10" i="8"/>
  <c r="AE51" i="8"/>
  <c r="AE69" i="8"/>
  <c r="AE32" i="8"/>
  <c r="AE90" i="8"/>
  <c r="AE128" i="8"/>
  <c r="AE11" i="8"/>
  <c r="AE52" i="8"/>
  <c r="AE70" i="8"/>
  <c r="AE33" i="8"/>
  <c r="AE91" i="8"/>
  <c r="AE129" i="8"/>
  <c r="AE12" i="8"/>
  <c r="AE53" i="8"/>
  <c r="AE71" i="8"/>
  <c r="AE34" i="8"/>
  <c r="AE92" i="8"/>
  <c r="AE130" i="8"/>
  <c r="AE13" i="8"/>
  <c r="AE93" i="8"/>
  <c r="AE12" i="12"/>
  <c r="AE131" i="8"/>
  <c r="AE14" i="8"/>
  <c r="AE15" i="8"/>
  <c r="AE55" i="8"/>
  <c r="AE74" i="8"/>
  <c r="AE37" i="8"/>
  <c r="AE95" i="8"/>
  <c r="AE133" i="8"/>
  <c r="AE16" i="8"/>
  <c r="AE17" i="8"/>
  <c r="AE57" i="8"/>
  <c r="AE76" i="8"/>
  <c r="AE39" i="8"/>
  <c r="AE97" i="8"/>
  <c r="AE135" i="8"/>
  <c r="AE18" i="8"/>
  <c r="AE58" i="8"/>
  <c r="AE77" i="8"/>
  <c r="AE40" i="8"/>
  <c r="AE98" i="8"/>
  <c r="AE136" i="8"/>
  <c r="AE19" i="8"/>
  <c r="AE59" i="8"/>
  <c r="AE78" i="8"/>
  <c r="AE41" i="8"/>
  <c r="AE99" i="8"/>
  <c r="AE137" i="8"/>
  <c r="AE20" i="8"/>
  <c r="AE60" i="8"/>
  <c r="AE79" i="8"/>
  <c r="AE42" i="8"/>
  <c r="AE100" i="8"/>
  <c r="AE138" i="8"/>
  <c r="AE21" i="8"/>
  <c r="AE22" i="8"/>
  <c r="AE62" i="8"/>
  <c r="AE44" i="8"/>
  <c r="AE23" i="8"/>
  <c r="AE24" i="8"/>
  <c r="AE94" i="8"/>
  <c r="AE96" i="8"/>
  <c r="AE101" i="8"/>
  <c r="AE54" i="8"/>
  <c r="AE56" i="8"/>
  <c r="AE61" i="8"/>
  <c r="AE63" i="8"/>
  <c r="AE72" i="8"/>
  <c r="AE73" i="8"/>
  <c r="AE75" i="8"/>
  <c r="AE80" i="8"/>
  <c r="AE82" i="8"/>
  <c r="AE45" i="8"/>
  <c r="AC8" i="11"/>
  <c r="AD8" i="11"/>
  <c r="AE8" i="11"/>
  <c r="AF8" i="11"/>
  <c r="AB50" i="8"/>
  <c r="AC50" i="8"/>
  <c r="AD50" i="8"/>
  <c r="AF50" i="8"/>
  <c r="AB51" i="8"/>
  <c r="AC51" i="8"/>
  <c r="AD51" i="8"/>
  <c r="AF51" i="8"/>
  <c r="AB52" i="8"/>
  <c r="AC52" i="8"/>
  <c r="AD52" i="8"/>
  <c r="AF52" i="8"/>
  <c r="AB53" i="8"/>
  <c r="AC53" i="8"/>
  <c r="AD53" i="8"/>
  <c r="AF53" i="8"/>
  <c r="AB49" i="8"/>
  <c r="AC49" i="8"/>
  <c r="AD49" i="8"/>
  <c r="AF49" i="8"/>
  <c r="AF54" i="8"/>
  <c r="AB55" i="8"/>
  <c r="AC55" i="8"/>
  <c r="AD55" i="8"/>
  <c r="AF55" i="8"/>
  <c r="AF56" i="8"/>
  <c r="AB57" i="8"/>
  <c r="AC57" i="8"/>
  <c r="AD57" i="8"/>
  <c r="AF57" i="8"/>
  <c r="AB58" i="8"/>
  <c r="AC58" i="8"/>
  <c r="AD58" i="8"/>
  <c r="AF58" i="8"/>
  <c r="AB59" i="8"/>
  <c r="AC59" i="8"/>
  <c r="AD59" i="8"/>
  <c r="AF59" i="8"/>
  <c r="AB60" i="8"/>
  <c r="AC60" i="8"/>
  <c r="AD60" i="8"/>
  <c r="AF60" i="8"/>
  <c r="AF61" i="8"/>
  <c r="AD67" i="8"/>
  <c r="AD70" i="8"/>
  <c r="AD68" i="8"/>
  <c r="AD69" i="8"/>
  <c r="AD71" i="8"/>
  <c r="AD72" i="8"/>
  <c r="AD73" i="8"/>
  <c r="AC67" i="8"/>
  <c r="AC68" i="8"/>
  <c r="AC69" i="8"/>
  <c r="AC70" i="8"/>
  <c r="AC71" i="8"/>
  <c r="AC73" i="8"/>
  <c r="AB67" i="8"/>
  <c r="AB68" i="8"/>
  <c r="AB69" i="8"/>
  <c r="AB70" i="8"/>
  <c r="AB71" i="8"/>
  <c r="AB73" i="8"/>
  <c r="AF72" i="8"/>
  <c r="AA7" i="18"/>
  <c r="AA9" i="18"/>
  <c r="AA16" i="18"/>
  <c r="AB24" i="18"/>
  <c r="AB11" i="18"/>
  <c r="AB20" i="18"/>
  <c r="AB7" i="18"/>
  <c r="AB21" i="18"/>
  <c r="AB8" i="18"/>
  <c r="AB9" i="18"/>
  <c r="AB16" i="18"/>
  <c r="AC24" i="18"/>
  <c r="AC11" i="18"/>
  <c r="AC20" i="18"/>
  <c r="AC7" i="18"/>
  <c r="AC21" i="18"/>
  <c r="AC8" i="18"/>
  <c r="AC9" i="18"/>
  <c r="AC16" i="18"/>
  <c r="AD24" i="18"/>
  <c r="AD11" i="18"/>
  <c r="AD20" i="18"/>
  <c r="AD7" i="18"/>
  <c r="AD21" i="18"/>
  <c r="AD8" i="18"/>
  <c r="AD9" i="18"/>
  <c r="AD16" i="18"/>
  <c r="AA12" i="18"/>
  <c r="AB25" i="18"/>
  <c r="AB12" i="18"/>
  <c r="AC25" i="18"/>
  <c r="AC12" i="18"/>
  <c r="AD25" i="18"/>
  <c r="AD12" i="18"/>
  <c r="AA15" i="18"/>
  <c r="AB23" i="18"/>
  <c r="AB10" i="18"/>
  <c r="AB15" i="18"/>
  <c r="AC23" i="18"/>
  <c r="AC10" i="18"/>
  <c r="AC15" i="18"/>
  <c r="AD23" i="18"/>
  <c r="AD10" i="18"/>
  <c r="AD15" i="18"/>
  <c r="AE38" i="20"/>
  <c r="AE37" i="20"/>
  <c r="AE22" i="20"/>
  <c r="AE20" i="20"/>
  <c r="AD37" i="20"/>
  <c r="AD38" i="20"/>
  <c r="AD20" i="20"/>
  <c r="AD22" i="20"/>
  <c r="AB30" i="8"/>
  <c r="AB107" i="8"/>
  <c r="AB88" i="8"/>
  <c r="AB126" i="8"/>
  <c r="AB9" i="8"/>
  <c r="AB31" i="8"/>
  <c r="AB108" i="8"/>
  <c r="AB89" i="8"/>
  <c r="AB127" i="8"/>
  <c r="AB10" i="8"/>
  <c r="AB32" i="8"/>
  <c r="AB109" i="8"/>
  <c r="AB90" i="8"/>
  <c r="AB128" i="8"/>
  <c r="AB11" i="8"/>
  <c r="AB33" i="8"/>
  <c r="AB110" i="8"/>
  <c r="AB91" i="8"/>
  <c r="AB129" i="8"/>
  <c r="AB12" i="8"/>
  <c r="AB34" i="8"/>
  <c r="AB111" i="8"/>
  <c r="AB92" i="8"/>
  <c r="AB130" i="8"/>
  <c r="AB13" i="8"/>
  <c r="AB112" i="8"/>
  <c r="AB93" i="8"/>
  <c r="AB12" i="12"/>
  <c r="AB131" i="8"/>
  <c r="AB14" i="8"/>
  <c r="AB15" i="8"/>
  <c r="AB74" i="8"/>
  <c r="AB37" i="8"/>
  <c r="AB114" i="8"/>
  <c r="AB95" i="8"/>
  <c r="AB133" i="8"/>
  <c r="AB16" i="8"/>
  <c r="AB17" i="8"/>
  <c r="AB76" i="8"/>
  <c r="AB39" i="8"/>
  <c r="AB16" i="10"/>
  <c r="AB116" i="8"/>
  <c r="AB97" i="8"/>
  <c r="AB135" i="8"/>
  <c r="AB18" i="8"/>
  <c r="AB77" i="8"/>
  <c r="AB40" i="8"/>
  <c r="AB98" i="8"/>
  <c r="AB17" i="10"/>
  <c r="AB117" i="8"/>
  <c r="AB136" i="8"/>
  <c r="AB19" i="8"/>
  <c r="AB78" i="8"/>
  <c r="AB41" i="8"/>
  <c r="AB118" i="8"/>
  <c r="AB99" i="8"/>
  <c r="AB137" i="8"/>
  <c r="AB20" i="8"/>
  <c r="AB79" i="8"/>
  <c r="AB42" i="8"/>
  <c r="AB119" i="8"/>
  <c r="AB100" i="8"/>
  <c r="AB138" i="8"/>
  <c r="AB21" i="8"/>
  <c r="AB22" i="8"/>
  <c r="AB62" i="8"/>
  <c r="AB81" i="8"/>
  <c r="AB44" i="8"/>
  <c r="AB23" i="8"/>
  <c r="AB24" i="8"/>
  <c r="AC30" i="8"/>
  <c r="AC107" i="8"/>
  <c r="AC126" i="8"/>
  <c r="AC88" i="8"/>
  <c r="AC9" i="8"/>
  <c r="AC31" i="8"/>
  <c r="AC108" i="8"/>
  <c r="AC127" i="8"/>
  <c r="AC89" i="8"/>
  <c r="AC10" i="8"/>
  <c r="AC32" i="8"/>
  <c r="AC109" i="8"/>
  <c r="AC128" i="8"/>
  <c r="AC90" i="8"/>
  <c r="AC11" i="8"/>
  <c r="AC33" i="8"/>
  <c r="AC110" i="8"/>
  <c r="AC129" i="8"/>
  <c r="AC91" i="8"/>
  <c r="AC12" i="8"/>
  <c r="AC34" i="8"/>
  <c r="AC111" i="8"/>
  <c r="AC130" i="8"/>
  <c r="AC92" i="8"/>
  <c r="AC13" i="8"/>
  <c r="AC112" i="8"/>
  <c r="AC12" i="12"/>
  <c r="AC131" i="8"/>
  <c r="AC93" i="8"/>
  <c r="AC14" i="8"/>
  <c r="AC15" i="8"/>
  <c r="AC74" i="8"/>
  <c r="AC37" i="8"/>
  <c r="AC114" i="8"/>
  <c r="AC133" i="8"/>
  <c r="AC95" i="8"/>
  <c r="AC16" i="8"/>
  <c r="AC17" i="8"/>
  <c r="AC76" i="8"/>
  <c r="AC39" i="8"/>
  <c r="AC97" i="8"/>
  <c r="AC16" i="10"/>
  <c r="AC116" i="8"/>
  <c r="AC135" i="8"/>
  <c r="AC18" i="8"/>
  <c r="AC77" i="8"/>
  <c r="AC40" i="8"/>
  <c r="AC98" i="8"/>
  <c r="AC17" i="10"/>
  <c r="AC117" i="8"/>
  <c r="AC136" i="8"/>
  <c r="AC19" i="8"/>
  <c r="AC78" i="8"/>
  <c r="AC41" i="8"/>
  <c r="AC118" i="8"/>
  <c r="AC99" i="8"/>
  <c r="AC137" i="8"/>
  <c r="AC20" i="8"/>
  <c r="AC79" i="8"/>
  <c r="AC42" i="8"/>
  <c r="AC119" i="8"/>
  <c r="AC100" i="8"/>
  <c r="AC138" i="8"/>
  <c r="AC21" i="8"/>
  <c r="AC22" i="8"/>
  <c r="AC62" i="8"/>
  <c r="AC81" i="8"/>
  <c r="AC44" i="8"/>
  <c r="AC23" i="8"/>
  <c r="AC24" i="8"/>
  <c r="AD30" i="8"/>
  <c r="AD88" i="8"/>
  <c r="AD107" i="8"/>
  <c r="AD126" i="8"/>
  <c r="AD9" i="8"/>
  <c r="AD31" i="8"/>
  <c r="AD89" i="8"/>
  <c r="AD127" i="8"/>
  <c r="AD108" i="8"/>
  <c r="AD10" i="8"/>
  <c r="AD32" i="8"/>
  <c r="AD90" i="8"/>
  <c r="AD128" i="8"/>
  <c r="AD109" i="8"/>
  <c r="AD11" i="8"/>
  <c r="AD33" i="8"/>
  <c r="AD91" i="8"/>
  <c r="AD129" i="8"/>
  <c r="AD110" i="8"/>
  <c r="AD12" i="8"/>
  <c r="AD34" i="8"/>
  <c r="AD92" i="8"/>
  <c r="AD130" i="8"/>
  <c r="AD111" i="8"/>
  <c r="AD13" i="8"/>
  <c r="AD93" i="8"/>
  <c r="AD12" i="12"/>
  <c r="AD131" i="8"/>
  <c r="AD112" i="8"/>
  <c r="AD14" i="8"/>
  <c r="AD15" i="8"/>
  <c r="AD74" i="8"/>
  <c r="AD37" i="8"/>
  <c r="AD95" i="8"/>
  <c r="AD133" i="8"/>
  <c r="AD114" i="8"/>
  <c r="AD16" i="8"/>
  <c r="AD17" i="8"/>
  <c r="AD76" i="8"/>
  <c r="AD39" i="8"/>
  <c r="AD97" i="8"/>
  <c r="AD135" i="8"/>
  <c r="AD16" i="10"/>
  <c r="AD116" i="8"/>
  <c r="AD18" i="8"/>
  <c r="AD77" i="8"/>
  <c r="AD40" i="8"/>
  <c r="AD98" i="8"/>
  <c r="AD136" i="8"/>
  <c r="AD17" i="10"/>
  <c r="AD117" i="8"/>
  <c r="AD19" i="8"/>
  <c r="AD78" i="8"/>
  <c r="AD41" i="8"/>
  <c r="AD99" i="8"/>
  <c r="AD137" i="8"/>
  <c r="AD118" i="8"/>
  <c r="AD20" i="8"/>
  <c r="AD79" i="8"/>
  <c r="AD42" i="8"/>
  <c r="AD138" i="8"/>
  <c r="AD100" i="8"/>
  <c r="AD119" i="8"/>
  <c r="AD21" i="8"/>
  <c r="AD22" i="8"/>
  <c r="AD62" i="8"/>
  <c r="AD81" i="8"/>
  <c r="AD44" i="8"/>
  <c r="AD23" i="8"/>
  <c r="AD24" i="8"/>
  <c r="Z8" i="12"/>
  <c r="AF15" i="8"/>
  <c r="W49" i="8"/>
  <c r="W30" i="8"/>
  <c r="W88" i="8"/>
  <c r="W107" i="8"/>
  <c r="W126" i="8"/>
  <c r="W9" i="8"/>
  <c r="W50" i="8"/>
  <c r="W31" i="8"/>
  <c r="W89" i="8"/>
  <c r="W108" i="8"/>
  <c r="W8" i="12"/>
  <c r="W127" i="8"/>
  <c r="W10" i="8"/>
  <c r="W51" i="8"/>
  <c r="W32" i="8"/>
  <c r="W90" i="8"/>
  <c r="W109" i="8"/>
  <c r="W128" i="8"/>
  <c r="W11" i="8"/>
  <c r="W52" i="8"/>
  <c r="W33" i="8"/>
  <c r="W91" i="8"/>
  <c r="W110" i="8"/>
  <c r="W10" i="12"/>
  <c r="W129" i="8"/>
  <c r="W12" i="8"/>
  <c r="W53" i="8"/>
  <c r="W34" i="8"/>
  <c r="W92" i="8"/>
  <c r="W111" i="8"/>
  <c r="W130" i="8"/>
  <c r="W13" i="8"/>
  <c r="W93" i="8"/>
  <c r="W112" i="8"/>
  <c r="W131" i="8"/>
  <c r="W14" i="8"/>
  <c r="W15" i="8"/>
  <c r="X49" i="8"/>
  <c r="X30" i="8"/>
  <c r="X88" i="8"/>
  <c r="X107" i="8"/>
  <c r="X126" i="8"/>
  <c r="X9" i="8"/>
  <c r="X50" i="8"/>
  <c r="X31" i="8"/>
  <c r="X89" i="8"/>
  <c r="X108" i="8"/>
  <c r="X8" i="12"/>
  <c r="X127" i="8"/>
  <c r="X10" i="8"/>
  <c r="X51" i="8"/>
  <c r="X32" i="8"/>
  <c r="X90" i="8"/>
  <c r="X109" i="8"/>
  <c r="X128" i="8"/>
  <c r="X11" i="8"/>
  <c r="X52" i="8"/>
  <c r="X33" i="8"/>
  <c r="X91" i="8"/>
  <c r="X110" i="8"/>
  <c r="X10" i="12"/>
  <c r="X129" i="8"/>
  <c r="X12" i="8"/>
  <c r="X53" i="8"/>
  <c r="X34" i="8"/>
  <c r="X92" i="8"/>
  <c r="X111" i="8"/>
  <c r="X130" i="8"/>
  <c r="X13" i="8"/>
  <c r="X93" i="8"/>
  <c r="X112" i="8"/>
  <c r="X131" i="8"/>
  <c r="X14" i="8"/>
  <c r="X15" i="8"/>
  <c r="Y49" i="8"/>
  <c r="Y30" i="8"/>
  <c r="Y88" i="8"/>
  <c r="Y107" i="8"/>
  <c r="Y126" i="8"/>
  <c r="Y9" i="8"/>
  <c r="Y50" i="8"/>
  <c r="Y31" i="8"/>
  <c r="Y89" i="8"/>
  <c r="Y108" i="8"/>
  <c r="Y8" i="12"/>
  <c r="Y127" i="8"/>
  <c r="Y10" i="8"/>
  <c r="Y51" i="8"/>
  <c r="Y32" i="8"/>
  <c r="Y90" i="8"/>
  <c r="Y109" i="8"/>
  <c r="Y128" i="8"/>
  <c r="Y11" i="8"/>
  <c r="Y52" i="8"/>
  <c r="Y33" i="8"/>
  <c r="Y91" i="8"/>
  <c r="Y110" i="8"/>
  <c r="Y10" i="12"/>
  <c r="Y129" i="8"/>
  <c r="Y12" i="8"/>
  <c r="Y53" i="8"/>
  <c r="Y34" i="8"/>
  <c r="Y92" i="8"/>
  <c r="Y111" i="8"/>
  <c r="Y130" i="8"/>
  <c r="Y13" i="8"/>
  <c r="Y93" i="8"/>
  <c r="Y112" i="8"/>
  <c r="Y131" i="8"/>
  <c r="Y14" i="8"/>
  <c r="Y15" i="8"/>
  <c r="Z49" i="8"/>
  <c r="Z67" i="8"/>
  <c r="Z30" i="8"/>
  <c r="Z88" i="8"/>
  <c r="Z107" i="8"/>
  <c r="Z126" i="8"/>
  <c r="Z9" i="8"/>
  <c r="Z50" i="8"/>
  <c r="Z68" i="8"/>
  <c r="Z31" i="8"/>
  <c r="Z89" i="8"/>
  <c r="Z108" i="8"/>
  <c r="Z127" i="8"/>
  <c r="Z10" i="8"/>
  <c r="Z51" i="8"/>
  <c r="Z69" i="8"/>
  <c r="Z32" i="8"/>
  <c r="Z90" i="8"/>
  <c r="Z109" i="8"/>
  <c r="Z128" i="8"/>
  <c r="Z11" i="8"/>
  <c r="Z52" i="8"/>
  <c r="Z70" i="8"/>
  <c r="Z33" i="8"/>
  <c r="Z91" i="8"/>
  <c r="Z110" i="8"/>
  <c r="Z10" i="12"/>
  <c r="Z129" i="8"/>
  <c r="Z12" i="8"/>
  <c r="Z53" i="8"/>
  <c r="Z71" i="8"/>
  <c r="Z34" i="8"/>
  <c r="Z92" i="8"/>
  <c r="Z111" i="8"/>
  <c r="Z130" i="8"/>
  <c r="Z13" i="8"/>
  <c r="Z93" i="8"/>
  <c r="Z112" i="8"/>
  <c r="Z131" i="8"/>
  <c r="Z14" i="8"/>
  <c r="Z15" i="8"/>
  <c r="AA15" i="8"/>
  <c r="AF9" i="8"/>
  <c r="AA9" i="8"/>
  <c r="AE13" i="10"/>
  <c r="AE15" i="10"/>
  <c r="AE20" i="10"/>
  <c r="AD75" i="8"/>
  <c r="AD80" i="8"/>
  <c r="AD82" i="8"/>
  <c r="AD54" i="8"/>
  <c r="AD56" i="8"/>
  <c r="AD61" i="8"/>
  <c r="AD63" i="8"/>
  <c r="AD45" i="8"/>
  <c r="AB94" i="8"/>
  <c r="AB96" i="8"/>
  <c r="AB101" i="8"/>
  <c r="AC94" i="8"/>
  <c r="AC96" i="8"/>
  <c r="AC101" i="8"/>
  <c r="AD94" i="8"/>
  <c r="AD96" i="8"/>
  <c r="AD101" i="8"/>
  <c r="AD43" i="8"/>
  <c r="AE132" i="8"/>
  <c r="AE134" i="8"/>
  <c r="AE139" i="8"/>
  <c r="AE43" i="8"/>
  <c r="AD38" i="8"/>
  <c r="AE38" i="8"/>
  <c r="AD36" i="8"/>
  <c r="AE36" i="8"/>
  <c r="AF11" i="8"/>
  <c r="AA11" i="8"/>
  <c r="AA48" i="10"/>
  <c r="Y48" i="10"/>
  <c r="Z48" i="10"/>
  <c r="AA8" i="12"/>
  <c r="AA10" i="12"/>
  <c r="AD41" i="18"/>
  <c r="AD81" i="18"/>
  <c r="AD80" i="18"/>
  <c r="AD42" i="18"/>
  <c r="AF19" i="12"/>
  <c r="AF18" i="12"/>
  <c r="AF17" i="12"/>
  <c r="AF16" i="12"/>
  <c r="AF14" i="12"/>
  <c r="AF11" i="12"/>
  <c r="AF19" i="10"/>
  <c r="AF18" i="10"/>
  <c r="AF14" i="10"/>
  <c r="AF12" i="10"/>
  <c r="AF11" i="10"/>
  <c r="AF10" i="10"/>
  <c r="AF8" i="10"/>
  <c r="AA38" i="20"/>
  <c r="Y38" i="20"/>
  <c r="X38" i="20"/>
  <c r="W38" i="20"/>
  <c r="V38" i="20"/>
  <c r="T38" i="20"/>
  <c r="S38" i="20"/>
  <c r="R38" i="20"/>
  <c r="Q38" i="20"/>
  <c r="O38" i="20"/>
  <c r="N38" i="20"/>
  <c r="M38" i="20"/>
  <c r="L38" i="20"/>
  <c r="J38" i="20"/>
  <c r="I38" i="20"/>
  <c r="H38" i="20"/>
  <c r="G38" i="20"/>
  <c r="AC38" i="20"/>
  <c r="I152" i="18"/>
  <c r="X152" i="18"/>
  <c r="AC151" i="18"/>
  <c r="G151" i="18"/>
  <c r="S151" i="18"/>
  <c r="O152" i="18"/>
  <c r="R151" i="18"/>
  <c r="H152" i="18"/>
  <c r="T151" i="18"/>
  <c r="V151" i="18"/>
  <c r="O151" i="18"/>
  <c r="I151" i="18"/>
  <c r="AA151" i="18"/>
  <c r="AA152" i="18"/>
  <c r="X151" i="18"/>
  <c r="AB151" i="18"/>
  <c r="AB152" i="18"/>
  <c r="AC152" i="18"/>
  <c r="S152" i="18"/>
  <c r="W152" i="18"/>
  <c r="W151" i="18"/>
  <c r="L151" i="18"/>
  <c r="G152" i="18"/>
  <c r="J151" i="18"/>
  <c r="Y151" i="18"/>
  <c r="M151" i="18"/>
  <c r="N151" i="18"/>
  <c r="Y152" i="18"/>
  <c r="N152" i="18"/>
  <c r="M152" i="18"/>
  <c r="R152" i="18"/>
  <c r="T152" i="18"/>
  <c r="V152" i="18"/>
  <c r="L152" i="18"/>
  <c r="J152" i="18"/>
  <c r="H151" i="18"/>
  <c r="Q152" i="18"/>
  <c r="Q151" i="18"/>
  <c r="K152" i="18"/>
  <c r="K151" i="18"/>
  <c r="Z152" i="18"/>
  <c r="Z151" i="18"/>
  <c r="P152" i="18"/>
  <c r="P151" i="18"/>
  <c r="U151" i="18"/>
  <c r="U152" i="18"/>
  <c r="AC22" i="20"/>
  <c r="AC20" i="20"/>
  <c r="AC119" i="18"/>
  <c r="AC133" i="18"/>
  <c r="AC93" i="18"/>
  <c r="AC132" i="18"/>
  <c r="AC26" i="18"/>
  <c r="AC81" i="18"/>
  <c r="AC37" i="20"/>
  <c r="AC107" i="18"/>
  <c r="AC22" i="18"/>
  <c r="AC28" i="18"/>
  <c r="AC120" i="18"/>
  <c r="AC106" i="18"/>
  <c r="AC192" i="18"/>
  <c r="AC13" i="18"/>
  <c r="AC54" i="18"/>
  <c r="AC68" i="18"/>
  <c r="AC94" i="18"/>
  <c r="AC55" i="18"/>
  <c r="AC191" i="18"/>
  <c r="AC178" i="18"/>
  <c r="AC166" i="18"/>
  <c r="AC165" i="18"/>
  <c r="AC179" i="18"/>
  <c r="AC41" i="18"/>
  <c r="AC42" i="18"/>
  <c r="AC80" i="18"/>
  <c r="AC67" i="18"/>
  <c r="AC27" i="18"/>
  <c r="AC29" i="18"/>
  <c r="AC14" i="18"/>
  <c r="AF79" i="8"/>
  <c r="AD13" i="10"/>
  <c r="AD15" i="10"/>
  <c r="AD113" i="8"/>
  <c r="AD115" i="8"/>
  <c r="K22" i="20"/>
  <c r="P22" i="20"/>
  <c r="U22" i="20"/>
  <c r="Z22" i="20"/>
  <c r="AA37" i="20"/>
  <c r="Y37" i="20"/>
  <c r="X37" i="20"/>
  <c r="W37" i="20"/>
  <c r="V37" i="20"/>
  <c r="T37" i="20"/>
  <c r="S37" i="20"/>
  <c r="R37" i="20"/>
  <c r="Q37" i="20"/>
  <c r="O37" i="20"/>
  <c r="N37" i="20"/>
  <c r="M37" i="20"/>
  <c r="L37" i="20"/>
  <c r="Y22" i="20"/>
  <c r="X22" i="20"/>
  <c r="W22" i="20"/>
  <c r="V22" i="20"/>
  <c r="T22" i="20"/>
  <c r="S22" i="20"/>
  <c r="R22" i="20"/>
  <c r="Q22" i="20"/>
  <c r="O22" i="20"/>
  <c r="N22" i="20"/>
  <c r="M22" i="20"/>
  <c r="L22" i="20"/>
  <c r="Y20" i="20"/>
  <c r="X20" i="20"/>
  <c r="W20" i="20"/>
  <c r="V20" i="20"/>
  <c r="T20" i="20"/>
  <c r="S20" i="20"/>
  <c r="R20" i="20"/>
  <c r="Q20" i="20"/>
  <c r="O20" i="20"/>
  <c r="N20" i="20"/>
  <c r="M20" i="20"/>
  <c r="L20" i="20"/>
  <c r="AA42" i="18"/>
  <c r="AA41" i="18"/>
  <c r="AA94" i="18"/>
  <c r="J93" i="18"/>
  <c r="I93" i="18"/>
  <c r="H94" i="18"/>
  <c r="AA81" i="18"/>
  <c r="L94" i="18"/>
  <c r="L93" i="18"/>
  <c r="M94" i="18"/>
  <c r="M93" i="18"/>
  <c r="N94" i="18"/>
  <c r="N93" i="18"/>
  <c r="O94" i="18"/>
  <c r="O93" i="18"/>
  <c r="Q94" i="18"/>
  <c r="Q93" i="18"/>
  <c r="R94" i="18"/>
  <c r="R93" i="18"/>
  <c r="S94" i="18"/>
  <c r="S93" i="18"/>
  <c r="T94" i="18"/>
  <c r="T93" i="18"/>
  <c r="V94" i="18"/>
  <c r="V93" i="18"/>
  <c r="W94" i="18"/>
  <c r="W93" i="18"/>
  <c r="X94" i="18"/>
  <c r="X93" i="18"/>
  <c r="Y94" i="18"/>
  <c r="Y93" i="18"/>
  <c r="I94" i="18"/>
  <c r="AA93" i="18"/>
  <c r="H93" i="18"/>
  <c r="J94" i="18"/>
  <c r="G93" i="18"/>
  <c r="G94" i="18"/>
  <c r="AA80" i="18"/>
  <c r="AB94" i="18"/>
  <c r="Z93" i="18"/>
  <c r="Z94" i="18"/>
  <c r="U93" i="18"/>
  <c r="U94" i="18"/>
  <c r="P93" i="18"/>
  <c r="P94" i="18"/>
  <c r="K93" i="18"/>
  <c r="K94" i="18"/>
  <c r="AB81" i="18"/>
  <c r="AB80" i="18"/>
  <c r="AB93" i="18"/>
  <c r="AE81" i="18"/>
  <c r="AE80" i="18"/>
  <c r="P38" i="20"/>
  <c r="J37" i="20"/>
  <c r="I37" i="20"/>
  <c r="H37" i="20"/>
  <c r="G37" i="20"/>
  <c r="U38" i="20"/>
  <c r="K38" i="20"/>
  <c r="Z38" i="20"/>
  <c r="Z37" i="20"/>
  <c r="U37" i="20"/>
  <c r="P37" i="20"/>
  <c r="K37" i="20"/>
  <c r="AA22" i="20"/>
  <c r="J22" i="20"/>
  <c r="I22" i="20"/>
  <c r="H22" i="20"/>
  <c r="G22" i="20"/>
  <c r="AA20" i="20"/>
  <c r="J20" i="20"/>
  <c r="I20" i="20"/>
  <c r="H20" i="20"/>
  <c r="G20" i="20"/>
  <c r="Z26" i="18"/>
  <c r="Z25" i="18"/>
  <c r="Z24" i="18"/>
  <c r="Z23" i="18"/>
  <c r="Z21" i="18"/>
  <c r="Z20" i="18"/>
  <c r="U26" i="18"/>
  <c r="U25" i="18"/>
  <c r="U24" i="18"/>
  <c r="U23" i="18"/>
  <c r="U21" i="18"/>
  <c r="U20" i="18"/>
  <c r="U13" i="18"/>
  <c r="U12" i="18"/>
  <c r="U11" i="18"/>
  <c r="U10" i="18"/>
  <c r="U8" i="18"/>
  <c r="U7" i="18"/>
  <c r="P26" i="18"/>
  <c r="P25" i="18"/>
  <c r="P24" i="18"/>
  <c r="P23" i="18"/>
  <c r="P21" i="18"/>
  <c r="P20" i="18"/>
  <c r="K26" i="18"/>
  <c r="K25" i="18"/>
  <c r="K24" i="18"/>
  <c r="K23" i="18"/>
  <c r="K21" i="18"/>
  <c r="K20" i="18"/>
  <c r="K13" i="18"/>
  <c r="K12" i="18"/>
  <c r="K11" i="18"/>
  <c r="K10" i="18"/>
  <c r="K8" i="18"/>
  <c r="K7" i="18"/>
  <c r="P13" i="18"/>
  <c r="P12" i="18"/>
  <c r="P11" i="18"/>
  <c r="P10" i="18"/>
  <c r="P8" i="18"/>
  <c r="P7" i="18"/>
  <c r="Z13" i="18"/>
  <c r="Z12" i="18"/>
  <c r="Z11" i="18"/>
  <c r="Z10" i="18"/>
  <c r="Z8" i="18"/>
  <c r="Z7" i="18"/>
  <c r="AA68" i="18"/>
  <c r="AA67" i="18"/>
  <c r="AA165" i="18"/>
  <c r="G165" i="18"/>
  <c r="J133" i="18"/>
  <c r="I107" i="18"/>
  <c r="H107" i="18"/>
  <c r="J68" i="18"/>
  <c r="H55" i="18"/>
  <c r="AA22" i="18"/>
  <c r="Y22" i="18"/>
  <c r="X22" i="18"/>
  <c r="W22" i="18"/>
  <c r="V22" i="18"/>
  <c r="T22" i="18"/>
  <c r="S22" i="18"/>
  <c r="R22" i="18"/>
  <c r="Q22" i="18"/>
  <c r="O22" i="18"/>
  <c r="N22" i="18"/>
  <c r="M22" i="18"/>
  <c r="L22" i="18"/>
  <c r="J22" i="18"/>
  <c r="J29" i="18"/>
  <c r="I22" i="18"/>
  <c r="H22" i="18"/>
  <c r="H29" i="18"/>
  <c r="G22" i="18"/>
  <c r="Y9" i="18"/>
  <c r="X9" i="18"/>
  <c r="W9" i="18"/>
  <c r="V9" i="18"/>
  <c r="T9" i="18"/>
  <c r="S9" i="18"/>
  <c r="R9" i="18"/>
  <c r="Q9" i="18"/>
  <c r="O9" i="18"/>
  <c r="N9" i="18"/>
  <c r="M9" i="18"/>
  <c r="L9" i="18"/>
  <c r="J9" i="18"/>
  <c r="J16" i="18"/>
  <c r="I9" i="18"/>
  <c r="I16" i="18"/>
  <c r="H9" i="18"/>
  <c r="H16" i="18"/>
  <c r="G9" i="18"/>
  <c r="AB38" i="20"/>
  <c r="Z9" i="18"/>
  <c r="L16" i="18"/>
  <c r="L15" i="18"/>
  <c r="M16" i="18"/>
  <c r="M15" i="18"/>
  <c r="N16" i="18"/>
  <c r="N15" i="18"/>
  <c r="O16" i="18"/>
  <c r="O15" i="18"/>
  <c r="Q16" i="18"/>
  <c r="Q15" i="18"/>
  <c r="R16" i="18"/>
  <c r="R15" i="18"/>
  <c r="S16" i="18"/>
  <c r="S15" i="18"/>
  <c r="T16" i="18"/>
  <c r="T15" i="18"/>
  <c r="V16" i="18"/>
  <c r="V15" i="18"/>
  <c r="W16" i="18"/>
  <c r="W15" i="18"/>
  <c r="X16" i="18"/>
  <c r="X15" i="18"/>
  <c r="Y16" i="18"/>
  <c r="Y15" i="18"/>
  <c r="L29" i="18"/>
  <c r="L28" i="18"/>
  <c r="M29" i="18"/>
  <c r="M28" i="18"/>
  <c r="N27" i="18"/>
  <c r="N29" i="18"/>
  <c r="N28" i="18"/>
  <c r="O29" i="18"/>
  <c r="O28" i="18"/>
  <c r="Q29" i="18"/>
  <c r="Q28" i="18"/>
  <c r="R29" i="18"/>
  <c r="R28" i="18"/>
  <c r="S29" i="18"/>
  <c r="S28" i="18"/>
  <c r="T29" i="18"/>
  <c r="T28" i="18"/>
  <c r="V29" i="18"/>
  <c r="V28" i="18"/>
  <c r="W29" i="18"/>
  <c r="W28" i="18"/>
  <c r="X27" i="18"/>
  <c r="X29" i="18"/>
  <c r="X28" i="18"/>
  <c r="Y29" i="18"/>
  <c r="Y28" i="18"/>
  <c r="AA27" i="18"/>
  <c r="AA29" i="18"/>
  <c r="AA28" i="18"/>
  <c r="L55" i="18"/>
  <c r="L54" i="18"/>
  <c r="M55" i="18"/>
  <c r="M54" i="18"/>
  <c r="N55" i="18"/>
  <c r="N54" i="18"/>
  <c r="O55" i="18"/>
  <c r="O54" i="18"/>
  <c r="Q55" i="18"/>
  <c r="Q54" i="18"/>
  <c r="R55" i="18"/>
  <c r="R54" i="18"/>
  <c r="S55" i="18"/>
  <c r="S54" i="18"/>
  <c r="T55" i="18"/>
  <c r="T54" i="18"/>
  <c r="V55" i="18"/>
  <c r="V54" i="18"/>
  <c r="W55" i="18"/>
  <c r="W54" i="18"/>
  <c r="X55" i="18"/>
  <c r="X54" i="18"/>
  <c r="Y55" i="18"/>
  <c r="Y54" i="18"/>
  <c r="L68" i="18"/>
  <c r="L67" i="18"/>
  <c r="M68" i="18"/>
  <c r="M67" i="18"/>
  <c r="N68" i="18"/>
  <c r="N67" i="18"/>
  <c r="O68" i="18"/>
  <c r="O67" i="18"/>
  <c r="Q68" i="18"/>
  <c r="Q67" i="18"/>
  <c r="R68" i="18"/>
  <c r="R67" i="18"/>
  <c r="S68" i="18"/>
  <c r="S67" i="18"/>
  <c r="T68" i="18"/>
  <c r="T67" i="18"/>
  <c r="V68" i="18"/>
  <c r="V67" i="18"/>
  <c r="W68" i="18"/>
  <c r="W67" i="18"/>
  <c r="X68" i="18"/>
  <c r="X67" i="18"/>
  <c r="Y68" i="18"/>
  <c r="Y67" i="18"/>
  <c r="L107" i="18"/>
  <c r="L106" i="18"/>
  <c r="M107" i="18"/>
  <c r="M106" i="18"/>
  <c r="N107" i="18"/>
  <c r="N106" i="18"/>
  <c r="O107" i="18"/>
  <c r="O106" i="18"/>
  <c r="Q107" i="18"/>
  <c r="Q106" i="18"/>
  <c r="R107" i="18"/>
  <c r="R106" i="18"/>
  <c r="S107" i="18"/>
  <c r="S106" i="18"/>
  <c r="T107" i="18"/>
  <c r="T106" i="18"/>
  <c r="V107" i="18"/>
  <c r="V106" i="18"/>
  <c r="W107" i="18"/>
  <c r="W106" i="18"/>
  <c r="X107" i="18"/>
  <c r="X106" i="18"/>
  <c r="Y107" i="18"/>
  <c r="Y106" i="18"/>
  <c r="AA107" i="18"/>
  <c r="AA106" i="18"/>
  <c r="L120" i="18"/>
  <c r="L119" i="18"/>
  <c r="M120" i="18"/>
  <c r="M119" i="18"/>
  <c r="N120" i="18"/>
  <c r="N119" i="18"/>
  <c r="O120" i="18"/>
  <c r="O119" i="18"/>
  <c r="Q120" i="18"/>
  <c r="Q119" i="18"/>
  <c r="R120" i="18"/>
  <c r="R119" i="18"/>
  <c r="S120" i="18"/>
  <c r="S119" i="18"/>
  <c r="T120" i="18"/>
  <c r="T119" i="18"/>
  <c r="V120" i="18"/>
  <c r="V119" i="18"/>
  <c r="W120" i="18"/>
  <c r="W119" i="18"/>
  <c r="X120" i="18"/>
  <c r="X119" i="18"/>
  <c r="Y120" i="18"/>
  <c r="Y119" i="18"/>
  <c r="L133" i="18"/>
  <c r="L132" i="18"/>
  <c r="M133" i="18"/>
  <c r="M132" i="18"/>
  <c r="N133" i="18"/>
  <c r="N132" i="18"/>
  <c r="O133" i="18"/>
  <c r="O132" i="18"/>
  <c r="Q133" i="18"/>
  <c r="Q132" i="18"/>
  <c r="R133" i="18"/>
  <c r="R132" i="18"/>
  <c r="S133" i="18"/>
  <c r="S132" i="18"/>
  <c r="T133" i="18"/>
  <c r="T132" i="18"/>
  <c r="V133" i="18"/>
  <c r="V132" i="18"/>
  <c r="W133" i="18"/>
  <c r="W132" i="18"/>
  <c r="X133" i="18"/>
  <c r="X132" i="18"/>
  <c r="Y133" i="18"/>
  <c r="Y132" i="18"/>
  <c r="L166" i="18"/>
  <c r="L165" i="18"/>
  <c r="M166" i="18"/>
  <c r="M165" i="18"/>
  <c r="N166" i="18"/>
  <c r="N165" i="18"/>
  <c r="O166" i="18"/>
  <c r="O165" i="18"/>
  <c r="Q166" i="18"/>
  <c r="Q165" i="18"/>
  <c r="R166" i="18"/>
  <c r="R165" i="18"/>
  <c r="S166" i="18"/>
  <c r="S165" i="18"/>
  <c r="T166" i="18"/>
  <c r="T165" i="18"/>
  <c r="V166" i="18"/>
  <c r="V165" i="18"/>
  <c r="W166" i="18"/>
  <c r="W165" i="18"/>
  <c r="X166" i="18"/>
  <c r="X165" i="18"/>
  <c r="Y166" i="18"/>
  <c r="Y165" i="18"/>
  <c r="L179" i="18"/>
  <c r="L178" i="18"/>
  <c r="M179" i="18"/>
  <c r="M178" i="18"/>
  <c r="N179" i="18"/>
  <c r="N178" i="18"/>
  <c r="O179" i="18"/>
  <c r="O178" i="18"/>
  <c r="Q179" i="18"/>
  <c r="Q178" i="18"/>
  <c r="R179" i="18"/>
  <c r="R178" i="18"/>
  <c r="S179" i="18"/>
  <c r="S178" i="18"/>
  <c r="T179" i="18"/>
  <c r="T178" i="18"/>
  <c r="V179" i="18"/>
  <c r="V178" i="18"/>
  <c r="W179" i="18"/>
  <c r="W178" i="18"/>
  <c r="X179" i="18"/>
  <c r="X178" i="18"/>
  <c r="Y179" i="18"/>
  <c r="Y178" i="18"/>
  <c r="L192" i="18"/>
  <c r="L191" i="18"/>
  <c r="M192" i="18"/>
  <c r="M191" i="18"/>
  <c r="N192" i="18"/>
  <c r="N191" i="18"/>
  <c r="O192" i="18"/>
  <c r="O191" i="18"/>
  <c r="Q192" i="18"/>
  <c r="Q191" i="18"/>
  <c r="R192" i="18"/>
  <c r="R191" i="18"/>
  <c r="S192" i="18"/>
  <c r="S191" i="18"/>
  <c r="T192" i="18"/>
  <c r="T191" i="18"/>
  <c r="V192" i="18"/>
  <c r="V191" i="18"/>
  <c r="W192" i="18"/>
  <c r="W191" i="18"/>
  <c r="X192" i="18"/>
  <c r="X191" i="18"/>
  <c r="Y192" i="18"/>
  <c r="Y191" i="18"/>
  <c r="Z20" i="20"/>
  <c r="U20" i="20"/>
  <c r="P20" i="20"/>
  <c r="K20" i="20"/>
  <c r="AB37" i="20"/>
  <c r="X14" i="18"/>
  <c r="I14" i="18"/>
  <c r="AB20" i="20"/>
  <c r="H15" i="18"/>
  <c r="N14" i="18"/>
  <c r="M27" i="18"/>
  <c r="I106" i="18"/>
  <c r="S14" i="18"/>
  <c r="W27" i="18"/>
  <c r="G68" i="18"/>
  <c r="I132" i="18"/>
  <c r="I133" i="18"/>
  <c r="J191" i="18"/>
  <c r="K9" i="18"/>
  <c r="K14" i="18"/>
  <c r="G16" i="18"/>
  <c r="P9" i="18"/>
  <c r="U9" i="18"/>
  <c r="J28" i="18"/>
  <c r="J27" i="18"/>
  <c r="O27" i="18"/>
  <c r="T27" i="18"/>
  <c r="Y27" i="18"/>
  <c r="I55" i="18"/>
  <c r="H68" i="18"/>
  <c r="H67" i="18"/>
  <c r="H106" i="18"/>
  <c r="G120" i="18"/>
  <c r="AA120" i="18"/>
  <c r="J132" i="18"/>
  <c r="I165" i="18"/>
  <c r="I166" i="18"/>
  <c r="H179" i="18"/>
  <c r="H178" i="18"/>
  <c r="G192" i="18"/>
  <c r="G191" i="18"/>
  <c r="AA192" i="18"/>
  <c r="AA191" i="18"/>
  <c r="J14" i="18"/>
  <c r="O14" i="18"/>
  <c r="T14" i="18"/>
  <c r="Y14" i="18"/>
  <c r="I15" i="18"/>
  <c r="I54" i="18"/>
  <c r="G67" i="18"/>
  <c r="AA119" i="18"/>
  <c r="J192" i="18"/>
  <c r="H54" i="18"/>
  <c r="G107" i="18"/>
  <c r="G106" i="18"/>
  <c r="AA178" i="18"/>
  <c r="AA179" i="18"/>
  <c r="AB26" i="18"/>
  <c r="K22" i="18"/>
  <c r="G27" i="18"/>
  <c r="L27" i="18"/>
  <c r="P22" i="18"/>
  <c r="U22" i="18"/>
  <c r="U27" i="18"/>
  <c r="Q27" i="18"/>
  <c r="Z22" i="18"/>
  <c r="V27" i="18"/>
  <c r="J55" i="18"/>
  <c r="J54" i="18"/>
  <c r="I68" i="18"/>
  <c r="I67" i="18"/>
  <c r="H120" i="18"/>
  <c r="H119" i="18"/>
  <c r="G133" i="18"/>
  <c r="G132" i="18"/>
  <c r="AA133" i="18"/>
  <c r="AA132" i="18"/>
  <c r="J166" i="18"/>
  <c r="J165" i="18"/>
  <c r="I179" i="18"/>
  <c r="I178" i="18"/>
  <c r="H192" i="18"/>
  <c r="H191" i="18"/>
  <c r="G14" i="18"/>
  <c r="L14" i="18"/>
  <c r="Q14" i="18"/>
  <c r="V14" i="18"/>
  <c r="AA14" i="18"/>
  <c r="J15" i="18"/>
  <c r="H27" i="18"/>
  <c r="R27" i="18"/>
  <c r="G28" i="18"/>
  <c r="I29" i="18"/>
  <c r="I28" i="18"/>
  <c r="J120" i="18"/>
  <c r="J119" i="18"/>
  <c r="H166" i="18"/>
  <c r="H165" i="18"/>
  <c r="G178" i="18"/>
  <c r="G179" i="18"/>
  <c r="G55" i="18"/>
  <c r="G54" i="18"/>
  <c r="AA55" i="18"/>
  <c r="AA54" i="18"/>
  <c r="J67" i="18"/>
  <c r="J107" i="18"/>
  <c r="J106" i="18"/>
  <c r="I119" i="18"/>
  <c r="I120" i="18"/>
  <c r="H133" i="18"/>
  <c r="H132" i="18"/>
  <c r="G166" i="18"/>
  <c r="AA166" i="18"/>
  <c r="J179" i="18"/>
  <c r="J178" i="18"/>
  <c r="I192" i="18"/>
  <c r="I191" i="18"/>
  <c r="H14" i="18"/>
  <c r="M14" i="18"/>
  <c r="R14" i="18"/>
  <c r="W14" i="18"/>
  <c r="G15" i="18"/>
  <c r="I27" i="18"/>
  <c r="S27" i="18"/>
  <c r="H28" i="18"/>
  <c r="G29" i="18"/>
  <c r="G119" i="18"/>
  <c r="AB22" i="20"/>
  <c r="AB67" i="18"/>
  <c r="K27" i="18"/>
  <c r="AE41" i="18"/>
  <c r="AE42" i="18"/>
  <c r="AB106" i="18"/>
  <c r="AB13" i="18"/>
  <c r="AB132" i="18"/>
  <c r="AB22" i="18"/>
  <c r="AB28" i="18"/>
  <c r="AB54" i="18"/>
  <c r="Z165" i="18"/>
  <c r="Z166" i="18"/>
  <c r="U165" i="18"/>
  <c r="U166" i="18"/>
  <c r="P165" i="18"/>
  <c r="P166" i="18"/>
  <c r="K165" i="18"/>
  <c r="K166" i="18"/>
  <c r="Z54" i="18"/>
  <c r="Z55" i="18"/>
  <c r="U54" i="18"/>
  <c r="U55" i="18"/>
  <c r="P54" i="18"/>
  <c r="P55" i="18"/>
  <c r="K54" i="18"/>
  <c r="K55" i="18"/>
  <c r="K132" i="18"/>
  <c r="K133" i="18"/>
  <c r="Z178" i="18"/>
  <c r="Z179" i="18"/>
  <c r="K178" i="18"/>
  <c r="K179" i="18"/>
  <c r="P106" i="18"/>
  <c r="P107" i="18"/>
  <c r="Z132" i="18"/>
  <c r="Z133" i="18"/>
  <c r="U132" i="18"/>
  <c r="U133" i="18"/>
  <c r="P132" i="18"/>
  <c r="P133" i="18"/>
  <c r="Z27" i="18"/>
  <c r="Z28" i="18"/>
  <c r="Z29" i="18"/>
  <c r="U28" i="18"/>
  <c r="U29" i="18"/>
  <c r="P27" i="18"/>
  <c r="P28" i="18"/>
  <c r="P29" i="18"/>
  <c r="K28" i="18"/>
  <c r="K29" i="18"/>
  <c r="P178" i="18"/>
  <c r="P179" i="18"/>
  <c r="U106" i="18"/>
  <c r="U107" i="18"/>
  <c r="K106" i="18"/>
  <c r="K107" i="18"/>
  <c r="P67" i="18"/>
  <c r="P68" i="18"/>
  <c r="U67" i="18"/>
  <c r="U68" i="18"/>
  <c r="Z191" i="18"/>
  <c r="Z192" i="18"/>
  <c r="U191" i="18"/>
  <c r="U192" i="18"/>
  <c r="P191" i="18"/>
  <c r="P192" i="18"/>
  <c r="K191" i="18"/>
  <c r="K192" i="18"/>
  <c r="Z119" i="18"/>
  <c r="Z120" i="18"/>
  <c r="U119" i="18"/>
  <c r="U120" i="18"/>
  <c r="P119" i="18"/>
  <c r="P120" i="18"/>
  <c r="K119" i="18"/>
  <c r="K120" i="18"/>
  <c r="Z14" i="18"/>
  <c r="Z15" i="18"/>
  <c r="Z16" i="18"/>
  <c r="U14" i="18"/>
  <c r="U15" i="18"/>
  <c r="U16" i="18"/>
  <c r="P14" i="18"/>
  <c r="P15" i="18"/>
  <c r="P16" i="18"/>
  <c r="K15" i="18"/>
  <c r="K16" i="18"/>
  <c r="U178" i="18"/>
  <c r="U179" i="18"/>
  <c r="Z106" i="18"/>
  <c r="Z107" i="18"/>
  <c r="Z67" i="18"/>
  <c r="Z68" i="18"/>
  <c r="K67" i="18"/>
  <c r="K68" i="18"/>
  <c r="AB107" i="18"/>
  <c r="AB133" i="18"/>
  <c r="AB179" i="18"/>
  <c r="AB55" i="18"/>
  <c r="AB178" i="18"/>
  <c r="AB120" i="18"/>
  <c r="AB68" i="18"/>
  <c r="AB165" i="18"/>
  <c r="AB192" i="18"/>
  <c r="AB166" i="18"/>
  <c r="AB191" i="18"/>
  <c r="AB119" i="18"/>
  <c r="AB42" i="18"/>
  <c r="AB41" i="18"/>
  <c r="AB29" i="18"/>
  <c r="AB27" i="18"/>
  <c r="AB14" i="18"/>
  <c r="O131" i="8"/>
  <c r="N131" i="8"/>
  <c r="F10" i="12"/>
  <c r="E10" i="12"/>
  <c r="D10" i="12"/>
  <c r="C10" i="12"/>
  <c r="K10" i="12"/>
  <c r="J10" i="12"/>
  <c r="I10" i="12"/>
  <c r="H10" i="12"/>
  <c r="P10" i="12"/>
  <c r="O10" i="12"/>
  <c r="N10" i="12"/>
  <c r="M10" i="12"/>
  <c r="U10" i="12"/>
  <c r="T10" i="12"/>
  <c r="S10" i="12"/>
  <c r="R10" i="12"/>
  <c r="F8" i="12"/>
  <c r="E8" i="12"/>
  <c r="D8" i="12"/>
  <c r="C8" i="12"/>
  <c r="K8" i="12"/>
  <c r="J8" i="12"/>
  <c r="I8" i="12"/>
  <c r="H8" i="12"/>
  <c r="P8" i="12"/>
  <c r="O8" i="12"/>
  <c r="N8" i="12"/>
  <c r="M8" i="12"/>
  <c r="U8" i="12"/>
  <c r="T8" i="12"/>
  <c r="S8" i="12"/>
  <c r="R8" i="12"/>
  <c r="U126" i="8"/>
  <c r="I126" i="8"/>
  <c r="E126" i="8"/>
  <c r="D126" i="8"/>
  <c r="D131" i="8"/>
  <c r="I131" i="8"/>
  <c r="S131" i="8"/>
  <c r="U119" i="8"/>
  <c r="T119" i="8"/>
  <c r="S119" i="8"/>
  <c r="R119" i="8"/>
  <c r="U118" i="8"/>
  <c r="T118" i="8"/>
  <c r="S118" i="8"/>
  <c r="R118" i="8"/>
  <c r="U117" i="8"/>
  <c r="T117" i="8"/>
  <c r="S117" i="8"/>
  <c r="R117" i="8"/>
  <c r="U116" i="8"/>
  <c r="T116" i="8"/>
  <c r="S116" i="8"/>
  <c r="R116" i="8"/>
  <c r="U114" i="8"/>
  <c r="T114" i="8"/>
  <c r="S114" i="8"/>
  <c r="R114" i="8"/>
  <c r="U112" i="8"/>
  <c r="T112" i="8"/>
  <c r="S112" i="8"/>
  <c r="R112" i="8"/>
  <c r="U111" i="8"/>
  <c r="T111" i="8"/>
  <c r="S111" i="8"/>
  <c r="R111" i="8"/>
  <c r="U110" i="8"/>
  <c r="T110" i="8"/>
  <c r="S110" i="8"/>
  <c r="R110" i="8"/>
  <c r="U109" i="8"/>
  <c r="T109" i="8"/>
  <c r="S109" i="8"/>
  <c r="R109" i="8"/>
  <c r="U108" i="8"/>
  <c r="T108" i="8"/>
  <c r="S108" i="8"/>
  <c r="R108" i="8"/>
  <c r="U107" i="8"/>
  <c r="U113" i="8"/>
  <c r="U115" i="8"/>
  <c r="U120" i="8"/>
  <c r="T107" i="8"/>
  <c r="T113" i="8"/>
  <c r="T115" i="8"/>
  <c r="T120" i="8"/>
  <c r="S107" i="8"/>
  <c r="R107" i="8"/>
  <c r="P119" i="8"/>
  <c r="O119" i="8"/>
  <c r="N119" i="8"/>
  <c r="M119" i="8"/>
  <c r="P118" i="8"/>
  <c r="O118" i="8"/>
  <c r="N118" i="8"/>
  <c r="M118" i="8"/>
  <c r="P117" i="8"/>
  <c r="O117" i="8"/>
  <c r="N117" i="8"/>
  <c r="M117" i="8"/>
  <c r="P116" i="8"/>
  <c r="O116" i="8"/>
  <c r="N116" i="8"/>
  <c r="M116" i="8"/>
  <c r="P114" i="8"/>
  <c r="O114" i="8"/>
  <c r="N114" i="8"/>
  <c r="M114" i="8"/>
  <c r="P112" i="8"/>
  <c r="O112" i="8"/>
  <c r="N112" i="8"/>
  <c r="M112" i="8"/>
  <c r="P111" i="8"/>
  <c r="O111" i="8"/>
  <c r="N111" i="8"/>
  <c r="M111" i="8"/>
  <c r="P110" i="8"/>
  <c r="O110" i="8"/>
  <c r="N110" i="8"/>
  <c r="M110" i="8"/>
  <c r="P109" i="8"/>
  <c r="O109" i="8"/>
  <c r="N109" i="8"/>
  <c r="M109" i="8"/>
  <c r="P108" i="8"/>
  <c r="O108" i="8"/>
  <c r="N108" i="8"/>
  <c r="M108" i="8"/>
  <c r="P107" i="8"/>
  <c r="P113" i="8"/>
  <c r="P115" i="8"/>
  <c r="P120" i="8"/>
  <c r="O107" i="8"/>
  <c r="O113" i="8"/>
  <c r="O115" i="8"/>
  <c r="N107" i="8"/>
  <c r="M107" i="8"/>
  <c r="K119" i="8"/>
  <c r="J119" i="8"/>
  <c r="I119" i="8"/>
  <c r="H119" i="8"/>
  <c r="K118" i="8"/>
  <c r="J118" i="8"/>
  <c r="I118" i="8"/>
  <c r="H118" i="8"/>
  <c r="K117" i="8"/>
  <c r="J117" i="8"/>
  <c r="I117" i="8"/>
  <c r="H117" i="8"/>
  <c r="K116" i="8"/>
  <c r="J116" i="8"/>
  <c r="I116" i="8"/>
  <c r="H116" i="8"/>
  <c r="K114" i="8"/>
  <c r="J114" i="8"/>
  <c r="I114" i="8"/>
  <c r="H114" i="8"/>
  <c r="K112" i="8"/>
  <c r="J112" i="8"/>
  <c r="I112" i="8"/>
  <c r="H112" i="8"/>
  <c r="K111" i="8"/>
  <c r="J111" i="8"/>
  <c r="I111" i="8"/>
  <c r="H111" i="8"/>
  <c r="K110" i="8"/>
  <c r="J110" i="8"/>
  <c r="I110" i="8"/>
  <c r="H110" i="8"/>
  <c r="K109" i="8"/>
  <c r="J109" i="8"/>
  <c r="I109" i="8"/>
  <c r="H109" i="8"/>
  <c r="K108" i="8"/>
  <c r="J108" i="8"/>
  <c r="I108" i="8"/>
  <c r="H108" i="8"/>
  <c r="K107" i="8"/>
  <c r="K113" i="8"/>
  <c r="K115" i="8"/>
  <c r="K120" i="8"/>
  <c r="J107" i="8"/>
  <c r="J113" i="8"/>
  <c r="J115" i="8"/>
  <c r="J120" i="8"/>
  <c r="I107" i="8"/>
  <c r="I113" i="8"/>
  <c r="I115" i="8"/>
  <c r="I120" i="8"/>
  <c r="H107" i="8"/>
  <c r="F119" i="8"/>
  <c r="E119" i="8"/>
  <c r="D119" i="8"/>
  <c r="C119" i="8"/>
  <c r="F118" i="8"/>
  <c r="E118" i="8"/>
  <c r="D118" i="8"/>
  <c r="C118" i="8"/>
  <c r="F117" i="8"/>
  <c r="E117" i="8"/>
  <c r="D117" i="8"/>
  <c r="C117" i="8"/>
  <c r="F116" i="8"/>
  <c r="E116" i="8"/>
  <c r="D116" i="8"/>
  <c r="C116" i="8"/>
  <c r="F114" i="8"/>
  <c r="E114" i="8"/>
  <c r="D114" i="8"/>
  <c r="C114" i="8"/>
  <c r="F112" i="8"/>
  <c r="E112" i="8"/>
  <c r="D112" i="8"/>
  <c r="C112" i="8"/>
  <c r="F111" i="8"/>
  <c r="E111" i="8"/>
  <c r="D111" i="8"/>
  <c r="C111" i="8"/>
  <c r="F110" i="8"/>
  <c r="E110" i="8"/>
  <c r="D110" i="8"/>
  <c r="C110" i="8"/>
  <c r="F109" i="8"/>
  <c r="E109" i="8"/>
  <c r="D109" i="8"/>
  <c r="C109" i="8"/>
  <c r="F108" i="8"/>
  <c r="E108" i="8"/>
  <c r="D108" i="8"/>
  <c r="C108" i="8"/>
  <c r="F107" i="8"/>
  <c r="F113" i="8"/>
  <c r="F115" i="8"/>
  <c r="F120" i="8"/>
  <c r="E107" i="8"/>
  <c r="E113" i="8"/>
  <c r="E115" i="8"/>
  <c r="E120" i="8"/>
  <c r="D107" i="8"/>
  <c r="C107" i="8"/>
  <c r="Z119" i="8"/>
  <c r="Y119" i="8"/>
  <c r="X119" i="8"/>
  <c r="W119" i="8"/>
  <c r="Z118" i="8"/>
  <c r="Y118" i="8"/>
  <c r="X118" i="8"/>
  <c r="W118" i="8"/>
  <c r="Z117" i="8"/>
  <c r="Y117" i="8"/>
  <c r="X117" i="8"/>
  <c r="W117" i="8"/>
  <c r="Z116" i="8"/>
  <c r="Y116" i="8"/>
  <c r="X116" i="8"/>
  <c r="W116" i="8"/>
  <c r="Z114" i="8"/>
  <c r="Y114" i="8"/>
  <c r="X114" i="8"/>
  <c r="W114" i="8"/>
  <c r="Z113" i="8"/>
  <c r="Z115" i="8"/>
  <c r="Z120" i="8"/>
  <c r="X113" i="8"/>
  <c r="X115" i="8"/>
  <c r="X120" i="8"/>
  <c r="W113" i="8"/>
  <c r="W115" i="8"/>
  <c r="W120" i="8"/>
  <c r="F138" i="8"/>
  <c r="E138" i="8"/>
  <c r="D138" i="8"/>
  <c r="C138" i="8"/>
  <c r="F137" i="8"/>
  <c r="E137" i="8"/>
  <c r="D137" i="8"/>
  <c r="C137" i="8"/>
  <c r="F136" i="8"/>
  <c r="E136" i="8"/>
  <c r="D136" i="8"/>
  <c r="C136" i="8"/>
  <c r="F135" i="8"/>
  <c r="E135" i="8"/>
  <c r="D135" i="8"/>
  <c r="C135" i="8"/>
  <c r="F133" i="8"/>
  <c r="E133" i="8"/>
  <c r="D133" i="8"/>
  <c r="C133" i="8"/>
  <c r="F131" i="8"/>
  <c r="E131" i="8"/>
  <c r="C131" i="8"/>
  <c r="F130" i="8"/>
  <c r="E130" i="8"/>
  <c r="D130" i="8"/>
  <c r="C130" i="8"/>
  <c r="E129" i="8"/>
  <c r="F128" i="8"/>
  <c r="E128" i="8"/>
  <c r="D128" i="8"/>
  <c r="C128" i="8"/>
  <c r="F126" i="8"/>
  <c r="K138" i="8"/>
  <c r="J138" i="8"/>
  <c r="I138" i="8"/>
  <c r="H138" i="8"/>
  <c r="K137" i="8"/>
  <c r="J137" i="8"/>
  <c r="I137" i="8"/>
  <c r="H137" i="8"/>
  <c r="K136" i="8"/>
  <c r="J136" i="8"/>
  <c r="I136" i="8"/>
  <c r="H136" i="8"/>
  <c r="K135" i="8"/>
  <c r="J135" i="8"/>
  <c r="I135" i="8"/>
  <c r="H135" i="8"/>
  <c r="K133" i="8"/>
  <c r="J133" i="8"/>
  <c r="I133" i="8"/>
  <c r="H133" i="8"/>
  <c r="K131" i="8"/>
  <c r="J131" i="8"/>
  <c r="H131" i="8"/>
  <c r="K130" i="8"/>
  <c r="J130" i="8"/>
  <c r="I130" i="8"/>
  <c r="H130" i="8"/>
  <c r="K128" i="8"/>
  <c r="J128" i="8"/>
  <c r="I128" i="8"/>
  <c r="H128" i="8"/>
  <c r="J127" i="8"/>
  <c r="K126" i="8"/>
  <c r="J126" i="8"/>
  <c r="P138" i="8"/>
  <c r="O138" i="8"/>
  <c r="N138" i="8"/>
  <c r="M138" i="8"/>
  <c r="P137" i="8"/>
  <c r="O137" i="8"/>
  <c r="N137" i="8"/>
  <c r="M137" i="8"/>
  <c r="P136" i="8"/>
  <c r="O136" i="8"/>
  <c r="N136" i="8"/>
  <c r="M136" i="8"/>
  <c r="P135" i="8"/>
  <c r="O135" i="8"/>
  <c r="N135" i="8"/>
  <c r="M135" i="8"/>
  <c r="P133" i="8"/>
  <c r="O133" i="8"/>
  <c r="N133" i="8"/>
  <c r="M133" i="8"/>
  <c r="P131" i="8"/>
  <c r="M131" i="8"/>
  <c r="P130" i="8"/>
  <c r="O130" i="8"/>
  <c r="N130" i="8"/>
  <c r="M130" i="8"/>
  <c r="O129" i="8"/>
  <c r="P128" i="8"/>
  <c r="O128" i="8"/>
  <c r="N128" i="8"/>
  <c r="M128" i="8"/>
  <c r="P126" i="8"/>
  <c r="O126" i="8"/>
  <c r="N126" i="8"/>
  <c r="U138" i="8"/>
  <c r="T138" i="8"/>
  <c r="S138" i="8"/>
  <c r="R138" i="8"/>
  <c r="U137" i="8"/>
  <c r="T137" i="8"/>
  <c r="S137" i="8"/>
  <c r="R137" i="8"/>
  <c r="U136" i="8"/>
  <c r="T136" i="8"/>
  <c r="S136" i="8"/>
  <c r="R136" i="8"/>
  <c r="U135" i="8"/>
  <c r="T135" i="8"/>
  <c r="S135" i="8"/>
  <c r="R135" i="8"/>
  <c r="U133" i="8"/>
  <c r="T133" i="8"/>
  <c r="S133" i="8"/>
  <c r="R133" i="8"/>
  <c r="U131" i="8"/>
  <c r="T131" i="8"/>
  <c r="R131" i="8"/>
  <c r="U130" i="8"/>
  <c r="T130" i="8"/>
  <c r="S130" i="8"/>
  <c r="R130" i="8"/>
  <c r="T129" i="8"/>
  <c r="S129" i="8"/>
  <c r="U128" i="8"/>
  <c r="T128" i="8"/>
  <c r="S128" i="8"/>
  <c r="R128" i="8"/>
  <c r="T127" i="8"/>
  <c r="T126" i="8"/>
  <c r="Z138" i="8"/>
  <c r="Y138" i="8"/>
  <c r="X138" i="8"/>
  <c r="W138" i="8"/>
  <c r="Z137" i="8"/>
  <c r="Y137" i="8"/>
  <c r="X137" i="8"/>
  <c r="W137" i="8"/>
  <c r="Z136" i="8"/>
  <c r="Y136" i="8"/>
  <c r="X136" i="8"/>
  <c r="W136" i="8"/>
  <c r="Z135" i="8"/>
  <c r="Y135" i="8"/>
  <c r="X135" i="8"/>
  <c r="W135" i="8"/>
  <c r="Z133" i="8"/>
  <c r="Y133" i="8"/>
  <c r="X133" i="8"/>
  <c r="W133" i="8"/>
  <c r="C99" i="8"/>
  <c r="F100" i="8"/>
  <c r="E100" i="8"/>
  <c r="D100" i="8"/>
  <c r="C100" i="8"/>
  <c r="F99" i="8"/>
  <c r="E99" i="8"/>
  <c r="D99" i="8"/>
  <c r="F98" i="8"/>
  <c r="E98" i="8"/>
  <c r="D98" i="8"/>
  <c r="C98" i="8"/>
  <c r="F97" i="8"/>
  <c r="E97" i="8"/>
  <c r="D97" i="8"/>
  <c r="C97" i="8"/>
  <c r="F95" i="8"/>
  <c r="E95" i="8"/>
  <c r="D95" i="8"/>
  <c r="C95" i="8"/>
  <c r="F93" i="8"/>
  <c r="E93" i="8"/>
  <c r="D93" i="8"/>
  <c r="C93" i="8"/>
  <c r="F92" i="8"/>
  <c r="E92" i="8"/>
  <c r="D92" i="8"/>
  <c r="C92" i="8"/>
  <c r="F91" i="8"/>
  <c r="E91" i="8"/>
  <c r="D91" i="8"/>
  <c r="C91" i="8"/>
  <c r="F90" i="8"/>
  <c r="E90" i="8"/>
  <c r="D90" i="8"/>
  <c r="C90" i="8"/>
  <c r="F89" i="8"/>
  <c r="E89" i="8"/>
  <c r="D89" i="8"/>
  <c r="C89" i="8"/>
  <c r="F88" i="8"/>
  <c r="E88" i="8"/>
  <c r="E94" i="8"/>
  <c r="E96" i="8"/>
  <c r="D88" i="8"/>
  <c r="C88" i="8"/>
  <c r="O120" i="8"/>
  <c r="U127" i="8"/>
  <c r="U129" i="8"/>
  <c r="U132" i="8"/>
  <c r="U134" i="8"/>
  <c r="U139" i="8"/>
  <c r="P127" i="8"/>
  <c r="K127" i="8"/>
  <c r="F127" i="8"/>
  <c r="P129" i="8"/>
  <c r="P132" i="8"/>
  <c r="P134" i="8"/>
  <c r="P139" i="8"/>
  <c r="K129" i="8"/>
  <c r="F129" i="8"/>
  <c r="R126" i="8"/>
  <c r="S126" i="8"/>
  <c r="V126" i="8"/>
  <c r="M126" i="8"/>
  <c r="Q126" i="8"/>
  <c r="H126" i="8"/>
  <c r="C126" i="8"/>
  <c r="X132" i="8"/>
  <c r="X134" i="8"/>
  <c r="X139" i="8"/>
  <c r="N129" i="8"/>
  <c r="I129" i="8"/>
  <c r="D129" i="8"/>
  <c r="Y132" i="8"/>
  <c r="Y134" i="8"/>
  <c r="Y139" i="8"/>
  <c r="O127" i="8"/>
  <c r="E127" i="8"/>
  <c r="E132" i="8"/>
  <c r="E134" i="8"/>
  <c r="E139" i="8"/>
  <c r="J129" i="8"/>
  <c r="J132" i="8"/>
  <c r="J134" i="8"/>
  <c r="J139" i="8"/>
  <c r="F94" i="8"/>
  <c r="F96" i="8"/>
  <c r="F101" i="8"/>
  <c r="S113" i="8"/>
  <c r="S115" i="8"/>
  <c r="S120" i="8"/>
  <c r="H127" i="8"/>
  <c r="F14" i="8"/>
  <c r="AA109" i="8"/>
  <c r="AA110" i="8"/>
  <c r="AA114" i="8"/>
  <c r="AA117" i="8"/>
  <c r="AA118" i="8"/>
  <c r="V10" i="12"/>
  <c r="Q10" i="12"/>
  <c r="L10" i="12"/>
  <c r="G10" i="12"/>
  <c r="AA138" i="8"/>
  <c r="G107" i="8"/>
  <c r="G108" i="8"/>
  <c r="G109" i="8"/>
  <c r="G110" i="8"/>
  <c r="G111" i="8"/>
  <c r="G112" i="8"/>
  <c r="G114" i="8"/>
  <c r="G116" i="8"/>
  <c r="G117" i="8"/>
  <c r="G118" i="8"/>
  <c r="G119" i="8"/>
  <c r="L107" i="8"/>
  <c r="L108" i="8"/>
  <c r="H113" i="8"/>
  <c r="H115" i="8"/>
  <c r="L110" i="8"/>
  <c r="L111" i="8"/>
  <c r="L112" i="8"/>
  <c r="L114" i="8"/>
  <c r="L116" i="8"/>
  <c r="L117" i="8"/>
  <c r="L118" i="8"/>
  <c r="L119" i="8"/>
  <c r="Q107" i="8"/>
  <c r="Q108" i="8"/>
  <c r="Q110" i="8"/>
  <c r="Q111" i="8"/>
  <c r="Q112" i="8"/>
  <c r="Q116" i="8"/>
  <c r="Q117" i="8"/>
  <c r="Q118" i="8"/>
  <c r="Q119" i="8"/>
  <c r="V107" i="8"/>
  <c r="V108" i="8"/>
  <c r="V109" i="8"/>
  <c r="V110" i="8"/>
  <c r="V111" i="8"/>
  <c r="V112" i="8"/>
  <c r="V114" i="8"/>
  <c r="V116" i="8"/>
  <c r="V117" i="8"/>
  <c r="V118" i="8"/>
  <c r="V119" i="8"/>
  <c r="AA130" i="8"/>
  <c r="AA111" i="8"/>
  <c r="AA119" i="8"/>
  <c r="AA135" i="8"/>
  <c r="AA136" i="8"/>
  <c r="AA137" i="8"/>
  <c r="AA108" i="8"/>
  <c r="AA112" i="8"/>
  <c r="AA116" i="8"/>
  <c r="L8" i="12"/>
  <c r="M129" i="8"/>
  <c r="C129" i="8"/>
  <c r="D113" i="8"/>
  <c r="D115" i="8"/>
  <c r="D120" i="8"/>
  <c r="N113" i="8"/>
  <c r="N115" i="8"/>
  <c r="N120" i="8"/>
  <c r="Y113" i="8"/>
  <c r="M113" i="8"/>
  <c r="D94" i="8"/>
  <c r="D96" i="8"/>
  <c r="D101" i="8"/>
  <c r="E101" i="8"/>
  <c r="R129" i="8"/>
  <c r="V129" i="8"/>
  <c r="H129" i="8"/>
  <c r="L133" i="8"/>
  <c r="L135" i="8"/>
  <c r="L136" i="8"/>
  <c r="L137" i="8"/>
  <c r="L138" i="8"/>
  <c r="AA107" i="8"/>
  <c r="G8" i="12"/>
  <c r="Q8" i="12"/>
  <c r="C14" i="8"/>
  <c r="V8" i="12"/>
  <c r="C127" i="8"/>
  <c r="M127" i="8"/>
  <c r="R127" i="8"/>
  <c r="AA126" i="8"/>
  <c r="L126" i="8"/>
  <c r="AA131" i="8"/>
  <c r="V133" i="8"/>
  <c r="V135" i="8"/>
  <c r="V137" i="8"/>
  <c r="V138" i="8"/>
  <c r="V130" i="8"/>
  <c r="Q133" i="8"/>
  <c r="Q137" i="8"/>
  <c r="Q130" i="8"/>
  <c r="Q135" i="8"/>
  <c r="Q138" i="8"/>
  <c r="L130" i="8"/>
  <c r="G133" i="8"/>
  <c r="G135" i="8"/>
  <c r="G137" i="8"/>
  <c r="G138" i="8"/>
  <c r="D127" i="8"/>
  <c r="G131" i="8"/>
  <c r="L131" i="8"/>
  <c r="I127" i="8"/>
  <c r="N127" i="8"/>
  <c r="Q131" i="8"/>
  <c r="S127" i="8"/>
  <c r="S132" i="8"/>
  <c r="S134" i="8"/>
  <c r="S139" i="8"/>
  <c r="V131" i="8"/>
  <c r="AA133" i="8"/>
  <c r="AA128" i="8"/>
  <c r="R113" i="8"/>
  <c r="Q109" i="8"/>
  <c r="Q114" i="8"/>
  <c r="L109" i="8"/>
  <c r="C113" i="8"/>
  <c r="D14" i="8"/>
  <c r="E14" i="8"/>
  <c r="G128" i="8"/>
  <c r="G136" i="8"/>
  <c r="G126" i="8"/>
  <c r="G130" i="8"/>
  <c r="L128" i="8"/>
  <c r="Q128" i="8"/>
  <c r="Q136" i="8"/>
  <c r="O132" i="8"/>
  <c r="O134" i="8"/>
  <c r="O139" i="8"/>
  <c r="V128" i="8"/>
  <c r="V136" i="8"/>
  <c r="T132" i="8"/>
  <c r="T134" i="8"/>
  <c r="T139" i="8"/>
  <c r="C94" i="8"/>
  <c r="C96" i="8"/>
  <c r="C101" i="8"/>
  <c r="AE13" i="12"/>
  <c r="AE15" i="12"/>
  <c r="AE20" i="12"/>
  <c r="Q129" i="8"/>
  <c r="F132" i="8"/>
  <c r="F134" i="8"/>
  <c r="F139" i="8"/>
  <c r="Z132" i="8"/>
  <c r="Z134" i="8"/>
  <c r="Z139" i="8"/>
  <c r="K132" i="8"/>
  <c r="K134" i="8"/>
  <c r="K139" i="8"/>
  <c r="AA127" i="8"/>
  <c r="I132" i="8"/>
  <c r="I134" i="8"/>
  <c r="I139" i="8"/>
  <c r="W132" i="8"/>
  <c r="W134" i="8"/>
  <c r="G129" i="8"/>
  <c r="AA129" i="8"/>
  <c r="H132" i="8"/>
  <c r="H134" i="8"/>
  <c r="H139" i="8"/>
  <c r="Q113" i="8"/>
  <c r="M115" i="8"/>
  <c r="Q115" i="8"/>
  <c r="Q127" i="8"/>
  <c r="R132" i="8"/>
  <c r="R134" i="8"/>
  <c r="R139" i="8"/>
  <c r="V139" i="8"/>
  <c r="C132" i="8"/>
  <c r="C134" i="8"/>
  <c r="L129" i="8"/>
  <c r="M132" i="8"/>
  <c r="M134" i="8"/>
  <c r="M139" i="8"/>
  <c r="L113" i="8"/>
  <c r="G127" i="8"/>
  <c r="Y115" i="8"/>
  <c r="AA113" i="8"/>
  <c r="V127" i="8"/>
  <c r="N132" i="8"/>
  <c r="N134" i="8"/>
  <c r="N139" i="8"/>
  <c r="D132" i="8"/>
  <c r="D134" i="8"/>
  <c r="D139" i="8"/>
  <c r="L127" i="8"/>
  <c r="R115" i="8"/>
  <c r="V113" i="8"/>
  <c r="M120" i="8"/>
  <c r="Q120" i="8"/>
  <c r="H120" i="8"/>
  <c r="L120" i="8"/>
  <c r="L115" i="8"/>
  <c r="G14" i="8"/>
  <c r="C115" i="8"/>
  <c r="G113" i="8"/>
  <c r="L139" i="8"/>
  <c r="AF118" i="8"/>
  <c r="AA132" i="8"/>
  <c r="L134" i="8"/>
  <c r="L132" i="8"/>
  <c r="V134" i="8"/>
  <c r="V132" i="8"/>
  <c r="G132" i="8"/>
  <c r="Q132" i="8"/>
  <c r="Y120" i="8"/>
  <c r="AA115" i="8"/>
  <c r="Q134" i="8"/>
  <c r="Q139" i="8"/>
  <c r="R120" i="8"/>
  <c r="V120" i="8"/>
  <c r="V115" i="8"/>
  <c r="C120" i="8"/>
  <c r="G120" i="8"/>
  <c r="G115" i="8"/>
  <c r="C139" i="8"/>
  <c r="G139" i="8"/>
  <c r="G134" i="8"/>
  <c r="W139" i="8"/>
  <c r="AA134" i="8"/>
  <c r="AA120" i="8"/>
  <c r="AA139" i="8"/>
  <c r="AD120" i="8"/>
  <c r="AF16" i="10"/>
  <c r="AD20" i="10"/>
  <c r="AF17" i="10"/>
  <c r="AF126" i="8"/>
  <c r="AB13" i="12"/>
  <c r="AB15" i="12"/>
  <c r="AF12" i="12"/>
  <c r="AF138" i="8"/>
  <c r="AF133" i="8"/>
  <c r="AF130" i="8"/>
  <c r="AB20" i="12"/>
  <c r="AF137" i="8"/>
  <c r="AD13" i="12"/>
  <c r="AD15" i="12"/>
  <c r="AD20" i="12"/>
  <c r="AF127" i="8"/>
  <c r="AF135" i="8"/>
  <c r="AF136" i="8"/>
  <c r="AF119" i="8"/>
  <c r="AF117" i="8"/>
  <c r="AF116" i="8"/>
  <c r="AF114" i="8"/>
  <c r="AF112" i="8"/>
  <c r="AF111" i="8"/>
  <c r="AF110" i="8"/>
  <c r="AF108" i="8"/>
  <c r="AF129" i="8"/>
  <c r="AF131" i="8"/>
  <c r="AD132" i="8"/>
  <c r="AC13" i="12"/>
  <c r="AC15" i="12"/>
  <c r="AF13" i="12"/>
  <c r="AD134" i="8"/>
  <c r="AC132" i="8"/>
  <c r="AC134" i="8"/>
  <c r="AC139" i="8"/>
  <c r="AC13" i="10"/>
  <c r="AC15" i="10"/>
  <c r="AB13" i="10"/>
  <c r="AF109" i="8"/>
  <c r="AF128" i="8"/>
  <c r="AF107" i="8"/>
  <c r="AB15" i="10"/>
  <c r="AF15" i="10"/>
  <c r="AF13" i="10"/>
  <c r="AC20" i="12"/>
  <c r="AF20" i="12"/>
  <c r="AF15" i="12"/>
  <c r="AD139" i="8"/>
  <c r="AB113" i="8"/>
  <c r="AC113" i="8"/>
  <c r="AB132" i="8"/>
  <c r="AB134" i="8"/>
  <c r="AF132" i="8"/>
  <c r="AB115" i="8"/>
  <c r="AF113" i="8"/>
  <c r="AC115" i="8"/>
  <c r="AB120" i="8"/>
  <c r="AF115" i="8"/>
  <c r="AB139" i="8"/>
  <c r="AF139" i="8"/>
  <c r="AF134" i="8"/>
  <c r="AC120" i="8"/>
  <c r="AF120" i="8"/>
  <c r="AB20" i="10"/>
  <c r="AC20" i="10"/>
  <c r="AF20" i="10"/>
  <c r="AE59" i="11"/>
  <c r="U100" i="8"/>
  <c r="T100" i="8"/>
  <c r="S100" i="8"/>
  <c r="R100" i="8"/>
  <c r="U99" i="8"/>
  <c r="T99" i="8"/>
  <c r="S99" i="8"/>
  <c r="R99" i="8"/>
  <c r="U98" i="8"/>
  <c r="T98" i="8"/>
  <c r="S98" i="8"/>
  <c r="R98" i="8"/>
  <c r="U97" i="8"/>
  <c r="T97" i="8"/>
  <c r="S97" i="8"/>
  <c r="R97" i="8"/>
  <c r="U95" i="8"/>
  <c r="T95" i="8"/>
  <c r="S95" i="8"/>
  <c r="R95" i="8"/>
  <c r="U93" i="8"/>
  <c r="U14" i="8"/>
  <c r="T93" i="8"/>
  <c r="T14" i="8"/>
  <c r="S93" i="8"/>
  <c r="S14" i="8"/>
  <c r="R93" i="8"/>
  <c r="R14" i="8"/>
  <c r="U92" i="8"/>
  <c r="T92" i="8"/>
  <c r="S92" i="8"/>
  <c r="R92" i="8"/>
  <c r="U91" i="8"/>
  <c r="T91" i="8"/>
  <c r="S91" i="8"/>
  <c r="R91" i="8"/>
  <c r="U90" i="8"/>
  <c r="T90" i="8"/>
  <c r="S90" i="8"/>
  <c r="R90" i="8"/>
  <c r="U89" i="8"/>
  <c r="T89" i="8"/>
  <c r="S89" i="8"/>
  <c r="R89" i="8"/>
  <c r="U88" i="8"/>
  <c r="U94" i="8"/>
  <c r="U96" i="8"/>
  <c r="U101" i="8"/>
  <c r="T88" i="8"/>
  <c r="T94" i="8"/>
  <c r="T96" i="8"/>
  <c r="T101" i="8"/>
  <c r="S88" i="8"/>
  <c r="R88" i="8"/>
  <c r="P100" i="8"/>
  <c r="O100" i="8"/>
  <c r="N100" i="8"/>
  <c r="M100" i="8"/>
  <c r="P99" i="8"/>
  <c r="O99" i="8"/>
  <c r="N99" i="8"/>
  <c r="M99" i="8"/>
  <c r="P98" i="8"/>
  <c r="O98" i="8"/>
  <c r="N98" i="8"/>
  <c r="M98" i="8"/>
  <c r="P97" i="8"/>
  <c r="O97" i="8"/>
  <c r="N97" i="8"/>
  <c r="M97" i="8"/>
  <c r="P95" i="8"/>
  <c r="O95" i="8"/>
  <c r="N95" i="8"/>
  <c r="M95" i="8"/>
  <c r="P93" i="8"/>
  <c r="P14" i="8"/>
  <c r="O93" i="8"/>
  <c r="O14" i="8"/>
  <c r="N93" i="8"/>
  <c r="N14" i="8"/>
  <c r="M93" i="8"/>
  <c r="M14" i="8"/>
  <c r="P92" i="8"/>
  <c r="O92" i="8"/>
  <c r="N92" i="8"/>
  <c r="M92" i="8"/>
  <c r="P91" i="8"/>
  <c r="O91" i="8"/>
  <c r="N91" i="8"/>
  <c r="M91" i="8"/>
  <c r="P90" i="8"/>
  <c r="O90" i="8"/>
  <c r="N90" i="8"/>
  <c r="M90" i="8"/>
  <c r="P89" i="8"/>
  <c r="O89" i="8"/>
  <c r="N89" i="8"/>
  <c r="M89" i="8"/>
  <c r="P88" i="8"/>
  <c r="O88" i="8"/>
  <c r="N88" i="8"/>
  <c r="M88" i="8"/>
  <c r="K100" i="8"/>
  <c r="J100" i="8"/>
  <c r="I100" i="8"/>
  <c r="H100" i="8"/>
  <c r="K99" i="8"/>
  <c r="J99" i="8"/>
  <c r="I99" i="8"/>
  <c r="H99" i="8"/>
  <c r="K98" i="8"/>
  <c r="J98" i="8"/>
  <c r="I98" i="8"/>
  <c r="H98" i="8"/>
  <c r="K97" i="8"/>
  <c r="J97" i="8"/>
  <c r="I97" i="8"/>
  <c r="H97" i="8"/>
  <c r="K95" i="8"/>
  <c r="J95" i="8"/>
  <c r="I95" i="8"/>
  <c r="H95" i="8"/>
  <c r="K93" i="8"/>
  <c r="K14" i="8"/>
  <c r="J93" i="8"/>
  <c r="J14" i="8"/>
  <c r="I93" i="8"/>
  <c r="I14" i="8"/>
  <c r="H93" i="8"/>
  <c r="H14" i="8"/>
  <c r="K92" i="8"/>
  <c r="J92" i="8"/>
  <c r="I92" i="8"/>
  <c r="H92" i="8"/>
  <c r="K91" i="8"/>
  <c r="J91" i="8"/>
  <c r="I91" i="8"/>
  <c r="H91" i="8"/>
  <c r="K90" i="8"/>
  <c r="J90" i="8"/>
  <c r="I90" i="8"/>
  <c r="H90" i="8"/>
  <c r="K89" i="8"/>
  <c r="J89" i="8"/>
  <c r="I89" i="8"/>
  <c r="H89" i="8"/>
  <c r="K88" i="8"/>
  <c r="K94" i="8"/>
  <c r="K96" i="8"/>
  <c r="K101" i="8"/>
  <c r="J88" i="8"/>
  <c r="J94" i="8"/>
  <c r="J96" i="8"/>
  <c r="J101" i="8"/>
  <c r="I88" i="8"/>
  <c r="H88" i="8"/>
  <c r="Z100" i="8"/>
  <c r="Y100" i="8"/>
  <c r="X100" i="8"/>
  <c r="Z99" i="8"/>
  <c r="Y99" i="8"/>
  <c r="X99" i="8"/>
  <c r="Z98" i="8"/>
  <c r="Y98" i="8"/>
  <c r="X98" i="8"/>
  <c r="Z97" i="8"/>
  <c r="Y97" i="8"/>
  <c r="X97" i="8"/>
  <c r="Z95" i="8"/>
  <c r="Y95" i="8"/>
  <c r="X95" i="8"/>
  <c r="W100" i="8"/>
  <c r="W99" i="8"/>
  <c r="W98" i="8"/>
  <c r="W97" i="8"/>
  <c r="W95" i="8"/>
  <c r="AF100" i="8"/>
  <c r="AF99" i="8"/>
  <c r="AF98" i="8"/>
  <c r="AF97" i="8"/>
  <c r="AF95" i="8"/>
  <c r="AF92" i="8"/>
  <c r="AF90" i="8"/>
  <c r="AF89" i="8"/>
  <c r="AF88" i="8"/>
  <c r="Z81" i="8"/>
  <c r="AA81" i="8"/>
  <c r="AF14" i="8"/>
  <c r="AF93" i="8"/>
  <c r="AF91" i="8"/>
  <c r="AF81" i="8"/>
  <c r="S94" i="8"/>
  <c r="S96" i="8"/>
  <c r="S101" i="8"/>
  <c r="L14" i="8"/>
  <c r="Q14" i="8"/>
  <c r="V14" i="8"/>
  <c r="P94" i="8"/>
  <c r="P96" i="8"/>
  <c r="P101" i="8"/>
  <c r="AA91" i="8"/>
  <c r="AA97" i="8"/>
  <c r="AA100" i="8"/>
  <c r="AA88" i="8"/>
  <c r="AA98" i="8"/>
  <c r="AA89" i="8"/>
  <c r="AA93" i="8"/>
  <c r="AA99" i="8"/>
  <c r="AA92" i="8"/>
  <c r="AA95" i="8"/>
  <c r="Z94" i="8"/>
  <c r="Z96" i="8"/>
  <c r="Z101" i="8"/>
  <c r="X94" i="8"/>
  <c r="O94" i="8"/>
  <c r="O96" i="8"/>
  <c r="O101" i="8"/>
  <c r="W94" i="8"/>
  <c r="Y94" i="8"/>
  <c r="AA90" i="8"/>
  <c r="G88" i="8"/>
  <c r="G89" i="8"/>
  <c r="G91" i="8"/>
  <c r="G92" i="8"/>
  <c r="G93" i="8"/>
  <c r="G95" i="8"/>
  <c r="G97" i="8"/>
  <c r="G98" i="8"/>
  <c r="G99" i="8"/>
  <c r="G100" i="8"/>
  <c r="L88" i="8"/>
  <c r="L89" i="8"/>
  <c r="H94" i="8"/>
  <c r="H96" i="8"/>
  <c r="L91" i="8"/>
  <c r="L92" i="8"/>
  <c r="L93" i="8"/>
  <c r="L95" i="8"/>
  <c r="L97" i="8"/>
  <c r="L98" i="8"/>
  <c r="L99" i="8"/>
  <c r="L100" i="8"/>
  <c r="Q88" i="8"/>
  <c r="Q89" i="8"/>
  <c r="M94" i="8"/>
  <c r="M96" i="8"/>
  <c r="Q91" i="8"/>
  <c r="Q92" i="8"/>
  <c r="Q93" i="8"/>
  <c r="Q95" i="8"/>
  <c r="Q97" i="8"/>
  <c r="Q98" i="8"/>
  <c r="Q99" i="8"/>
  <c r="Q100" i="8"/>
  <c r="V88" i="8"/>
  <c r="V89" i="8"/>
  <c r="R94" i="8"/>
  <c r="R96" i="8"/>
  <c r="V91" i="8"/>
  <c r="V92" i="8"/>
  <c r="V93" i="8"/>
  <c r="V95" i="8"/>
  <c r="V97" i="8"/>
  <c r="V98" i="8"/>
  <c r="V99" i="8"/>
  <c r="V100" i="8"/>
  <c r="I94" i="8"/>
  <c r="I96" i="8"/>
  <c r="I101" i="8"/>
  <c r="N94" i="8"/>
  <c r="N96" i="8"/>
  <c r="N101" i="8"/>
  <c r="V90" i="8"/>
  <c r="Q90" i="8"/>
  <c r="L90" i="8"/>
  <c r="G90" i="8"/>
  <c r="AF94" i="8"/>
  <c r="AA14" i="8"/>
  <c r="Y96" i="8"/>
  <c r="X96" i="8"/>
  <c r="V94" i="8"/>
  <c r="G94" i="8"/>
  <c r="Q94" i="8"/>
  <c r="W96" i="8"/>
  <c r="AA94" i="8"/>
  <c r="L94" i="8"/>
  <c r="R101" i="8"/>
  <c r="V101" i="8"/>
  <c r="V96" i="8"/>
  <c r="M101" i="8"/>
  <c r="Q101" i="8"/>
  <c r="Q96" i="8"/>
  <c r="H101" i="8"/>
  <c r="L101" i="8"/>
  <c r="L96" i="8"/>
  <c r="G101" i="8"/>
  <c r="G96" i="8"/>
  <c r="AF101" i="8"/>
  <c r="AF96" i="8"/>
  <c r="Y101" i="8"/>
  <c r="X101" i="8"/>
  <c r="W101" i="8"/>
  <c r="AA96" i="8"/>
  <c r="F62" i="8"/>
  <c r="F44" i="8"/>
  <c r="F23" i="8"/>
  <c r="E62" i="8"/>
  <c r="E44" i="8"/>
  <c r="E23" i="8"/>
  <c r="D62" i="8"/>
  <c r="D44" i="8"/>
  <c r="D23" i="8"/>
  <c r="C62" i="8"/>
  <c r="C44" i="8"/>
  <c r="C23" i="8"/>
  <c r="K62" i="8"/>
  <c r="K44" i="8"/>
  <c r="K23" i="8"/>
  <c r="J62" i="8"/>
  <c r="J44" i="8"/>
  <c r="J23" i="8"/>
  <c r="I62" i="8"/>
  <c r="I44" i="8"/>
  <c r="I23" i="8"/>
  <c r="H62" i="8"/>
  <c r="H44" i="8"/>
  <c r="H23" i="8"/>
  <c r="P62" i="8"/>
  <c r="P44" i="8"/>
  <c r="P23" i="8"/>
  <c r="O62" i="8"/>
  <c r="O44" i="8"/>
  <c r="O23" i="8"/>
  <c r="N62" i="8"/>
  <c r="N44" i="8"/>
  <c r="N23" i="8"/>
  <c r="M62" i="8"/>
  <c r="M44" i="8"/>
  <c r="M23" i="8"/>
  <c r="U62" i="8"/>
  <c r="U44" i="8"/>
  <c r="U23" i="8"/>
  <c r="T62" i="8"/>
  <c r="T44" i="8"/>
  <c r="T23" i="8"/>
  <c r="S62" i="8"/>
  <c r="S44" i="8"/>
  <c r="S23" i="8"/>
  <c r="R62" i="8"/>
  <c r="R44" i="8"/>
  <c r="R23" i="8"/>
  <c r="X62" i="8"/>
  <c r="X44" i="8"/>
  <c r="X23" i="8"/>
  <c r="W62" i="8"/>
  <c r="W44" i="8"/>
  <c r="W23" i="8"/>
  <c r="Y62" i="8"/>
  <c r="Z62" i="8"/>
  <c r="Z44" i="8"/>
  <c r="Z23" i="8"/>
  <c r="AA101" i="8"/>
  <c r="V23" i="8"/>
  <c r="Q23" i="8"/>
  <c r="L23" i="8"/>
  <c r="G23" i="8"/>
  <c r="V44" i="8"/>
  <c r="Q44" i="8"/>
  <c r="L44" i="8"/>
  <c r="G44" i="8"/>
  <c r="AA62" i="8"/>
  <c r="Y44" i="8"/>
  <c r="V62" i="8"/>
  <c r="Q62" i="8"/>
  <c r="L62" i="8"/>
  <c r="G62" i="8"/>
  <c r="AA44" i="8"/>
  <c r="Y23" i="8"/>
  <c r="AA23" i="8"/>
  <c r="AF74" i="8"/>
  <c r="AF76" i="8"/>
  <c r="AF77" i="8"/>
  <c r="AF68" i="8"/>
  <c r="AF71" i="8"/>
  <c r="AF78" i="8"/>
  <c r="AF69" i="8"/>
  <c r="AF70" i="8"/>
  <c r="AA68" i="8"/>
  <c r="Z74" i="8"/>
  <c r="AA74" i="8"/>
  <c r="AA70" i="8"/>
  <c r="Z77" i="8"/>
  <c r="AA77" i="8"/>
  <c r="Z79" i="8"/>
  <c r="AA79" i="8"/>
  <c r="AA69" i="8"/>
  <c r="AA71" i="8"/>
  <c r="Z76" i="8"/>
  <c r="AA76" i="8"/>
  <c r="Z78" i="8"/>
  <c r="AA78" i="8"/>
  <c r="AA67" i="8"/>
  <c r="AF67" i="8"/>
  <c r="Z73" i="8"/>
  <c r="AA73" i="8"/>
  <c r="Z75" i="8"/>
  <c r="Z80" i="8"/>
  <c r="AA75" i="8"/>
  <c r="Z82" i="8"/>
  <c r="AA82" i="8"/>
  <c r="AA80" i="8"/>
  <c r="R59" i="8"/>
  <c r="M59" i="8"/>
  <c r="H59" i="8"/>
  <c r="R58" i="8"/>
  <c r="M58" i="8"/>
  <c r="H58" i="8"/>
  <c r="R57" i="8"/>
  <c r="M57" i="8"/>
  <c r="H57" i="8"/>
  <c r="R55" i="8"/>
  <c r="M55" i="8"/>
  <c r="H55" i="8"/>
  <c r="R53" i="8"/>
  <c r="M53" i="8"/>
  <c r="H53" i="8"/>
  <c r="C58" i="8"/>
  <c r="C40" i="8"/>
  <c r="C19" i="8"/>
  <c r="D58" i="8"/>
  <c r="D40" i="8"/>
  <c r="D19" i="8"/>
  <c r="C53" i="8"/>
  <c r="C34" i="8"/>
  <c r="C13" i="8"/>
  <c r="C59" i="8"/>
  <c r="C41" i="8"/>
  <c r="C20" i="8"/>
  <c r="C55" i="8"/>
  <c r="C37" i="8"/>
  <c r="C16" i="8"/>
  <c r="D55" i="8"/>
  <c r="C57" i="8"/>
  <c r="C39" i="8"/>
  <c r="C18" i="8"/>
  <c r="D57" i="8"/>
  <c r="M51" i="8"/>
  <c r="M32" i="8"/>
  <c r="M11" i="8"/>
  <c r="H51" i="8"/>
  <c r="H32" i="8"/>
  <c r="H11" i="8"/>
  <c r="R51" i="8"/>
  <c r="R32" i="8"/>
  <c r="R11" i="8"/>
  <c r="C51" i="8"/>
  <c r="C32" i="8"/>
  <c r="C11" i="8"/>
  <c r="R50" i="8"/>
  <c r="R31" i="8"/>
  <c r="R10" i="8"/>
  <c r="H52" i="8"/>
  <c r="H33" i="8"/>
  <c r="H12" i="8"/>
  <c r="C50" i="8"/>
  <c r="C31" i="8"/>
  <c r="C10" i="8"/>
  <c r="M52" i="8"/>
  <c r="M33" i="8"/>
  <c r="M12" i="8"/>
  <c r="H50" i="8"/>
  <c r="H31" i="8"/>
  <c r="H10" i="8"/>
  <c r="R52" i="8"/>
  <c r="R33" i="8"/>
  <c r="R12" i="8"/>
  <c r="M50" i="8"/>
  <c r="M31" i="8"/>
  <c r="M10" i="8"/>
  <c r="C52" i="8"/>
  <c r="C33" i="8"/>
  <c r="C12" i="8"/>
  <c r="W58" i="8"/>
  <c r="W40" i="8"/>
  <c r="W19" i="8"/>
  <c r="W59" i="8"/>
  <c r="W41" i="8"/>
  <c r="W20" i="8"/>
  <c r="W55" i="8"/>
  <c r="W37" i="8"/>
  <c r="W16" i="8"/>
  <c r="W57" i="8"/>
  <c r="W39" i="8"/>
  <c r="W18" i="8"/>
  <c r="C49" i="8"/>
  <c r="R49" i="8"/>
  <c r="H49" i="8"/>
  <c r="H30" i="8"/>
  <c r="H9" i="8"/>
  <c r="M49" i="8"/>
  <c r="M30" i="8"/>
  <c r="M9" i="8"/>
  <c r="M37" i="8"/>
  <c r="M16" i="8"/>
  <c r="R37" i="8"/>
  <c r="R16" i="8"/>
  <c r="H40" i="8"/>
  <c r="H19" i="8"/>
  <c r="R34" i="8"/>
  <c r="R13" i="8"/>
  <c r="R41" i="8"/>
  <c r="R20" i="8"/>
  <c r="H34" i="8"/>
  <c r="H13" i="8"/>
  <c r="R39" i="8"/>
  <c r="R18" i="8"/>
  <c r="M40" i="8"/>
  <c r="M19" i="8"/>
  <c r="H41" i="8"/>
  <c r="H20" i="8"/>
  <c r="H39" i="8"/>
  <c r="H18" i="8"/>
  <c r="M34" i="8"/>
  <c r="M13" i="8"/>
  <c r="H37" i="8"/>
  <c r="H16" i="8"/>
  <c r="R40" i="8"/>
  <c r="R19" i="8"/>
  <c r="M41" i="8"/>
  <c r="M20" i="8"/>
  <c r="M39" i="8"/>
  <c r="M18" i="8"/>
  <c r="AB54" i="8"/>
  <c r="N53" i="8"/>
  <c r="I55" i="8"/>
  <c r="N55" i="8"/>
  <c r="X55" i="8"/>
  <c r="S57" i="8"/>
  <c r="N59" i="8"/>
  <c r="S59" i="8"/>
  <c r="C54" i="8"/>
  <c r="C56" i="8"/>
  <c r="Q23" i="20"/>
  <c r="V23" i="20"/>
  <c r="R54" i="8"/>
  <c r="R56" i="8"/>
  <c r="D51" i="8"/>
  <c r="D32" i="8"/>
  <c r="D11" i="8"/>
  <c r="S51" i="8"/>
  <c r="S32" i="8"/>
  <c r="S11" i="8"/>
  <c r="T50" i="8"/>
  <c r="T31" i="8"/>
  <c r="T10" i="8"/>
  <c r="D52" i="8"/>
  <c r="D33" i="8"/>
  <c r="D12" i="8"/>
  <c r="O50" i="8"/>
  <c r="O31" i="8"/>
  <c r="O10" i="8"/>
  <c r="N52" i="8"/>
  <c r="N33" i="8"/>
  <c r="N12" i="8"/>
  <c r="E50" i="8"/>
  <c r="E31" i="8"/>
  <c r="E10" i="8"/>
  <c r="AC54" i="8"/>
  <c r="AC56" i="8"/>
  <c r="C30" i="8"/>
  <c r="C9" i="8"/>
  <c r="C15" i="8"/>
  <c r="R30" i="8"/>
  <c r="R9" i="8"/>
  <c r="R15" i="8"/>
  <c r="Y58" i="8"/>
  <c r="H15" i="8"/>
  <c r="M15" i="8"/>
  <c r="M54" i="8"/>
  <c r="M56" i="8"/>
  <c r="H54" i="8"/>
  <c r="H36" i="8"/>
  <c r="W54" i="8"/>
  <c r="W56" i="8"/>
  <c r="I49" i="8"/>
  <c r="I30" i="8"/>
  <c r="I9" i="8"/>
  <c r="D49" i="8"/>
  <c r="D30" i="8"/>
  <c r="D9" i="8"/>
  <c r="S49" i="8"/>
  <c r="S30" i="8"/>
  <c r="S9" i="8"/>
  <c r="I59" i="8"/>
  <c r="I41" i="8"/>
  <c r="I20" i="8"/>
  <c r="X58" i="8"/>
  <c r="X40" i="8"/>
  <c r="I58" i="8"/>
  <c r="I40" i="8"/>
  <c r="I19" i="8"/>
  <c r="J58" i="8"/>
  <c r="J40" i="8"/>
  <c r="J19" i="8"/>
  <c r="J57" i="8"/>
  <c r="J39" i="8"/>
  <c r="J18" i="8"/>
  <c r="N57" i="8"/>
  <c r="N39" i="8"/>
  <c r="N18" i="8"/>
  <c r="J53" i="8"/>
  <c r="J34" i="8"/>
  <c r="J13" i="8"/>
  <c r="S53" i="8"/>
  <c r="S34" i="8"/>
  <c r="S13" i="8"/>
  <c r="D50" i="8"/>
  <c r="D31" i="8"/>
  <c r="D10" i="8"/>
  <c r="X37" i="8"/>
  <c r="S39" i="8"/>
  <c r="S18" i="8"/>
  <c r="N37" i="8"/>
  <c r="N16" i="8"/>
  <c r="D37" i="8"/>
  <c r="D16" i="8"/>
  <c r="S41" i="8"/>
  <c r="S20" i="8"/>
  <c r="N41" i="8"/>
  <c r="N20" i="8"/>
  <c r="D39" i="8"/>
  <c r="D18" i="8"/>
  <c r="I37" i="8"/>
  <c r="I16" i="8"/>
  <c r="N34" i="8"/>
  <c r="N13" i="8"/>
  <c r="T53" i="8"/>
  <c r="T34" i="8"/>
  <c r="T13" i="8"/>
  <c r="Y57" i="8"/>
  <c r="S58" i="8"/>
  <c r="I53" i="8"/>
  <c r="S52" i="8"/>
  <c r="S50" i="8"/>
  <c r="I50" i="8"/>
  <c r="O58" i="8"/>
  <c r="O40" i="8"/>
  <c r="O19" i="8"/>
  <c r="N58" i="8"/>
  <c r="J59" i="8"/>
  <c r="J41" i="8"/>
  <c r="J20" i="8"/>
  <c r="T55" i="8"/>
  <c r="T37" i="8"/>
  <c r="T16" i="8"/>
  <c r="E53" i="8"/>
  <c r="E34" i="8"/>
  <c r="E13" i="8"/>
  <c r="Y59" i="8"/>
  <c r="X57" i="8"/>
  <c r="N49" i="8"/>
  <c r="N51" i="8"/>
  <c r="S55" i="8"/>
  <c r="I57" i="8"/>
  <c r="I52" i="8"/>
  <c r="I51" i="8"/>
  <c r="O57" i="8"/>
  <c r="O39" i="8"/>
  <c r="O18" i="8"/>
  <c r="T58" i="8"/>
  <c r="T40" i="8"/>
  <c r="T19" i="8"/>
  <c r="E59" i="8"/>
  <c r="E41" i="8"/>
  <c r="E20" i="8"/>
  <c r="AB56" i="8"/>
  <c r="D53" i="8"/>
  <c r="D59" i="8"/>
  <c r="N50" i="8"/>
  <c r="X59" i="8"/>
  <c r="E55" i="8"/>
  <c r="E37" i="8"/>
  <c r="E16" i="8"/>
  <c r="J51" i="8"/>
  <c r="J32" i="8"/>
  <c r="J11" i="8"/>
  <c r="C36" i="8"/>
  <c r="J50" i="8"/>
  <c r="J31" i="8"/>
  <c r="J10" i="8"/>
  <c r="R23" i="20"/>
  <c r="W23" i="20"/>
  <c r="Y41" i="8"/>
  <c r="Y39" i="8"/>
  <c r="Y40" i="8"/>
  <c r="O51" i="8"/>
  <c r="O32" i="8"/>
  <c r="O11" i="8"/>
  <c r="T52" i="8"/>
  <c r="T33" i="8"/>
  <c r="T12" i="8"/>
  <c r="J52" i="8"/>
  <c r="J33" i="8"/>
  <c r="J12" i="8"/>
  <c r="R36" i="8"/>
  <c r="T49" i="8"/>
  <c r="T30" i="8"/>
  <c r="T9" i="8"/>
  <c r="X16" i="8"/>
  <c r="X19" i="8"/>
  <c r="H56" i="8"/>
  <c r="H38" i="8"/>
  <c r="M36" i="8"/>
  <c r="W17" i="8"/>
  <c r="P58" i="8"/>
  <c r="P40" i="8"/>
  <c r="P19" i="8"/>
  <c r="Z59" i="8"/>
  <c r="Z41" i="8"/>
  <c r="Z20" i="8"/>
  <c r="M17" i="8"/>
  <c r="H17" i="8"/>
  <c r="F57" i="8"/>
  <c r="F39" i="8"/>
  <c r="F18" i="8"/>
  <c r="R17" i="8"/>
  <c r="C17" i="8"/>
  <c r="W36" i="8"/>
  <c r="O49" i="8"/>
  <c r="O30" i="8"/>
  <c r="O9" i="8"/>
  <c r="F58" i="8"/>
  <c r="F40" i="8"/>
  <c r="F19" i="8"/>
  <c r="P55" i="8"/>
  <c r="P37" i="8"/>
  <c r="P16" i="8"/>
  <c r="U55" i="8"/>
  <c r="U37" i="8"/>
  <c r="U16" i="8"/>
  <c r="Z55" i="8"/>
  <c r="Z37" i="8"/>
  <c r="Z16" i="8"/>
  <c r="P59" i="8"/>
  <c r="P41" i="8"/>
  <c r="P20" i="8"/>
  <c r="U58" i="8"/>
  <c r="U40" i="8"/>
  <c r="U19" i="8"/>
  <c r="O55" i="8"/>
  <c r="O37" i="8"/>
  <c r="O16" i="8"/>
  <c r="K59" i="8"/>
  <c r="K41" i="8"/>
  <c r="E58" i="8"/>
  <c r="E40" i="8"/>
  <c r="E19" i="8"/>
  <c r="P53" i="8"/>
  <c r="P34" i="8"/>
  <c r="P13" i="8"/>
  <c r="N31" i="8"/>
  <c r="N10" i="8"/>
  <c r="X54" i="8"/>
  <c r="I32" i="8"/>
  <c r="I11" i="8"/>
  <c r="X39" i="8"/>
  <c r="E52" i="8"/>
  <c r="C38" i="8"/>
  <c r="I31" i="8"/>
  <c r="I10" i="8"/>
  <c r="S33" i="8"/>
  <c r="S12" i="8"/>
  <c r="T59" i="8"/>
  <c r="T51" i="8"/>
  <c r="I54" i="8"/>
  <c r="K58" i="8"/>
  <c r="D41" i="8"/>
  <c r="D20" i="8"/>
  <c r="P57" i="8"/>
  <c r="P39" i="8"/>
  <c r="I33" i="8"/>
  <c r="J55" i="8"/>
  <c r="M38" i="8"/>
  <c r="S31" i="8"/>
  <c r="S10" i="8"/>
  <c r="I34" i="8"/>
  <c r="I13" i="8"/>
  <c r="U59" i="8"/>
  <c r="U41" i="8"/>
  <c r="U20" i="8"/>
  <c r="O53" i="8"/>
  <c r="T57" i="8"/>
  <c r="E51" i="8"/>
  <c r="F53" i="8"/>
  <c r="F34" i="8"/>
  <c r="F13" i="8"/>
  <c r="Z57" i="8"/>
  <c r="Z39" i="8"/>
  <c r="Z18" i="8"/>
  <c r="X41" i="8"/>
  <c r="F59" i="8"/>
  <c r="F41" i="8"/>
  <c r="F20" i="8"/>
  <c r="O59" i="8"/>
  <c r="I39" i="8"/>
  <c r="I18" i="8"/>
  <c r="N32" i="8"/>
  <c r="O52" i="8"/>
  <c r="E49" i="8"/>
  <c r="S54" i="8"/>
  <c r="R38" i="8"/>
  <c r="N40" i="8"/>
  <c r="S40" i="8"/>
  <c r="S19" i="8"/>
  <c r="E57" i="8"/>
  <c r="K50" i="8"/>
  <c r="K31" i="8"/>
  <c r="K10" i="8"/>
  <c r="U57" i="8"/>
  <c r="U39" i="8"/>
  <c r="U18" i="8"/>
  <c r="K55" i="8"/>
  <c r="K37" i="8"/>
  <c r="K16" i="8"/>
  <c r="U53" i="8"/>
  <c r="U34" i="8"/>
  <c r="K57" i="8"/>
  <c r="K39" i="8"/>
  <c r="K18" i="8"/>
  <c r="K53" i="8"/>
  <c r="K34" i="8"/>
  <c r="K13" i="8"/>
  <c r="W38" i="8"/>
  <c r="D34" i="8"/>
  <c r="D13" i="8"/>
  <c r="U50" i="8"/>
  <c r="U31" i="8"/>
  <c r="U10" i="8"/>
  <c r="S37" i="8"/>
  <c r="S16" i="8"/>
  <c r="N54" i="8"/>
  <c r="N30" i="8"/>
  <c r="N9" i="8"/>
  <c r="J49" i="8"/>
  <c r="Y55" i="8"/>
  <c r="D54" i="8"/>
  <c r="S23" i="20"/>
  <c r="P50" i="8"/>
  <c r="P31" i="8"/>
  <c r="P10" i="8"/>
  <c r="K51" i="8"/>
  <c r="K32" i="8"/>
  <c r="K11" i="8"/>
  <c r="L11" i="8"/>
  <c r="F50" i="8"/>
  <c r="F31" i="8"/>
  <c r="P51" i="8"/>
  <c r="P32" i="8"/>
  <c r="P11" i="8"/>
  <c r="Y20" i="8"/>
  <c r="Y18" i="8"/>
  <c r="Y19" i="8"/>
  <c r="AA49" i="8"/>
  <c r="K52" i="8"/>
  <c r="K33" i="8"/>
  <c r="F52" i="8"/>
  <c r="F33" i="8"/>
  <c r="F12" i="8"/>
  <c r="AA59" i="8"/>
  <c r="U52" i="8"/>
  <c r="U33" i="8"/>
  <c r="U12" i="8"/>
  <c r="V12" i="8"/>
  <c r="P49" i="8"/>
  <c r="F51" i="8"/>
  <c r="F32" i="8"/>
  <c r="F11" i="8"/>
  <c r="P52" i="8"/>
  <c r="P33" i="8"/>
  <c r="P12" i="8"/>
  <c r="T54" i="8"/>
  <c r="T36" i="8"/>
  <c r="U51" i="8"/>
  <c r="U32" i="8"/>
  <c r="U11" i="8"/>
  <c r="X18" i="8"/>
  <c r="V19" i="8"/>
  <c r="Q58" i="8"/>
  <c r="L18" i="8"/>
  <c r="Q57" i="8"/>
  <c r="L10" i="8"/>
  <c r="V16" i="8"/>
  <c r="Z58" i="8"/>
  <c r="Z40" i="8"/>
  <c r="Z19" i="8"/>
  <c r="V10" i="8"/>
  <c r="G20" i="8"/>
  <c r="L13" i="8"/>
  <c r="N11" i="8"/>
  <c r="L41" i="8"/>
  <c r="K20" i="8"/>
  <c r="L20" i="8"/>
  <c r="V34" i="8"/>
  <c r="U13" i="8"/>
  <c r="V13" i="8"/>
  <c r="Q40" i="8"/>
  <c r="N19" i="8"/>
  <c r="Q19" i="8"/>
  <c r="I12" i="8"/>
  <c r="S15" i="8"/>
  <c r="G13" i="8"/>
  <c r="AA41" i="8"/>
  <c r="X20" i="8"/>
  <c r="Q39" i="8"/>
  <c r="P18" i="8"/>
  <c r="Q18" i="8"/>
  <c r="Q10" i="8"/>
  <c r="G19" i="8"/>
  <c r="Q16" i="8"/>
  <c r="U49" i="8"/>
  <c r="U30" i="8"/>
  <c r="U9" i="8"/>
  <c r="C60" i="8"/>
  <c r="D15" i="8"/>
  <c r="O54" i="8"/>
  <c r="O56" i="8"/>
  <c r="F49" i="8"/>
  <c r="G49" i="8"/>
  <c r="L59" i="8"/>
  <c r="G40" i="8"/>
  <c r="Y54" i="8"/>
  <c r="G53" i="8"/>
  <c r="G58" i="8"/>
  <c r="Q55" i="8"/>
  <c r="V55" i="8"/>
  <c r="G34" i="8"/>
  <c r="V58" i="8"/>
  <c r="V37" i="8"/>
  <c r="V40" i="8"/>
  <c r="Q37" i="8"/>
  <c r="N56" i="8"/>
  <c r="N36" i="8"/>
  <c r="E39" i="8"/>
  <c r="G57" i="8"/>
  <c r="E30" i="8"/>
  <c r="E9" i="8"/>
  <c r="E54" i="8"/>
  <c r="K49" i="8"/>
  <c r="L49" i="8"/>
  <c r="T39" i="8"/>
  <c r="V57" i="8"/>
  <c r="L53" i="8"/>
  <c r="K40" i="8"/>
  <c r="L58" i="8"/>
  <c r="T41" i="8"/>
  <c r="V59" i="8"/>
  <c r="L31" i="8"/>
  <c r="AA53" i="8"/>
  <c r="Q31" i="8"/>
  <c r="D56" i="8"/>
  <c r="D36" i="8"/>
  <c r="J30" i="8"/>
  <c r="J9" i="8"/>
  <c r="J54" i="8"/>
  <c r="O33" i="8"/>
  <c r="L57" i="8"/>
  <c r="V53" i="8"/>
  <c r="L34" i="8"/>
  <c r="G59" i="8"/>
  <c r="E33" i="8"/>
  <c r="AA34" i="8"/>
  <c r="X56" i="8"/>
  <c r="X36" i="8"/>
  <c r="L39" i="8"/>
  <c r="O34" i="8"/>
  <c r="Q53" i="8"/>
  <c r="V50" i="8"/>
  <c r="G41" i="8"/>
  <c r="I56" i="8"/>
  <c r="I36" i="8"/>
  <c r="AA57" i="8"/>
  <c r="Y37" i="8"/>
  <c r="AA55" i="8"/>
  <c r="S56" i="8"/>
  <c r="S36" i="8"/>
  <c r="O41" i="8"/>
  <c r="Q59" i="8"/>
  <c r="E32" i="8"/>
  <c r="V31" i="8"/>
  <c r="J37" i="8"/>
  <c r="L55" i="8"/>
  <c r="T32" i="8"/>
  <c r="L50" i="8"/>
  <c r="AA39" i="8"/>
  <c r="F55" i="8"/>
  <c r="Q50" i="8"/>
  <c r="R60" i="8"/>
  <c r="R42" i="8"/>
  <c r="R21" i="8"/>
  <c r="V51" i="8"/>
  <c r="Q32" i="8"/>
  <c r="G50" i="8"/>
  <c r="L32" i="8"/>
  <c r="L51" i="8"/>
  <c r="AA19" i="8"/>
  <c r="AA33" i="8"/>
  <c r="Q51" i="8"/>
  <c r="R22" i="8"/>
  <c r="R24" i="8"/>
  <c r="Q11" i="8"/>
  <c r="AA13" i="8"/>
  <c r="AA52" i="8"/>
  <c r="P54" i="8"/>
  <c r="P56" i="8"/>
  <c r="AA30" i="8"/>
  <c r="AA18" i="8"/>
  <c r="Y56" i="8"/>
  <c r="Y38" i="8"/>
  <c r="K12" i="8"/>
  <c r="L12" i="8"/>
  <c r="L33" i="8"/>
  <c r="L52" i="8"/>
  <c r="Q49" i="8"/>
  <c r="Q52" i="8"/>
  <c r="P30" i="8"/>
  <c r="P9" i="8"/>
  <c r="T23" i="20"/>
  <c r="V33" i="8"/>
  <c r="V52" i="8"/>
  <c r="G52" i="8"/>
  <c r="T56" i="8"/>
  <c r="T38" i="8"/>
  <c r="AB75" i="8"/>
  <c r="AB36" i="8"/>
  <c r="G51" i="8"/>
  <c r="T60" i="8"/>
  <c r="T42" i="8"/>
  <c r="T21" i="8"/>
  <c r="AA58" i="8"/>
  <c r="AA40" i="8"/>
  <c r="AA50" i="8"/>
  <c r="AA20" i="8"/>
  <c r="U15" i="8"/>
  <c r="U17" i="8"/>
  <c r="U54" i="8"/>
  <c r="U56" i="8"/>
  <c r="AA51" i="8"/>
  <c r="Z54" i="8"/>
  <c r="Z36" i="8"/>
  <c r="G32" i="8"/>
  <c r="E11" i="8"/>
  <c r="G11" i="8"/>
  <c r="Q34" i="8"/>
  <c r="O13" i="8"/>
  <c r="Q13" i="8"/>
  <c r="G31" i="8"/>
  <c r="F10" i="8"/>
  <c r="G10" i="8"/>
  <c r="V41" i="8"/>
  <c r="T20" i="8"/>
  <c r="V39" i="8"/>
  <c r="T18" i="8"/>
  <c r="V9" i="8"/>
  <c r="L37" i="8"/>
  <c r="J16" i="8"/>
  <c r="L16" i="8"/>
  <c r="F30" i="8"/>
  <c r="F9" i="8"/>
  <c r="G9" i="8"/>
  <c r="G33" i="8"/>
  <c r="E12" i="8"/>
  <c r="G12" i="8"/>
  <c r="J15" i="8"/>
  <c r="AA32" i="8"/>
  <c r="AA31" i="8"/>
  <c r="G39" i="8"/>
  <c r="E18" i="8"/>
  <c r="G18" i="8"/>
  <c r="N15" i="8"/>
  <c r="AA37" i="8"/>
  <c r="Y16" i="8"/>
  <c r="Q33" i="8"/>
  <c r="O12" i="8"/>
  <c r="V32" i="8"/>
  <c r="T11" i="8"/>
  <c r="Q41" i="8"/>
  <c r="O20" i="8"/>
  <c r="Q20" i="8"/>
  <c r="L40" i="8"/>
  <c r="K19" i="8"/>
  <c r="L19" i="8"/>
  <c r="V30" i="8"/>
  <c r="V49" i="8"/>
  <c r="D17" i="8"/>
  <c r="C42" i="8"/>
  <c r="C21" i="8"/>
  <c r="C22" i="8"/>
  <c r="C24" i="8"/>
  <c r="C61" i="8"/>
  <c r="I15" i="8"/>
  <c r="S17" i="8"/>
  <c r="O36" i="8"/>
  <c r="F54" i="8"/>
  <c r="F56" i="8"/>
  <c r="Y36" i="8"/>
  <c r="F37" i="8"/>
  <c r="G55" i="8"/>
  <c r="I38" i="8"/>
  <c r="N38" i="8"/>
  <c r="J56" i="8"/>
  <c r="J36" i="8"/>
  <c r="E56" i="8"/>
  <c r="E36" i="8"/>
  <c r="S38" i="8"/>
  <c r="X38" i="8"/>
  <c r="D38" i="8"/>
  <c r="O38" i="8"/>
  <c r="R61" i="8"/>
  <c r="K54" i="8"/>
  <c r="K30" i="8"/>
  <c r="O60" i="8"/>
  <c r="O42" i="8"/>
  <c r="O21" i="8"/>
  <c r="N60" i="8"/>
  <c r="N42" i="8"/>
  <c r="N21" i="8"/>
  <c r="X60" i="8"/>
  <c r="X42" i="8"/>
  <c r="J60" i="8"/>
  <c r="J42" i="8"/>
  <c r="J21" i="8"/>
  <c r="I60" i="8"/>
  <c r="I42" i="8"/>
  <c r="I21" i="8"/>
  <c r="L54" i="8"/>
  <c r="L56" i="8"/>
  <c r="Q30" i="8"/>
  <c r="J17" i="8"/>
  <c r="J22" i="8"/>
  <c r="J24" i="8"/>
  <c r="P36" i="8"/>
  <c r="Q36" i="8"/>
  <c r="AA12" i="8"/>
  <c r="X17" i="8"/>
  <c r="V20" i="8"/>
  <c r="V18" i="8"/>
  <c r="Q54" i="8"/>
  <c r="Q56" i="8"/>
  <c r="V54" i="8"/>
  <c r="V56" i="8"/>
  <c r="U60" i="8"/>
  <c r="U42" i="8"/>
  <c r="U21" i="8"/>
  <c r="U22" i="8"/>
  <c r="U24" i="8"/>
  <c r="G54" i="8"/>
  <c r="G56" i="8"/>
  <c r="Z56" i="8"/>
  <c r="Z38" i="8"/>
  <c r="AA38" i="8"/>
  <c r="AF33" i="8"/>
  <c r="AB80" i="8"/>
  <c r="AB38" i="8"/>
  <c r="AA16" i="8"/>
  <c r="M60" i="8"/>
  <c r="M42" i="8"/>
  <c r="M21" i="8"/>
  <c r="M22" i="8"/>
  <c r="M24" i="8"/>
  <c r="W60" i="8"/>
  <c r="W61" i="8"/>
  <c r="W63" i="8"/>
  <c r="Z60" i="8"/>
  <c r="Z42" i="8"/>
  <c r="Z21" i="8"/>
  <c r="Y60" i="8"/>
  <c r="Y61" i="8"/>
  <c r="AA54" i="8"/>
  <c r="AA56" i="8"/>
  <c r="U36" i="8"/>
  <c r="V36" i="8"/>
  <c r="G30" i="8"/>
  <c r="F15" i="8"/>
  <c r="L30" i="8"/>
  <c r="K9" i="8"/>
  <c r="H60" i="8"/>
  <c r="Q12" i="8"/>
  <c r="O15" i="8"/>
  <c r="O17" i="8"/>
  <c r="O22" i="8"/>
  <c r="O24" i="8"/>
  <c r="AA10" i="8"/>
  <c r="G37" i="8"/>
  <c r="F16" i="8"/>
  <c r="G16" i="8"/>
  <c r="C43" i="8"/>
  <c r="C63" i="8"/>
  <c r="C45" i="8"/>
  <c r="P15" i="8"/>
  <c r="P17" i="8"/>
  <c r="Q9" i="8"/>
  <c r="V11" i="8"/>
  <c r="T15" i="8"/>
  <c r="E15" i="8"/>
  <c r="I17" i="8"/>
  <c r="I22" i="8"/>
  <c r="I24" i="8"/>
  <c r="N17" i="8"/>
  <c r="X21" i="8"/>
  <c r="AA36" i="8"/>
  <c r="F36" i="8"/>
  <c r="G36" i="8"/>
  <c r="K56" i="8"/>
  <c r="K36" i="8"/>
  <c r="L36" i="8"/>
  <c r="E38" i="8"/>
  <c r="U38" i="8"/>
  <c r="V38" i="8"/>
  <c r="F38" i="8"/>
  <c r="O61" i="8"/>
  <c r="X61" i="8"/>
  <c r="P38" i="8"/>
  <c r="Q38" i="8"/>
  <c r="N61" i="8"/>
  <c r="I61" i="8"/>
  <c r="R63" i="8"/>
  <c r="R45" i="8"/>
  <c r="R43" i="8"/>
  <c r="T61" i="8"/>
  <c r="J61" i="8"/>
  <c r="J38" i="8"/>
  <c r="AB82" i="8"/>
  <c r="AF41" i="8"/>
  <c r="AF32" i="8"/>
  <c r="AF31" i="8"/>
  <c r="AF34" i="8"/>
  <c r="AF40" i="8"/>
  <c r="AF39" i="8"/>
  <c r="AF37" i="8"/>
  <c r="AF10" i="8"/>
  <c r="AF19" i="8"/>
  <c r="AF20" i="8"/>
  <c r="AF12" i="8"/>
  <c r="AF16" i="8"/>
  <c r="AF13" i="8"/>
  <c r="AF18" i="8"/>
  <c r="Z61" i="8"/>
  <c r="Z63" i="8"/>
  <c r="Z45" i="8"/>
  <c r="Y42" i="8"/>
  <c r="Y43" i="8"/>
  <c r="W42" i="8"/>
  <c r="W21" i="8"/>
  <c r="M61" i="8"/>
  <c r="M63" i="8"/>
  <c r="M45" i="8"/>
  <c r="AA60" i="8"/>
  <c r="AA61" i="8"/>
  <c r="AA63" i="8"/>
  <c r="U61" i="8"/>
  <c r="U63" i="8"/>
  <c r="U45" i="8"/>
  <c r="Y17" i="8"/>
  <c r="D60" i="8"/>
  <c r="D42" i="8"/>
  <c r="D21" i="8"/>
  <c r="D22" i="8"/>
  <c r="W45" i="8"/>
  <c r="Q15" i="8"/>
  <c r="W43" i="8"/>
  <c r="K15" i="8"/>
  <c r="L9" i="8"/>
  <c r="F17" i="8"/>
  <c r="Y63" i="8"/>
  <c r="Q17" i="8"/>
  <c r="E17" i="8"/>
  <c r="G15" i="8"/>
  <c r="T17" i="8"/>
  <c r="V15" i="8"/>
  <c r="H42" i="8"/>
  <c r="H21" i="8"/>
  <c r="H22" i="8"/>
  <c r="H24" i="8"/>
  <c r="H61" i="8"/>
  <c r="N22" i="8"/>
  <c r="N24" i="8"/>
  <c r="Z17" i="8"/>
  <c r="X22" i="8"/>
  <c r="G38" i="8"/>
  <c r="P60" i="8"/>
  <c r="P42" i="8"/>
  <c r="N63" i="8"/>
  <c r="N45" i="8"/>
  <c r="N43" i="8"/>
  <c r="O63" i="8"/>
  <c r="O45" i="8"/>
  <c r="O43" i="8"/>
  <c r="E60" i="8"/>
  <c r="E42" i="8"/>
  <c r="T63" i="8"/>
  <c r="T45" i="8"/>
  <c r="T43" i="8"/>
  <c r="K38" i="8"/>
  <c r="L38" i="8"/>
  <c r="I63" i="8"/>
  <c r="I45" i="8"/>
  <c r="I43" i="8"/>
  <c r="J63" i="8"/>
  <c r="J45" i="8"/>
  <c r="J43" i="8"/>
  <c r="X63" i="8"/>
  <c r="X45" i="8"/>
  <c r="X43" i="8"/>
  <c r="W22" i="8"/>
  <c r="W24" i="8"/>
  <c r="Z43" i="8"/>
  <c r="AA43" i="8"/>
  <c r="AA42" i="8"/>
  <c r="M43" i="8"/>
  <c r="Y21" i="8"/>
  <c r="Y45" i="8"/>
  <c r="AA45" i="8"/>
  <c r="D61" i="8"/>
  <c r="D63" i="8"/>
  <c r="D45" i="8"/>
  <c r="U43" i="8"/>
  <c r="G17" i="8"/>
  <c r="K17" i="8"/>
  <c r="L17" i="8"/>
  <c r="L15" i="8"/>
  <c r="H63" i="8"/>
  <c r="H45" i="8"/>
  <c r="H43" i="8"/>
  <c r="T22" i="8"/>
  <c r="T24" i="8"/>
  <c r="V17" i="8"/>
  <c r="AA17" i="8"/>
  <c r="Z22" i="8"/>
  <c r="Z24" i="8"/>
  <c r="E21" i="8"/>
  <c r="D24" i="8"/>
  <c r="Q42" i="8"/>
  <c r="P21" i="8"/>
  <c r="X24" i="8"/>
  <c r="K60" i="8"/>
  <c r="K42" i="8"/>
  <c r="S60" i="8"/>
  <c r="S42" i="8"/>
  <c r="P61" i="8"/>
  <c r="Q60" i="8"/>
  <c r="Q61" i="8"/>
  <c r="Q63" i="8"/>
  <c r="E61" i="8"/>
  <c r="Y22" i="8"/>
  <c r="Y24" i="8"/>
  <c r="AA24" i="8"/>
  <c r="D43" i="8"/>
  <c r="AA21" i="8"/>
  <c r="F60" i="8"/>
  <c r="E22" i="8"/>
  <c r="L42" i="8"/>
  <c r="K21" i="8"/>
  <c r="P22" i="8"/>
  <c r="Q21" i="8"/>
  <c r="V42" i="8"/>
  <c r="S21" i="8"/>
  <c r="P63" i="8"/>
  <c r="P45" i="8"/>
  <c r="Q45" i="8"/>
  <c r="P43" i="8"/>
  <c r="Q43" i="8"/>
  <c r="L60" i="8"/>
  <c r="L61" i="8"/>
  <c r="L63" i="8"/>
  <c r="K61" i="8"/>
  <c r="E63" i="8"/>
  <c r="E45" i="8"/>
  <c r="E43" i="8"/>
  <c r="S61" i="8"/>
  <c r="V60" i="8"/>
  <c r="V61" i="8"/>
  <c r="V63" i="8"/>
  <c r="AA22" i="8"/>
  <c r="F42" i="8"/>
  <c r="F61" i="8"/>
  <c r="G60" i="8"/>
  <c r="G61" i="8"/>
  <c r="G63" i="8"/>
  <c r="E24" i="8"/>
  <c r="K22" i="8"/>
  <c r="L21" i="8"/>
  <c r="P24" i="8"/>
  <c r="Q22" i="8"/>
  <c r="S22" i="8"/>
  <c r="V21" i="8"/>
  <c r="S63" i="8"/>
  <c r="S45" i="8"/>
  <c r="V45" i="8"/>
  <c r="S43" i="8"/>
  <c r="V43" i="8"/>
  <c r="K63" i="8"/>
  <c r="K45" i="8"/>
  <c r="L45" i="8"/>
  <c r="K43" i="8"/>
  <c r="L43" i="8"/>
  <c r="F21" i="8"/>
  <c r="G42" i="8"/>
  <c r="F43" i="8"/>
  <c r="G43" i="8"/>
  <c r="F63" i="8"/>
  <c r="F45" i="8"/>
  <c r="G45" i="8"/>
  <c r="K24" i="8"/>
  <c r="L22" i="8"/>
  <c r="Q24" i="8"/>
  <c r="S24" i="8"/>
  <c r="V22" i="8"/>
  <c r="F22" i="8"/>
  <c r="G21" i="8"/>
  <c r="L24" i="8"/>
  <c r="V24" i="8"/>
  <c r="F24" i="8"/>
  <c r="G24" i="8"/>
  <c r="G22" i="8"/>
  <c r="AB61" i="8"/>
  <c r="AB43" i="8"/>
  <c r="AC61" i="8"/>
  <c r="AC63" i="8"/>
  <c r="AB63" i="8"/>
  <c r="AB45" i="8"/>
  <c r="AF42" i="8"/>
  <c r="AF21" i="8"/>
  <c r="AF73" i="8"/>
  <c r="AF30" i="8"/>
  <c r="AC36" i="8"/>
  <c r="AF36" i="8"/>
  <c r="AC75" i="8"/>
  <c r="AF75" i="8"/>
  <c r="AC38" i="8"/>
  <c r="AF38" i="8"/>
  <c r="AC80" i="8"/>
  <c r="AF80" i="8"/>
  <c r="AF17" i="8"/>
  <c r="AC82" i="8"/>
  <c r="AC43" i="8"/>
  <c r="AF43" i="8"/>
  <c r="AC45" i="8"/>
  <c r="AF82" i="8"/>
  <c r="AF22" i="8"/>
  <c r="AD59" i="11"/>
  <c r="AD26" i="18"/>
  <c r="AD106" i="18"/>
  <c r="AD67" i="18"/>
  <c r="AE8" i="18"/>
  <c r="AE21" i="18"/>
  <c r="AE11" i="18"/>
  <c r="AE24" i="18"/>
  <c r="AD120" i="18"/>
  <c r="AE26" i="18"/>
  <c r="AD13" i="18"/>
  <c r="AE13" i="18"/>
  <c r="AD54" i="18"/>
  <c r="AD68" i="18"/>
  <c r="AD191" i="18"/>
  <c r="AE23" i="18"/>
  <c r="AE10" i="18"/>
  <c r="AD179" i="18"/>
  <c r="AD55" i="18"/>
  <c r="AD132" i="18"/>
  <c r="AE25" i="18"/>
  <c r="AE12" i="18"/>
  <c r="AD22" i="18"/>
  <c r="AE20" i="18"/>
  <c r="AD94" i="18"/>
  <c r="AD165" i="18"/>
  <c r="AE54" i="18"/>
  <c r="AE55" i="18"/>
  <c r="AD93" i="18"/>
  <c r="AD192" i="18"/>
  <c r="AD29" i="18"/>
  <c r="AD27" i="18"/>
  <c r="AE22" i="18"/>
  <c r="AE27" i="18"/>
  <c r="AD28" i="18"/>
  <c r="AD119" i="18"/>
  <c r="AD166" i="18"/>
  <c r="AD107" i="18"/>
  <c r="AE106" i="18"/>
  <c r="AE93" i="18"/>
  <c r="AD133" i="18"/>
  <c r="AE132" i="18"/>
  <c r="AD178" i="18"/>
  <c r="AE165" i="18"/>
  <c r="AD152" i="18"/>
  <c r="AE94" i="18"/>
  <c r="AE29" i="18"/>
  <c r="AE28" i="18"/>
  <c r="AE166" i="18"/>
  <c r="AE67" i="18"/>
  <c r="AE133" i="18"/>
  <c r="AE68" i="18"/>
  <c r="AE107" i="18"/>
  <c r="AE119" i="18"/>
  <c r="AE191" i="18"/>
  <c r="AD151" i="18"/>
  <c r="AE178" i="18"/>
  <c r="AE179" i="18"/>
  <c r="AE192" i="18"/>
  <c r="AE120" i="18"/>
  <c r="AE152" i="18"/>
  <c r="AE151" i="18"/>
  <c r="AE7" i="18"/>
  <c r="AD14" i="18"/>
  <c r="AE9" i="18"/>
  <c r="AE16" i="18"/>
  <c r="AE14" i="18"/>
  <c r="AE15" i="18"/>
  <c r="AF23" i="8"/>
  <c r="AF24" i="8"/>
  <c r="AF44" i="8"/>
  <c r="AF45" i="8"/>
  <c r="AF62" i="8"/>
  <c r="AF6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Juliane Akemi Kanashiro Brunca</author>
  </authors>
  <commentList>
    <comment ref="AB92" authorId="0" shapeId="0" xr:uid="{163FFCBD-685C-49F2-9918-CA8E0BFF86B4}">
      <text>
        <r>
          <rPr>
            <b/>
            <sz val="9"/>
            <color indexed="81"/>
            <rFont val="Segoe UI"/>
            <family val="2"/>
          </rPr>
          <t>Somatória não bate com o resultado planilha 2T21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C135" authorId="0" shapeId="0" xr:uid="{956B5BDC-DFD9-44A9-A60E-35D7F6F70904}">
      <text>
        <r>
          <rPr>
            <b/>
            <sz val="9"/>
            <color indexed="81"/>
            <rFont val="Segoe UI"/>
            <family val="2"/>
          </rPr>
          <t>Novo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D135" authorId="0" shapeId="0" xr:uid="{2BE891A9-46DB-4A7E-A944-49124C410C7C}">
      <text>
        <r>
          <rPr>
            <b/>
            <sz val="9"/>
            <color indexed="81"/>
            <rFont val="Segoe UI"/>
            <family val="2"/>
          </rPr>
          <t>Novo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C141" authorId="0" shapeId="0" xr:uid="{A2EBDE8E-06E2-4542-ACFE-B06BA41DCF21}">
      <text>
        <r>
          <rPr>
            <b/>
            <sz val="9"/>
            <color indexed="81"/>
            <rFont val="Segoe UI"/>
            <family val="2"/>
          </rPr>
          <t>Novo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D141" authorId="0" shapeId="0" xr:uid="{139F018C-0147-4EAD-819A-E932057543CC}">
      <text>
        <r>
          <rPr>
            <b/>
            <sz val="9"/>
            <color indexed="81"/>
            <rFont val="Segoe UI"/>
            <family val="2"/>
          </rPr>
          <t>Novo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<sst xmlns="http://schemas.openxmlformats.org/spreadsheetml/2006/main" count="4613" uniqueCount="567">
  <si>
    <t>BALANCE SHEET</t>
  </si>
  <si>
    <t>CONSOLIDATED (R$ Thousand)</t>
  </si>
  <si>
    <t>ASSETS</t>
  </si>
  <si>
    <t>CURRENT ASSETS</t>
  </si>
  <si>
    <t>Cash and cash equivalents</t>
  </si>
  <si>
    <t>Financial Instruments</t>
  </si>
  <si>
    <t>Dividends receivable</t>
  </si>
  <si>
    <t>Interest on capital receivable</t>
  </si>
  <si>
    <t>Accounts receivable</t>
  </si>
  <si>
    <t>Current tax assets</t>
  </si>
  <si>
    <t>Other assets</t>
  </si>
  <si>
    <t>NON-CURRENT ASSETS</t>
  </si>
  <si>
    <t>Investments in equity interests</t>
  </si>
  <si>
    <t>LIABILITIES</t>
  </si>
  <si>
    <t>CURRENT LIABLITIES</t>
  </si>
  <si>
    <t>Accounts payable</t>
  </si>
  <si>
    <t>Dividends payable</t>
  </si>
  <si>
    <t>Current tax liabilities</t>
  </si>
  <si>
    <t>Deferred tax liabilities</t>
  </si>
  <si>
    <t>NON-CURRENT LIABILITIES</t>
  </si>
  <si>
    <t>EQUITY</t>
  </si>
  <si>
    <t>Share capital</t>
  </si>
  <si>
    <t>Reserves</t>
  </si>
  <si>
    <t>Equity valuation adjustment</t>
  </si>
  <si>
    <t>Accumulated profits</t>
  </si>
  <si>
    <t>CONTROLLER (R$ Thousand)</t>
  </si>
  <si>
    <t>BALANCE SHEET - FORMER PARTNERSHIP</t>
  </si>
  <si>
    <t>Caixa Seguradora S.A. (R$ Thousand)</t>
  </si>
  <si>
    <t xml:space="preserve">   Available</t>
  </si>
  <si>
    <t xml:space="preserve">   Financial investments</t>
  </si>
  <si>
    <t xml:space="preserve">   Credit from insurance and reinsurance operations</t>
  </si>
  <si>
    <t xml:space="preserve">   Reinsurance assets - technical </t>
  </si>
  <si>
    <t xml:space="preserve">   Securities and credits receivable</t>
  </si>
  <si>
    <t xml:space="preserve">   Other values ​​and assets</t>
  </si>
  <si>
    <t xml:space="preserve">   Prepaid expenses</t>
  </si>
  <si>
    <t xml:space="preserve">   Deferred acquisition costs</t>
  </si>
  <si>
    <t>LONG-TERM REALIZABLE</t>
  </si>
  <si>
    <t xml:space="preserve">   Investments</t>
  </si>
  <si>
    <t xml:space="preserve">   Permanent</t>
  </si>
  <si>
    <t xml:space="preserve">   Intangible </t>
  </si>
  <si>
    <t xml:space="preserve">   Accounts payable</t>
  </si>
  <si>
    <t xml:space="preserve">   Debit from insurance and reinsurance operations</t>
  </si>
  <si>
    <t xml:space="preserve">   Third party deposit</t>
  </si>
  <si>
    <t xml:space="preserve">   Technical reserves  - insurances</t>
  </si>
  <si>
    <t xml:space="preserve">   Other debits</t>
  </si>
  <si>
    <t>Caixa Vida e Previdência (R$ Thousand)</t>
  </si>
  <si>
    <t xml:space="preserve">   Credit from supplementary pension operations</t>
  </si>
  <si>
    <t xml:space="preserve">   Debit from pension operations</t>
  </si>
  <si>
    <t xml:space="preserve">   Technical reserves  - pension</t>
  </si>
  <si>
    <t>Caixa Capitalização (R$ Thousand)</t>
  </si>
  <si>
    <t xml:space="preserve">   Debit from premium bonds operations</t>
  </si>
  <si>
    <t xml:space="preserve">   Technical reserves  - premium bonds</t>
  </si>
  <si>
    <t>Caixa Consórcio (R$ Thousand)</t>
  </si>
  <si>
    <t xml:space="preserve">   Securities and derivative financial instruments</t>
  </si>
  <si>
    <t xml:space="preserve">   Other credits</t>
  </si>
  <si>
    <t>Long-term realizable asset</t>
  </si>
  <si>
    <t>Permanent asset</t>
  </si>
  <si>
    <t xml:space="preserve">   Permanent for use</t>
  </si>
  <si>
    <t>Current liabilities</t>
  </si>
  <si>
    <t>Long-term liabilities</t>
  </si>
  <si>
    <t>BALANCE SHEET NEW PARTNERSHIPS</t>
  </si>
  <si>
    <t>LIFE, CREDIT LIFE AND PENSION</t>
  </si>
  <si>
    <t>HOLDING XS1 (R$ Thousand)</t>
  </si>
  <si>
    <t>Loans and receivables</t>
  </si>
  <si>
    <t>Reinsurance assets</t>
  </si>
  <si>
    <t>Taxes and contributions</t>
  </si>
  <si>
    <t>Deferred selling expenses</t>
  </si>
  <si>
    <t>Investment real estate</t>
  </si>
  <si>
    <t>Judicial and tax deposits</t>
  </si>
  <si>
    <t>Intangible assets</t>
  </si>
  <si>
    <t>Permanent assets</t>
  </si>
  <si>
    <t>Technical reserves</t>
  </si>
  <si>
    <t>Debit from insurance and reinsurance operations</t>
  </si>
  <si>
    <t>Debit from pension operations</t>
  </si>
  <si>
    <t>Dividends and Interest on Equity to be paid</t>
  </si>
  <si>
    <t>Other liabilities</t>
  </si>
  <si>
    <t>Provisions for contingencies</t>
  </si>
  <si>
    <t>Available</t>
  </si>
  <si>
    <t>Financial investments</t>
  </si>
  <si>
    <t>Credit from insurance and reinsurance operations</t>
  </si>
  <si>
    <t>Credit from supplementary pension operations</t>
  </si>
  <si>
    <t xml:space="preserve">Reinsurance assets - technical </t>
  </si>
  <si>
    <t>Securities and credits receivable</t>
  </si>
  <si>
    <t>Other values ​​and assets</t>
  </si>
  <si>
    <t>Prepaid expenses</t>
  </si>
  <si>
    <t>Deferred acquisition costs</t>
  </si>
  <si>
    <t>Investments</t>
  </si>
  <si>
    <t>Permanent</t>
  </si>
  <si>
    <t xml:space="preserve">Intangible </t>
  </si>
  <si>
    <t>XS2 Vida e Previdência (R$ Thousand)</t>
  </si>
  <si>
    <t>MORTGAGE AND HOME</t>
  </si>
  <si>
    <t>XS3 Seguros (R$ Thousand)</t>
  </si>
  <si>
    <t xml:space="preserve">   Other operating credits</t>
  </si>
  <si>
    <t xml:space="preserve">   Debts from operations</t>
  </si>
  <si>
    <t>CREDIT LETTERS (CAPITALIZAÇÃO)</t>
  </si>
  <si>
    <t>XS4 Capitalização (R$ Thousand)</t>
  </si>
  <si>
    <t>Operating liabilities</t>
  </si>
  <si>
    <t>PREMIUM BONDS (CONSÓRCIOS)</t>
  </si>
  <si>
    <t>XS5 Consórcios (R$ Thousand)</t>
  </si>
  <si>
    <t>Securities and derivative financial instruments</t>
  </si>
  <si>
    <t>ASSISTANCE SERVICES</t>
  </si>
  <si>
    <t>SERVIÇOS ASSISTENCIAIS</t>
  </si>
  <si>
    <t>XS6  - Serviços Assistenciais (R$ Thousand)</t>
  </si>
  <si>
    <t>Tax and social security credits</t>
  </si>
  <si>
    <t>Other credits</t>
  </si>
  <si>
    <t>Deferred income and social contribution taxes</t>
  </si>
  <si>
    <t>Related parts</t>
  </si>
  <si>
    <t>Obligations with personnel and social charges</t>
  </si>
  <si>
    <t>Other accounts payable</t>
  </si>
  <si>
    <t>BALANCE SHEET TOO SEGUROS</t>
  </si>
  <si>
    <t>TOO SEGUROS  (R$)</t>
  </si>
  <si>
    <t>Non-financial assets held for sale</t>
  </si>
  <si>
    <t>Investments in subsidiaries and associates</t>
  </si>
  <si>
    <t>Other investments</t>
  </si>
  <si>
    <t>Provisions</t>
  </si>
  <si>
    <t>RECURRING STATE OF INCOME</t>
  </si>
  <si>
    <t>Recurring (R$ Thousand)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</si>
  <si>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</si>
  <si>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</si>
  <si>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</si>
  <si>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</si>
  <si>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</si>
  <si>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</si>
  <si>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</si>
  <si>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</si>
  <si>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</si>
  <si>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</si>
  <si>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</si>
  <si>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</si>
  <si>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</si>
  <si>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</si>
  <si>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</si>
  <si>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</si>
  <si>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</si>
  <si>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</si>
  <si>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</si>
  <si>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</si>
  <si>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</si>
  <si>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</si>
  <si>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</si>
  <si>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</si>
  <si>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</si>
  <si>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</si>
  <si>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</si>
  <si>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</si>
  <si>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</si>
  <si>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</si>
  <si>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</si>
  <si>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</si>
  <si>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</si>
  <si>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</si>
  <si>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</si>
  <si>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</si>
  <si>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</si>
  <si>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</si>
  <si>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</si>
  <si>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</si>
  <si>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</si>
  <si>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</si>
  <si>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</si>
  <si>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</si>
  <si>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 xml:space="preserve">Operating revenue </t>
  </si>
  <si>
    <t xml:space="preserve">Equity in the result of investees </t>
  </si>
  <si>
    <t>CNP Seguros Holding Brasil</t>
  </si>
  <si>
    <t>Holding XS1</t>
  </si>
  <si>
    <t>XS3 Seguros</t>
  </si>
  <si>
    <t>XS4 Capitalização</t>
  </si>
  <si>
    <t>XS5 Consórcios</t>
  </si>
  <si>
    <t>XS6 Participações</t>
  </si>
  <si>
    <t>XS6 Assistência</t>
  </si>
  <si>
    <t>Too Seguros</t>
  </si>
  <si>
    <t>PAN Corretora</t>
  </si>
  <si>
    <t>Revenue from distribution network access and use of brand</t>
  </si>
  <si>
    <t>Premium Bonds</t>
  </si>
  <si>
    <t>Credit Letters</t>
  </si>
  <si>
    <t>Pension</t>
  </si>
  <si>
    <t>Insurance - Home</t>
  </si>
  <si>
    <t>Insurance - Credit Life</t>
  </si>
  <si>
    <t>Insurance - Others</t>
  </si>
  <si>
    <t>Success fee</t>
  </si>
  <si>
    <t>Revenue from brokerage or intermediation of security products</t>
  </si>
  <si>
    <t>Life</t>
  </si>
  <si>
    <t>Vida</t>
  </si>
  <si>
    <t>Credit Life</t>
  </si>
  <si>
    <t>Prestamista</t>
  </si>
  <si>
    <t>Mortgage</t>
  </si>
  <si>
    <t>Habitacional</t>
  </si>
  <si>
    <t>Home</t>
  </si>
  <si>
    <t>Residencial</t>
  </si>
  <si>
    <t>Assistance</t>
  </si>
  <si>
    <t>COSTS OF SERVICES PROVIDED</t>
  </si>
  <si>
    <t>Other operating income (expenses)</t>
  </si>
  <si>
    <t>Other revenues</t>
  </si>
  <si>
    <t>Administrative expenses</t>
  </si>
  <si>
    <t>Tax expenses</t>
  </si>
  <si>
    <t>Others opertaing expenses</t>
  </si>
  <si>
    <t>Operating result</t>
  </si>
  <si>
    <t>Financial Result</t>
  </si>
  <si>
    <t>Financial income</t>
  </si>
  <si>
    <t>Financial costs</t>
  </si>
  <si>
    <t>Profit before income tax and social contribution</t>
  </si>
  <si>
    <t>INCOME TAX AND SOCIAL CONTRIBUTION</t>
  </si>
  <si>
    <t>Current tax</t>
  </si>
  <si>
    <t>Deferred income</t>
  </si>
  <si>
    <t>Social contribution on net income</t>
  </si>
  <si>
    <t>Deferred tax</t>
  </si>
  <si>
    <t>NET PROFIT</t>
  </si>
  <si>
    <t>Net Profit Margin</t>
  </si>
  <si>
    <t>ROAE</t>
  </si>
  <si>
    <t>ACCOUNTING STATE OF INCOME</t>
  </si>
  <si>
    <t xml:space="preserve">Profit before income tax and social contribution and profit-sharing </t>
  </si>
  <si>
    <t>GROUPING STATE OF INCOME</t>
  </si>
  <si>
    <t>GROUPING CAIXA SEGURIDADE</t>
  </si>
  <si>
    <t>TOTAL CAIXA SEGURIDADE</t>
  </si>
  <si>
    <t>Operating margin</t>
  </si>
  <si>
    <t xml:space="preserve">   Administrative costs</t>
  </si>
  <si>
    <t xml:space="preserve">   Tax Expenses</t>
  </si>
  <si>
    <t xml:space="preserve">   Financial result</t>
  </si>
  <si>
    <t xml:space="preserve">   Equity result</t>
  </si>
  <si>
    <t xml:space="preserve">   Other operating income/expenses</t>
  </si>
  <si>
    <t xml:space="preserve">   Gains or losses on non-current assets</t>
  </si>
  <si>
    <t>Profit before tax and participations</t>
  </si>
  <si>
    <t xml:space="preserve">     Income tax</t>
  </si>
  <si>
    <t xml:space="preserve">     Social contribution</t>
  </si>
  <si>
    <t xml:space="preserve">     Profit Sharing</t>
  </si>
  <si>
    <t xml:space="preserve">     Minority interest</t>
  </si>
  <si>
    <t>Net income for the period</t>
  </si>
  <si>
    <t>(+) Reversal of consolidation adjustment</t>
  </si>
  <si>
    <t>Adjusted net income</t>
  </si>
  <si>
    <t>CAIXA PARTNERSHIPS</t>
  </si>
  <si>
    <t>PARCERIAS CAIXA</t>
  </si>
  <si>
    <t>TOTAL CAIXA PARTNERSHIPS</t>
  </si>
  <si>
    <t>FORMER PARTNERSHIP</t>
  </si>
  <si>
    <t>NEW PARTNERSHIPS</t>
  </si>
  <si>
    <t>BANCO PAN PARTNERSHIP</t>
  </si>
  <si>
    <t>PARCERIAS BANCO PAN</t>
  </si>
  <si>
    <t>TOTAL BANCO PAN PARTNERSHIP</t>
  </si>
  <si>
    <t>DISTRIBUTION BUSINESS</t>
  </si>
  <si>
    <t>HOLDING SEGURIDADE</t>
  </si>
  <si>
    <t>TOTAL HOLDING SEGURIDADE</t>
  </si>
  <si>
    <t>Caixa Seguridade</t>
  </si>
  <si>
    <t>Caixa Seguridade Interest</t>
  </si>
  <si>
    <t>Caixa Holding Securitária</t>
  </si>
  <si>
    <t>Revenue from distribution network access and use of brand (R$ Thousand)</t>
  </si>
  <si>
    <t>Caixa Corretora (R$ Thousand)</t>
  </si>
  <si>
    <t>Operation revenues</t>
  </si>
  <si>
    <t>Operation costs/expenses</t>
  </si>
  <si>
    <t>CAIXA PARTNERSHIP / FORMER  PARTNERSHIP</t>
  </si>
  <si>
    <t>RUN-OFF</t>
  </si>
  <si>
    <t>CAIXA Seguros Holding</t>
  </si>
  <si>
    <t>CNP Seguros Holding Brasil S.A.</t>
  </si>
  <si>
    <t>Attributable to Group Shareholders</t>
  </si>
  <si>
    <t>(=) Attributable to Shareholders of the Adjusted Group</t>
  </si>
  <si>
    <t>Attributable to non-controlling shareholders in subsidiaries</t>
  </si>
  <si>
    <t>CAIXA Seguradora</t>
  </si>
  <si>
    <t xml:space="preserve">   Premium Issued</t>
  </si>
  <si>
    <t xml:space="preserve">   Changes in technical reserves for premiums</t>
  </si>
  <si>
    <t>Earned Premiums</t>
  </si>
  <si>
    <t xml:space="preserve">   Revenue from policy issuance</t>
  </si>
  <si>
    <t xml:space="preserve">   Claims occurred</t>
  </si>
  <si>
    <t xml:space="preserve">   Acquisition costs</t>
  </si>
  <si>
    <t xml:space="preserve">   Other operating income and expenses</t>
  </si>
  <si>
    <t xml:space="preserve">   Reinsurance</t>
  </si>
  <si>
    <t>CAIXA Vida &amp; Previdência</t>
  </si>
  <si>
    <t>Revenues from pension plans</t>
  </si>
  <si>
    <t xml:space="preserve">   Constitution of the provision of benefits</t>
  </si>
  <si>
    <t xml:space="preserve">   Revenue from contributions and VGBL premiums</t>
  </si>
  <si>
    <t>Rents with management fees and other fees</t>
  </si>
  <si>
    <t xml:space="preserve">   Changes in technical reserves</t>
  </si>
  <si>
    <t xml:space="preserve">   Retained benefits</t>
  </si>
  <si>
    <t xml:space="preserve">      Reinsurance</t>
  </si>
  <si>
    <t xml:space="preserve">   Contributions to risk coverage</t>
  </si>
  <si>
    <t>Revenues from policy issuance fees</t>
  </si>
  <si>
    <t xml:space="preserve">   Acquisition costs Risk</t>
  </si>
  <si>
    <t xml:space="preserve">   Other operating income and expenses Risk</t>
  </si>
  <si>
    <t xml:space="preserve">   Reinsurance 2</t>
  </si>
  <si>
    <t>Net income from Premium bonds</t>
  </si>
  <si>
    <t xml:space="preserve">   Collection of Premium bonds</t>
  </si>
  <si>
    <t xml:space="preserve">   Change in the provision for redemption</t>
  </si>
  <si>
    <t>Change in technical provisions</t>
  </si>
  <si>
    <t>Result with sweepstake</t>
  </si>
  <si>
    <t>Acquisition costs</t>
  </si>
  <si>
    <t>Result with other operating expenses</t>
  </si>
  <si>
    <t>Other operating income and expenses</t>
  </si>
  <si>
    <t xml:space="preserve"> Revenue from service provision</t>
  </si>
  <si>
    <t xml:space="preserve">     Operation/Expenses costs</t>
  </si>
  <si>
    <t>CAIXA Seguros Saúde</t>
  </si>
  <si>
    <t>OUTRAS PARTICIPAÇÕES / AJUSTES DE CONSOLIDAÇÃO</t>
  </si>
  <si>
    <t>Companhia de Seguros Previdência do Sul</t>
  </si>
  <si>
    <t>Odonto Empresas</t>
  </si>
  <si>
    <t>Youse Seguradora</t>
  </si>
  <si>
    <t>Outras / Ajustes de consolidação</t>
  </si>
  <si>
    <t>CAIXA PARTNERSHIPS / NEWS PARTNERSHIPS</t>
  </si>
  <si>
    <t>LIFE, CREDIR LIFE AND PENSION</t>
  </si>
  <si>
    <t xml:space="preserve"> Caixa Vida &amp; Previdência</t>
  </si>
  <si>
    <t>XS2 Vida e Previdência</t>
  </si>
  <si>
    <t xml:space="preserve"> XS1 Ajustes de Consolidação</t>
  </si>
  <si>
    <t>XS3 SEGUROS</t>
  </si>
  <si>
    <t>XS5 Consórcio</t>
  </si>
  <si>
    <t>BANCO PAN PARTNERSHIPS</t>
  </si>
  <si>
    <t>Too Seguros and PAN Corretora</t>
  </si>
  <si>
    <t>COMMERCIAL PERFORMANCE
RISK BUSINESS</t>
  </si>
  <si>
    <t>ALL BRANCHES (R$ Thousand)</t>
  </si>
  <si>
    <t>Accident index</t>
  </si>
  <si>
    <t>Commissioning</t>
  </si>
  <si>
    <t>MORTGAGE (R$ Thousand)</t>
  </si>
  <si>
    <t>MORTGAGE - XS3 (R$ Thousand)</t>
  </si>
  <si>
    <t>MORTGAGE - CAIXA SEGURADORA (R$ Thousand)</t>
  </si>
  <si>
    <t>HOME (R$ Thousand)</t>
  </si>
  <si>
    <t>HOME - XS3 (R$ Thousand)</t>
  </si>
  <si>
    <t>CREDIT LIFE (R$ Thousand)</t>
  </si>
  <si>
    <t>LIFE (R$ Thousand)</t>
  </si>
  <si>
    <t>PERSONAL ACCIDENTS (R$ Thousand)</t>
  </si>
  <si>
    <t>AUTO (R$ Thousand)</t>
  </si>
  <si>
    <t>CORPORATE (R$ Thousand)</t>
  </si>
  <si>
    <t>OTHERS (R$ Thousand)</t>
  </si>
  <si>
    <t>* As of 1Q21, production in the Rural sector migrated from Credir Letter to Others..</t>
  </si>
  <si>
    <t>COMMERCIAL PERFORMANCE
ACUMULATION BUSINESS</t>
  </si>
  <si>
    <t>PENSION (R$ Thousand)</t>
  </si>
  <si>
    <t>NET REVENUE FROM PENSION PLANS</t>
  </si>
  <si>
    <t>Claims incurred/benefit expenses</t>
  </si>
  <si>
    <t>Redemptions</t>
  </si>
  <si>
    <t>Reservations</t>
  </si>
  <si>
    <t>Administration Fee</t>
  </si>
  <si>
    <t>Redemption Ratio</t>
  </si>
  <si>
    <t>PREMIUM BONDS (R$ Thousand)</t>
  </si>
  <si>
    <t>Collection of Premium bonds</t>
  </si>
  <si>
    <t xml:space="preserve">   Monthly payment</t>
  </si>
  <si>
    <t xml:space="preserve">   Single Payment</t>
  </si>
  <si>
    <t>Change in the provision for redemption / Change in technical provisions</t>
  </si>
  <si>
    <t>Change in the provision for redemption</t>
  </si>
  <si>
    <t xml:space="preserve">   Change in technical provisions</t>
  </si>
  <si>
    <t>Net income from premium bonds</t>
  </si>
  <si>
    <t>OPERATING MARGIN</t>
  </si>
  <si>
    <t>CREDIT LETTERS (R$ Thousand)</t>
  </si>
  <si>
    <t>Resources Collected with Credit Letters</t>
  </si>
  <si>
    <t xml:space="preserve">     Revenue from the operation</t>
  </si>
  <si>
    <t>Vehicle  credit  letters</t>
  </si>
  <si>
    <t>Real estate credit  letters</t>
  </si>
  <si>
    <t>SEGMENTS - SUSEP CODE</t>
  </si>
  <si>
    <t>SEGMENTOS - CÓDIGO SUSEP</t>
  </si>
  <si>
    <t>Credit Life Insurance</t>
  </si>
  <si>
    <t>Life Insurance</t>
  </si>
  <si>
    <t>Personal Accidents</t>
  </si>
  <si>
    <t>Residential / Homeowner</t>
  </si>
  <si>
    <t>Auto</t>
  </si>
  <si>
    <t>Business</t>
  </si>
  <si>
    <t>Others</t>
  </si>
  <si>
    <t>Acidentes Pessoais</t>
  </si>
  <si>
    <t>Empresarial</t>
  </si>
  <si>
    <t>Outros</t>
  </si>
  <si>
    <t>1061 - Seg.Habit.Apól. Merc. - Prestamista</t>
  </si>
  <si>
    <t>0977 - Prestamista (exceto Habit e Rural)</t>
  </si>
  <si>
    <t>0929  -  Funeral</t>
  </si>
  <si>
    <t>0981 - Acidentes Pessoais - Individual</t>
  </si>
  <si>
    <t>0114 - Compreensivo Residencial</t>
  </si>
  <si>
    <t>0520 - Acidentes Pessoais Passageiros-APP</t>
  </si>
  <si>
    <t>0118 - Compreensivo Empresarial</t>
  </si>
  <si>
    <t>0111 - Incêndio Tradicional</t>
  </si>
  <si>
    <t>1065 - Seg.Habit.Apól.Merc.-Demais Cobert.</t>
  </si>
  <si>
    <t>1377 - Prestamista (exceto Habit. E Rural)</t>
  </si>
  <si>
    <t>0936 - Perda Certif. Habilit. de Vôo-PCHV</t>
  </si>
  <si>
    <t>0982 - Acidentes Pessoais</t>
  </si>
  <si>
    <t>0524 - Garantia Est./ Exten. Garantia–Auto</t>
  </si>
  <si>
    <t>0112 - Assistência - Bens em Geral</t>
  </si>
  <si>
    <t>1068 - Habitacional - Fora do SFH</t>
  </si>
  <si>
    <t>0969 -  Viagem</t>
  </si>
  <si>
    <t>1381 - Acidentes Pessoais</t>
  </si>
  <si>
    <t>0525 - Carta Verde</t>
  </si>
  <si>
    <t>0113 - VIDROS</t>
  </si>
  <si>
    <t>0980 -  Educacional</t>
  </si>
  <si>
    <t>0526 - Seguro Popular de Automóvel Usado</t>
  </si>
  <si>
    <t>0115 - Roubo</t>
  </si>
  <si>
    <t>0983  - Dotal Misto</t>
  </si>
  <si>
    <t>0531 - Automóvel - Casco</t>
  </si>
  <si>
    <t>0116 - Compreensivo Condomínio</t>
  </si>
  <si>
    <t>0984  - Doenças Graves ou Doença Terminal</t>
  </si>
  <si>
    <t>0542 - Assistência e Outras Cobert. - Auto</t>
  </si>
  <si>
    <t>0117 - TUMULTOS</t>
  </si>
  <si>
    <t>0986  - Dotal Puro</t>
  </si>
  <si>
    <t>0553 - R. C. Facultativa Veículos - RCFV</t>
  </si>
  <si>
    <t>0141 - LUCROS CESSANTES</t>
  </si>
  <si>
    <t>0987  - Desemprego/Perda de Renda</t>
  </si>
  <si>
    <t>0544 - TCT Viagens Internacionais</t>
  </si>
  <si>
    <t>0142 - LUCROS CESSANTES COBERTURA SIMPLES</t>
  </si>
  <si>
    <t>0990 -  Eventos Aleatórios</t>
  </si>
  <si>
    <t>0143 - FIDELIDADE</t>
  </si>
  <si>
    <t>0991 - Vida</t>
  </si>
  <si>
    <t>0167 - RISCOS DE ENGENHARIA</t>
  </si>
  <si>
    <t>0993 - VIDA EM GRUPO</t>
  </si>
  <si>
    <t>0171 - RISCOS DIVERSOS</t>
  </si>
  <si>
    <t>0997 - VG/APC</t>
  </si>
  <si>
    <t>0173 - GLOBAL DE BANCOS</t>
  </si>
  <si>
    <t>1329 - Funeral</t>
  </si>
  <si>
    <t>0176 - RISCOS DIVERSOS - PLANOS CONJUGADOS</t>
  </si>
  <si>
    <t>1336 - Perda Certif. Habilit. de Vôo-PCHV</t>
  </si>
  <si>
    <t>0195 - Garantia Est./Ext.Gar-Bens em Geral</t>
  </si>
  <si>
    <t>1369 - Viagem</t>
  </si>
  <si>
    <t>0196 - Riscos Nomeados e Operacionais</t>
  </si>
  <si>
    <t>1383 - Dotal Misto</t>
  </si>
  <si>
    <t>0234 - Riscos de Petróleo</t>
  </si>
  <si>
    <t>1384 - Doenças Graves ou Doença Terminal</t>
  </si>
  <si>
    <t>0272 - Riscos Nucleares</t>
  </si>
  <si>
    <t>1386 - Dotal Puro</t>
  </si>
  <si>
    <t>0274 - Satélites</t>
  </si>
  <si>
    <t>1390 - Eventos Aleatórios</t>
  </si>
  <si>
    <t>0310 - R.C.Administradores e Diretores-D&amp;O</t>
  </si>
  <si>
    <t>1391 - Vida</t>
  </si>
  <si>
    <t>0313 - R. C. Riscos Ambientais</t>
  </si>
  <si>
    <t>2201 - Sobrevivência de Assistido</t>
  </si>
  <si>
    <t>0327 - Compreensivo Riscos Cibernéticos</t>
  </si>
  <si>
    <t>2202 - Fluxo Biométrico</t>
  </si>
  <si>
    <t>0351 - R. C. Geral</t>
  </si>
  <si>
    <t>2203 - Índice Biométrico</t>
  </si>
  <si>
    <t>0378 - R. C.  Profissional</t>
  </si>
  <si>
    <t>2293 - VIDA EFPC</t>
  </si>
  <si>
    <t>0433 - Marítimos</t>
  </si>
  <si>
    <t>0435 - Aeronáuticos</t>
  </si>
  <si>
    <t>0437 - Responsabilidade Civil Hangar</t>
  </si>
  <si>
    <t>0457 - DPEM</t>
  </si>
  <si>
    <t>0484 - AERONÁUTICOS - BILHETES</t>
  </si>
  <si>
    <t>0523 - RC T. Rod. Interest. e Internac.</t>
  </si>
  <si>
    <t>0583 - DPVAT EXTINTO</t>
  </si>
  <si>
    <t>0588 - DPVAT</t>
  </si>
  <si>
    <t>0589 - DPVAT Runoff</t>
  </si>
  <si>
    <t>0621 - TRANSPORTE NACIONAL</t>
  </si>
  <si>
    <t>0622 - TRANSPORTE INTERNACIONAL</t>
  </si>
  <si>
    <t>0623 - RCTR-P Interestadual/Internacional</t>
  </si>
  <si>
    <t>0628 - RCTR-P Municipal/Intermunicipal</t>
  </si>
  <si>
    <t>0632 - R.C.Trans.Carga Viag.Int.-RCTR-VI-C</t>
  </si>
  <si>
    <t>0638 - R.C.Trans. Ferroviário Carga–RCTF-C</t>
  </si>
  <si>
    <t>0644 - R.C. Viag.Int. Pessoas - Carta Azul</t>
  </si>
  <si>
    <t>0652 - R. C. Trans. Aéreo Carga - RCTA-C</t>
  </si>
  <si>
    <t>0654 - R.C. Trans. Rodoviário Carga–RCTR-C</t>
  </si>
  <si>
    <t>0655 - R.C. Trans. Desvio de Carga–RCF-DC</t>
  </si>
  <si>
    <t>0656 - R.C. Trans. Aquaviário Carga–RCA-C</t>
  </si>
  <si>
    <t>0658 - R.C.Operador Transp. Multi.-RCOTM-C</t>
  </si>
  <si>
    <t>0711 - RISCOS DIVERSOS FINANCEIROS</t>
  </si>
  <si>
    <t>0739 - Garantia Financeira</t>
  </si>
  <si>
    <t>0740 - Garantia de Obrigações Privadas</t>
  </si>
  <si>
    <t>0743 - Stop Loss</t>
  </si>
  <si>
    <t>0745 - Garantia de Obrigações Públicas</t>
  </si>
  <si>
    <t>0746 - FIANÇA LOCATÍCIA</t>
  </si>
  <si>
    <t>0747 - Garantia de concessões públicas</t>
  </si>
  <si>
    <t>0748 - CRÉDITO INTERNO</t>
  </si>
  <si>
    <t>0749 - CRÉDITO A EXPORTAÇÃO</t>
  </si>
  <si>
    <t>0750 - Garantia Judicial</t>
  </si>
  <si>
    <t>0775 - Garantia Segurado - Setor Público</t>
  </si>
  <si>
    <t>0776 - Garantia Segurado - Setor Privado</t>
  </si>
  <si>
    <t>0819 - Crédito a Exp Risco Comercial</t>
  </si>
  <si>
    <t>0848 - CRÉDITO INTERNO</t>
  </si>
  <si>
    <t>0849 - CRÉDITO À EXPORTAÇÃO</t>
  </si>
  <si>
    <t>0859 - Crédito a Exp Risco Político</t>
  </si>
  <si>
    <t>0860 - Crédito Doméstico  - Risco Comercial</t>
  </si>
  <si>
    <t>0870 -  Crédito Doméstico  - Risco PF</t>
  </si>
  <si>
    <t>0949 - CRÉDITO À EXPORTAÇÃO</t>
  </si>
  <si>
    <t>0996 - SEGURO DE VIDA UNIVERSAL</t>
  </si>
  <si>
    <t>1066 - Seg.Habit.Sist.Financ. da Habitação</t>
  </si>
  <si>
    <t>1101 - Seguro Agrícola sem cob. do FESR</t>
  </si>
  <si>
    <t>1102 - Seguro Agrícola com cob. do FESR</t>
  </si>
  <si>
    <t>1103 - Seguro Pecuário sem cob. do FESR</t>
  </si>
  <si>
    <t>1104 - Seguro Pecuário com cob. do FESR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</si>
  <si>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</si>
  <si>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</si>
  <si>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</si>
  <si>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</si>
  <si>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</si>
  <si>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1128 - PECUÁRIO</t>
  </si>
  <si>
    <t>1129 - EQUÍCOLA</t>
  </si>
  <si>
    <t>1130 - Seguro Benf. e Prod. Agropecuários</t>
  </si>
  <si>
    <t>1161 - AGRÍCOLA</t>
  </si>
  <si>
    <t>1162 - Penhor Rural</t>
  </si>
  <si>
    <t>1163 - Penhor Rural Instit. Fin. Pub.</t>
  </si>
  <si>
    <t>1164 - Seguros Animais</t>
  </si>
  <si>
    <t>1165 - COMPREENSIVO DE FLORESTAS</t>
  </si>
  <si>
    <t>1198 - Seguro de Vida do Produtor Rural</t>
  </si>
  <si>
    <t>1279 - Seguros no Exterior</t>
  </si>
  <si>
    <t>1285 - Saúde Ressegurador Local</t>
  </si>
  <si>
    <t>1286 - SAÚDE INDIVIDUAL</t>
  </si>
  <si>
    <t>1287 - SAÚDE GRUPAL</t>
  </si>
  <si>
    <t>1299 - Sucursais no exterior</t>
  </si>
  <si>
    <t>1380 - Educacional</t>
  </si>
  <si>
    <t>1387 - Desemprego/Perda de Renda</t>
  </si>
  <si>
    <t>1396 - SEGURO DE VIDA UNIVERSAL</t>
  </si>
  <si>
    <t>1417 - Seg. Compreensivo Oper. Portuários</t>
  </si>
  <si>
    <t>1428 - R. C. Facult. para Embarcações-RCF</t>
  </si>
  <si>
    <t>1433 - Marítimos (Cascos)</t>
  </si>
  <si>
    <t>1457 - DPEM</t>
  </si>
  <si>
    <t>1528 - R. C. Facult. para Aeronaves - RCF</t>
  </si>
  <si>
    <t>1535 - Aeronáuticos (cascos)</t>
  </si>
  <si>
    <t>1537 - RESPONSABILIDADE CIVIL HANGAR</t>
  </si>
  <si>
    <t>1574 - SATÉLITES</t>
  </si>
  <si>
    <t>1597 - Resp. Explor. ou Transp. Aéreo-RETA</t>
  </si>
  <si>
    <t>1601 - Microsseguros de Pessoas</t>
  </si>
  <si>
    <t>1602 - Microsseguros de Danos</t>
  </si>
  <si>
    <t>1603 - Microsseguros - Previdência</t>
  </si>
  <si>
    <t>1734 - Riscos de Petróleo</t>
  </si>
  <si>
    <t>1872 - Riscos Nucleares</t>
  </si>
  <si>
    <t>1985 - SAÚDE</t>
  </si>
  <si>
    <t>2079 - ACEITAÇÃO NO EXTERIOR</t>
  </si>
  <si>
    <t>2199 - SUCURSAL NO EXTERIOR</t>
  </si>
  <si>
    <t>COMPANIES - SUSEP CODE</t>
  </si>
  <si>
    <t>COMPANHIAS - CÓDIGO SUSEP</t>
  </si>
  <si>
    <t>05631 - CAIXA SEGURADORA S.A.</t>
  </si>
  <si>
    <t>06653 - TOO SEGUROS S.A.</t>
  </si>
  <si>
    <t>08141 - CAIXA VIDA E PREVIDÊNCIA S.A.</t>
  </si>
  <si>
    <t>05193 - COMPANHIA DE SEGUROS PREVISUL S.A.</t>
  </si>
  <si>
    <t>04421 - XS2 VIDA E PREVIDÊNCIA S.A.</t>
  </si>
  <si>
    <t>03476 - XS3 SEGUROS S.A.</t>
  </si>
  <si>
    <t>24872 - XS4 CAPITALIZAÇÃO S.A.</t>
  </si>
  <si>
    <t>25585 - CAIXA CAPITALIZAÇÃO S.A.</t>
  </si>
  <si>
    <t>HOME -  - CAIXA SEGURADORA (R$ Thousand)</t>
  </si>
  <si>
    <t>HOME - CAIXA SEGURADORA (R$ Thousand)</t>
  </si>
  <si>
    <t>3T21</t>
  </si>
  <si>
    <t>3Q21</t>
  </si>
  <si>
    <t>Corporate</t>
  </si>
  <si>
    <t>Corporate (co-broker)</t>
  </si>
  <si>
    <t>Balcão PAN</t>
  </si>
  <si>
    <t>CXSE Holding</t>
  </si>
  <si>
    <t>CNP Seguros Holding (Individual)</t>
  </si>
  <si>
    <t>CAIXA ASSESSORIA</t>
  </si>
  <si>
    <t>CNP Capitalização</t>
  </si>
  <si>
    <t>CNP Consórcio</t>
  </si>
  <si>
    <t xml:space="preserve">  Use right assets</t>
  </si>
  <si>
    <t xml:space="preserve">  Securities and credits receivable</t>
  </si>
  <si>
    <t xml:space="preserve">  Permanent</t>
  </si>
  <si>
    <t xml:space="preserve">  Intangible </t>
  </si>
  <si>
    <t xml:space="preserve">  Deferred asset</t>
  </si>
  <si>
    <t xml:space="preserve">  Accounts payable</t>
  </si>
  <si>
    <t xml:space="preserve">  Tax liabilities</t>
  </si>
  <si>
    <t xml:space="preserve">  Others Accounts payable</t>
  </si>
  <si>
    <t xml:space="preserve">  Debit from credit letters operations</t>
  </si>
  <si>
    <t xml:space="preserve">  Third party deposit</t>
  </si>
  <si>
    <t xml:space="preserve">  Technical reserves</t>
  </si>
  <si>
    <t xml:space="preserve">  Other liabilities</t>
  </si>
  <si>
    <t xml:space="preserve">  Cash and cash equivalents</t>
  </si>
  <si>
    <t xml:space="preserve">  Financial investments</t>
  </si>
  <si>
    <t xml:space="preserve">  Tax assets</t>
  </si>
  <si>
    <t xml:space="preserve">  Other assets</t>
  </si>
  <si>
    <t xml:space="preserve">   Credit from credit letters operations</t>
  </si>
  <si>
    <t xml:space="preserve">  Other credits</t>
  </si>
  <si>
    <t>Others obligations</t>
  </si>
  <si>
    <t xml:space="preserve">  Other values and assets</t>
  </si>
  <si>
    <t>ASSISTANCE (R$ Thousand)</t>
  </si>
  <si>
    <t>Operation income</t>
  </si>
  <si>
    <t xml:space="preserve">   Operating income and expenses</t>
  </si>
  <si>
    <t>NON-STRATEGIC OTHERS (R$ Thousand)</t>
  </si>
  <si>
    <t>* As of 1Q21, production in the Auto and Corporate sector migrated to Non-strategic Others.</t>
  </si>
  <si>
    <t>ADMINISTRATIVE EXPENSES INDEX</t>
  </si>
  <si>
    <t>GENERAL</t>
  </si>
  <si>
    <t>Former Partnership</t>
  </si>
  <si>
    <t>New Partnership</t>
  </si>
  <si>
    <t>OTHER HOLDINGS</t>
  </si>
  <si>
    <t>Others CNP</t>
  </si>
  <si>
    <t>CAIXA Network</t>
  </si>
  <si>
    <t>COMBINED INDEX</t>
  </si>
  <si>
    <t>EXPANDED COMBINED INDEX</t>
  </si>
  <si>
    <t>FINANCIAL X OPERATIONAL</t>
  </si>
  <si>
    <t>INDICATORS</t>
  </si>
  <si>
    <t>Contributions Received - Income</t>
  </si>
  <si>
    <t xml:space="preserve">  Changes in technical reserves for pension</t>
  </si>
  <si>
    <t xml:space="preserve">   Premium Issued - Risk</t>
  </si>
  <si>
    <t>-</t>
  </si>
  <si>
    <t>4Q21</t>
  </si>
  <si>
    <t>4T21</t>
  </si>
  <si>
    <t>TOTAL DISTRIBUTION BUSINESS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</si>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</sst>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-* #,##0_-;\-* #,##0_-;_-* &quot;-&quot;??_-;_-@_-"/>
    <numFmt numFmtId="165" formatCode="_-\ #,##0_-;\-\ #,##0_-;_-* &quot;-&quot;??_-;_-@_-"/>
    <numFmt numFmtId="166" formatCode="#,##0;\(#,##0\);\-"/>
    <numFmt numFmtId="167" formatCode="[$-416]mmm\-yy;@"/>
    <numFmt numFmtId="168" formatCode="_(* #,##0.00_);_(* \(#,##0.00\);_(* &quot;-&quot;??_);_(@_)"/>
    <numFmt numFmtId="169" formatCode="[White]General"/>
    <numFmt numFmtId="170" formatCode="0.0%"/>
    <numFmt numFmtId="171" formatCode="_(* #,##0_);_(* \(#,##0\);_(* &quot;-&quot;??_);_(@_)"/>
    <numFmt numFmtId="172" formatCode="_(* #,##0.000_);_(* \(#,##0.000\);_(* &quot;-&quot;??_);_(@_)"/>
    <numFmt numFmtId="173" formatCode="_-* #,##0.000_-;\-* #,##0.000_-;_-* &quot;-&quot;??_-;_-@_-"/>
    <numFmt numFmtId="174" formatCode="\+0.0;\-0.0"/>
    <numFmt numFmtId="175" formatCode="0.000%"/>
    <numFmt numFmtId="176" formatCode="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203764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1F4E78"/>
      <name val="Arial"/>
      <family val="2"/>
    </font>
    <font>
      <b/>
      <sz val="9"/>
      <name val="Arial"/>
      <family val="2"/>
    </font>
    <font>
      <sz val="22"/>
      <color theme="2" tint="-0.749992370372631"/>
      <name val="Tw Cen MT"/>
      <family val="2"/>
    </font>
    <font>
      <b/>
      <sz val="22"/>
      <color theme="2" tint="-0.749992370372631"/>
      <name val="Tw Cen MT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22"/>
      <color rgb="FF014175"/>
      <name val="Tw Cen MT"/>
      <family val="2"/>
    </font>
    <font>
      <b/>
      <sz val="22"/>
      <color rgb="FF2A9EFE"/>
      <name val="Tw Cen MT"/>
      <family val="2"/>
    </font>
    <font>
      <b/>
      <sz val="22"/>
      <color rgb="FFFFC000"/>
      <name val="Tw Cen MT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1417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</cellStyleXfs>
  <cellXfs count="326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4" fillId="0" borderId="0" xfId="0" applyFont="1"/>
    <xf numFmtId="0" fontId="2" fillId="0" borderId="1" xfId="0" applyFont="1" applyBorder="1"/>
    <xf numFmtId="0" fontId="2" fillId="2" borderId="0" xfId="0" applyFont="1" applyFill="1"/>
    <xf numFmtId="0" fontId="0" fillId="2" borderId="0" xfId="0" applyFill="1"/>
    <xf numFmtId="43" fontId="0" fillId="2" borderId="0" xfId="1" applyFont="1" applyFill="1"/>
    <xf numFmtId="164" fontId="0" fillId="0" borderId="0" xfId="0" applyNumberFormat="1"/>
    <xf numFmtId="0" fontId="2" fillId="4" borderId="0" xfId="0" applyFont="1" applyFill="1"/>
    <xf numFmtId="164" fontId="2" fillId="4" borderId="0" xfId="1" applyNumberFormat="1" applyFont="1" applyFill="1" applyBorder="1"/>
    <xf numFmtId="0" fontId="0" fillId="0" borderId="0" xfId="0" applyAlignment="1">
      <alignment horizontal="left" indent="2"/>
    </xf>
    <xf numFmtId="164" fontId="1" fillId="0" borderId="0" xfId="1" applyNumberFormat="1" applyFont="1" applyFill="1" applyBorder="1"/>
    <xf numFmtId="164" fontId="0" fillId="0" borderId="0" xfId="1" applyNumberFormat="1" applyFont="1" applyFill="1" applyBorder="1"/>
    <xf numFmtId="165" fontId="0" fillId="0" borderId="0" xfId="1" applyNumberFormat="1" applyFont="1" applyFill="1" applyBorder="1"/>
    <xf numFmtId="0" fontId="2" fillId="5" borderId="0" xfId="0" applyFont="1" applyFill="1"/>
    <xf numFmtId="164" fontId="2" fillId="5" borderId="0" xfId="1" applyNumberFormat="1" applyFont="1" applyFill="1"/>
    <xf numFmtId="0" fontId="6" fillId="3" borderId="0" xfId="0" applyFont="1" applyFill="1"/>
    <xf numFmtId="10" fontId="6" fillId="3" borderId="0" xfId="2" applyNumberFormat="1" applyFont="1" applyFill="1" applyBorder="1"/>
    <xf numFmtId="0" fontId="6" fillId="0" borderId="0" xfId="0" applyFont="1"/>
    <xf numFmtId="0" fontId="0" fillId="6" borderId="0" xfId="0" applyFill="1"/>
    <xf numFmtId="164" fontId="2" fillId="4" borderId="0" xfId="3" applyNumberFormat="1" applyFont="1" applyFill="1" applyBorder="1"/>
    <xf numFmtId="0" fontId="2" fillId="7" borderId="0" xfId="0" applyFont="1" applyFill="1"/>
    <xf numFmtId="164" fontId="2" fillId="7" borderId="0" xfId="3" applyNumberFormat="1" applyFont="1" applyFill="1" applyBorder="1"/>
    <xf numFmtId="164" fontId="0" fillId="0" borderId="0" xfId="3" applyNumberFormat="1" applyFont="1" applyFill="1" applyBorder="1"/>
    <xf numFmtId="164" fontId="1" fillId="0" borderId="0" xfId="3" applyNumberFormat="1" applyFont="1" applyFill="1" applyBorder="1"/>
    <xf numFmtId="164" fontId="0" fillId="0" borderId="0" xfId="0" applyNumberFormat="1" applyFont="1" applyBorder="1"/>
    <xf numFmtId="165" fontId="0" fillId="0" borderId="0" xfId="3" applyNumberFormat="1" applyFont="1" applyFill="1" applyBorder="1"/>
    <xf numFmtId="164" fontId="0" fillId="0" borderId="0" xfId="3" applyNumberFormat="1" applyFont="1" applyFill="1" applyBorder="1" applyAlignment="1">
      <alignment horizontal="center"/>
    </xf>
    <xf numFmtId="0" fontId="0" fillId="9" borderId="0" xfId="0" applyFill="1"/>
    <xf numFmtId="0" fontId="3" fillId="8" borderId="0" xfId="0" applyFont="1" applyFill="1" applyAlignment="1">
      <alignment horizontal="left" vertical="center"/>
    </xf>
    <xf numFmtId="0" fontId="3" fillId="8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4" borderId="0" xfId="0" applyFont="1" applyFill="1" applyBorder="1"/>
    <xf numFmtId="0" fontId="0" fillId="0" borderId="0" xfId="0" applyFill="1" applyBorder="1" applyAlignment="1">
      <alignment horizontal="left" indent="2"/>
    </xf>
    <xf numFmtId="165" fontId="2" fillId="4" borderId="0" xfId="0" applyNumberFormat="1" applyFont="1" applyFill="1" applyBorder="1"/>
    <xf numFmtId="164" fontId="2" fillId="4" borderId="0" xfId="0" applyNumberFormat="1" applyFont="1" applyFill="1" applyBorder="1"/>
    <xf numFmtId="0" fontId="0" fillId="0" borderId="0" xfId="0" applyFill="1" applyBorder="1"/>
    <xf numFmtId="0" fontId="2" fillId="5" borderId="0" xfId="0" applyFont="1" applyFill="1" applyBorder="1"/>
    <xf numFmtId="164" fontId="2" fillId="5" borderId="0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17" fontId="3" fillId="8" borderId="0" xfId="0" applyNumberFormat="1" applyFont="1" applyFill="1" applyAlignment="1">
      <alignment horizontal="center" vertical="center"/>
    </xf>
    <xf numFmtId="17" fontId="3" fillId="8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Fill="1" applyAlignment="1"/>
    <xf numFmtId="164" fontId="2" fillId="5" borderId="3" xfId="0" applyNumberFormat="1" applyFont="1" applyFill="1" applyBorder="1"/>
    <xf numFmtId="0" fontId="3" fillId="8" borderId="4" xfId="0" applyFont="1" applyFill="1" applyBorder="1" applyAlignment="1">
      <alignment horizontal="center" vertical="center"/>
    </xf>
    <xf numFmtId="164" fontId="2" fillId="4" borderId="5" xfId="1" applyNumberFormat="1" applyFont="1" applyFill="1" applyBorder="1"/>
    <xf numFmtId="164" fontId="0" fillId="0" borderId="5" xfId="0" applyNumberFormat="1" applyBorder="1"/>
    <xf numFmtId="164" fontId="0" fillId="0" borderId="5" xfId="1" applyNumberFormat="1" applyFont="1" applyFill="1" applyBorder="1"/>
    <xf numFmtId="165" fontId="2" fillId="4" borderId="5" xfId="0" applyNumberFormat="1" applyFont="1" applyFill="1" applyBorder="1"/>
    <xf numFmtId="164" fontId="2" fillId="4" borderId="5" xfId="0" applyNumberFormat="1" applyFont="1" applyFill="1" applyBorder="1"/>
    <xf numFmtId="164" fontId="2" fillId="5" borderId="5" xfId="0" applyNumberFormat="1" applyFont="1" applyFill="1" applyBorder="1"/>
    <xf numFmtId="164" fontId="2" fillId="5" borderId="5" xfId="1" applyNumberFormat="1" applyFont="1" applyFill="1" applyBorder="1"/>
    <xf numFmtId="10" fontId="6" fillId="3" borderId="5" xfId="2" applyNumberFormat="1" applyFont="1" applyFill="1" applyBorder="1"/>
    <xf numFmtId="0" fontId="6" fillId="0" borderId="5" xfId="0" applyFont="1" applyBorder="1" applyAlignment="1">
      <alignment horizontal="right"/>
    </xf>
    <xf numFmtId="10" fontId="6" fillId="3" borderId="7" xfId="2" applyNumberFormat="1" applyFont="1" applyFill="1" applyBorder="1"/>
    <xf numFmtId="0" fontId="3" fillId="8" borderId="0" xfId="0" applyFont="1" applyFill="1" applyAlignment="1">
      <alignment vertical="center" wrapText="1"/>
    </xf>
    <xf numFmtId="43" fontId="0" fillId="0" borderId="0" xfId="0" applyNumberFormat="1"/>
    <xf numFmtId="0" fontId="4" fillId="6" borderId="0" xfId="0" applyFont="1" applyFill="1" applyAlignment="1">
      <alignment wrapText="1"/>
    </xf>
    <xf numFmtId="0" fontId="0" fillId="0" borderId="2" xfId="0" applyBorder="1"/>
    <xf numFmtId="166" fontId="0" fillId="0" borderId="0" xfId="0" applyNumberFormat="1"/>
    <xf numFmtId="0" fontId="7" fillId="9" borderId="0" xfId="0" applyFont="1" applyFill="1" applyAlignment="1"/>
    <xf numFmtId="0" fontId="0" fillId="0" borderId="0" xfId="0" applyFill="1"/>
    <xf numFmtId="0" fontId="6" fillId="4" borderId="0" xfId="0" applyFont="1" applyFill="1" applyBorder="1"/>
    <xf numFmtId="0" fontId="6" fillId="0" borderId="1" xfId="0" applyFont="1" applyFill="1" applyBorder="1"/>
    <xf numFmtId="0" fontId="8" fillId="0" borderId="0" xfId="0" applyFont="1" applyFill="1" applyBorder="1" applyAlignment="1">
      <alignment horizontal="left" indent="2"/>
    </xf>
    <xf numFmtId="0" fontId="6" fillId="0" borderId="2" xfId="0" applyFont="1" applyFill="1" applyBorder="1"/>
    <xf numFmtId="0" fontId="9" fillId="10" borderId="9" xfId="0" applyFont="1" applyFill="1" applyBorder="1" applyAlignment="1">
      <alignment horizontal="left" vertical="center" wrapText="1" indent="1"/>
    </xf>
    <xf numFmtId="0" fontId="9" fillId="6" borderId="8" xfId="0" applyFont="1" applyFill="1" applyBorder="1" applyAlignment="1">
      <alignment horizontal="left" vertical="center" wrapText="1" indent="1"/>
    </xf>
    <xf numFmtId="0" fontId="9" fillId="6" borderId="0" xfId="0" applyFont="1" applyFill="1" applyBorder="1" applyAlignment="1">
      <alignment horizontal="left" vertical="center" wrapText="1" indent="1"/>
    </xf>
    <xf numFmtId="0" fontId="0" fillId="6" borderId="0" xfId="0" applyFont="1" applyFill="1" applyBorder="1"/>
    <xf numFmtId="0" fontId="2" fillId="6" borderId="0" xfId="0" applyFont="1" applyFill="1" applyAlignment="1">
      <alignment wrapText="1"/>
    </xf>
    <xf numFmtId="0" fontId="7" fillId="9" borderId="0" xfId="0" applyFont="1" applyFill="1" applyAlignment="1">
      <alignment wrapText="1"/>
    </xf>
    <xf numFmtId="0" fontId="3" fillId="9" borderId="0" xfId="0" applyFont="1" applyFill="1" applyAlignment="1">
      <alignment horizontal="center"/>
    </xf>
    <xf numFmtId="43" fontId="2" fillId="4" borderId="0" xfId="1" applyFont="1" applyFill="1"/>
    <xf numFmtId="43" fontId="2" fillId="4" borderId="0" xfId="1" applyFont="1" applyFill="1" applyBorder="1"/>
    <xf numFmtId="43" fontId="2" fillId="7" borderId="0" xfId="1" applyFont="1" applyFill="1" applyBorder="1"/>
    <xf numFmtId="43" fontId="0" fillId="0" borderId="0" xfId="1" applyFont="1"/>
    <xf numFmtId="43" fontId="0" fillId="0" borderId="0" xfId="1" applyFont="1" applyFill="1" applyBorder="1"/>
    <xf numFmtId="43" fontId="0" fillId="0" borderId="2" xfId="1" applyFont="1" applyBorder="1"/>
    <xf numFmtId="43" fontId="2" fillId="7" borderId="0" xfId="1" applyFont="1" applyFill="1"/>
    <xf numFmtId="0" fontId="0" fillId="0" borderId="12" xfId="0" applyBorder="1"/>
    <xf numFmtId="43" fontId="0" fillId="0" borderId="12" xfId="1" applyFont="1" applyBorder="1"/>
    <xf numFmtId="0" fontId="0" fillId="0" borderId="13" xfId="0" applyBorder="1"/>
    <xf numFmtId="0" fontId="0" fillId="0" borderId="0" xfId="0" applyBorder="1"/>
    <xf numFmtId="43" fontId="0" fillId="0" borderId="0" xfId="1" applyFont="1" applyBorder="1"/>
    <xf numFmtId="0" fontId="2" fillId="7" borderId="2" xfId="0" applyFont="1" applyFill="1" applyBorder="1"/>
    <xf numFmtId="43" fontId="2" fillId="7" borderId="2" xfId="1" applyFont="1" applyFill="1" applyBorder="1"/>
    <xf numFmtId="0" fontId="2" fillId="3" borderId="1" xfId="0" applyFont="1" applyFill="1" applyBorder="1"/>
    <xf numFmtId="43" fontId="2" fillId="3" borderId="1" xfId="1" applyFont="1" applyFill="1" applyBorder="1"/>
    <xf numFmtId="167" fontId="3" fillId="8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right"/>
    </xf>
    <xf numFmtId="0" fontId="5" fillId="9" borderId="0" xfId="0" applyFont="1" applyFill="1" applyAlignment="1">
      <alignment horizontal="right" wrapText="1" indent="1"/>
    </xf>
    <xf numFmtId="167" fontId="3" fillId="8" borderId="0" xfId="0" applyNumberFormat="1" applyFont="1" applyFill="1" applyAlignment="1">
      <alignment horizontal="left" vertical="center"/>
    </xf>
    <xf numFmtId="43" fontId="2" fillId="7" borderId="0" xfId="1" applyNumberFormat="1" applyFont="1" applyFill="1"/>
    <xf numFmtId="43" fontId="2" fillId="4" borderId="0" xfId="1" applyNumberFormat="1" applyFont="1" applyFill="1"/>
    <xf numFmtId="0" fontId="0" fillId="9" borderId="0" xfId="0" applyFont="1" applyFill="1"/>
    <xf numFmtId="0" fontId="0" fillId="0" borderId="0" xfId="0" applyFont="1"/>
    <xf numFmtId="0" fontId="3" fillId="9" borderId="0" xfId="0" applyFont="1" applyFill="1" applyAlignment="1"/>
    <xf numFmtId="0" fontId="0" fillId="0" borderId="0" xfId="0" applyFont="1" applyBorder="1"/>
    <xf numFmtId="168" fontId="2" fillId="11" borderId="0" xfId="0" applyNumberFormat="1" applyFont="1" applyFill="1" applyBorder="1" applyAlignment="1">
      <alignment horizontal="right"/>
    </xf>
    <xf numFmtId="168" fontId="0" fillId="0" borderId="0" xfId="0" applyNumberFormat="1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168" fontId="11" fillId="0" borderId="0" xfId="0" applyNumberFormat="1" applyFont="1" applyBorder="1" applyAlignment="1">
      <alignment horizontal="right"/>
    </xf>
    <xf numFmtId="168" fontId="2" fillId="11" borderId="0" xfId="0" applyNumberFormat="1" applyFont="1" applyFill="1" applyBorder="1"/>
    <xf numFmtId="168" fontId="0" fillId="0" borderId="0" xfId="0" applyNumberFormat="1" applyFont="1" applyBorder="1"/>
    <xf numFmtId="168" fontId="2" fillId="11" borderId="0" xfId="0" applyNumberFormat="1" applyFont="1" applyFill="1"/>
    <xf numFmtId="43" fontId="0" fillId="0" borderId="0" xfId="0" applyNumberFormat="1" applyFont="1"/>
    <xf numFmtId="0" fontId="8" fillId="0" borderId="0" xfId="0" applyFont="1" applyBorder="1"/>
    <xf numFmtId="0" fontId="8" fillId="0" borderId="0" xfId="0" quotePrefix="1" applyFont="1" applyBorder="1"/>
    <xf numFmtId="0" fontId="0" fillId="0" borderId="0" xfId="0" applyFont="1" applyBorder="1" applyAlignment="1">
      <alignment horizontal="left"/>
    </xf>
    <xf numFmtId="0" fontId="5" fillId="12" borderId="0" xfId="0" applyFont="1" applyFill="1"/>
    <xf numFmtId="0" fontId="3" fillId="12" borderId="0" xfId="0" applyFont="1" applyFill="1"/>
    <xf numFmtId="164" fontId="2" fillId="4" borderId="0" xfId="1" applyNumberFormat="1" applyFont="1" applyFill="1"/>
    <xf numFmtId="0" fontId="2" fillId="0" borderId="0" xfId="0" applyFont="1" applyFill="1"/>
    <xf numFmtId="164" fontId="0" fillId="0" borderId="0" xfId="0" applyNumberFormat="1" applyFill="1"/>
    <xf numFmtId="164" fontId="2" fillId="0" borderId="0" xfId="1" applyNumberFormat="1" applyFont="1" applyFill="1"/>
    <xf numFmtId="164" fontId="12" fillId="12" borderId="0" xfId="1" applyNumberFormat="1" applyFont="1" applyFill="1"/>
    <xf numFmtId="166" fontId="2" fillId="4" borderId="0" xfId="1" applyNumberFormat="1" applyFont="1" applyFill="1"/>
    <xf numFmtId="166" fontId="2" fillId="7" borderId="0" xfId="1" applyNumberFormat="1" applyFont="1" applyFill="1"/>
    <xf numFmtId="166" fontId="0" fillId="0" borderId="0" xfId="0" applyNumberFormat="1" applyFont="1" applyBorder="1" applyAlignment="1">
      <alignment horizontal="right"/>
    </xf>
    <xf numFmtId="166" fontId="2" fillId="11" borderId="0" xfId="0" applyNumberFormat="1" applyFont="1" applyFill="1" applyBorder="1" applyAlignment="1">
      <alignment horizontal="right"/>
    </xf>
    <xf numFmtId="166" fontId="0" fillId="0" borderId="0" xfId="0" applyNumberFormat="1" applyFont="1" applyBorder="1"/>
    <xf numFmtId="166" fontId="0" fillId="0" borderId="0" xfId="1" applyNumberFormat="1" applyFont="1" applyFill="1" applyBorder="1"/>
    <xf numFmtId="166" fontId="0" fillId="0" borderId="0" xfId="1" applyNumberFormat="1" applyFont="1" applyFill="1" applyBorder="1" applyAlignment="1">
      <alignment horizontal="right"/>
    </xf>
    <xf numFmtId="166" fontId="0" fillId="6" borderId="0" xfId="0" applyNumberFormat="1" applyFont="1" applyFill="1"/>
    <xf numFmtId="166" fontId="0" fillId="6" borderId="0" xfId="0" applyNumberFormat="1" applyFill="1"/>
    <xf numFmtId="166" fontId="0" fillId="0" borderId="0" xfId="0" applyNumberFormat="1" applyFont="1"/>
    <xf numFmtId="166" fontId="0" fillId="9" borderId="0" xfId="0" applyNumberFormat="1" applyFill="1"/>
    <xf numFmtId="166" fontId="2" fillId="4" borderId="0" xfId="1" applyNumberFormat="1" applyFont="1" applyFill="1" applyBorder="1"/>
    <xf numFmtId="166" fontId="2" fillId="7" borderId="0" xfId="1" applyNumberFormat="1" applyFont="1" applyFill="1" applyBorder="1"/>
    <xf numFmtId="0" fontId="0" fillId="11" borderId="0" xfId="0" applyFont="1" applyFill="1"/>
    <xf numFmtId="0" fontId="8" fillId="11" borderId="0" xfId="0" applyFont="1" applyFill="1"/>
    <xf numFmtId="0" fontId="8" fillId="0" borderId="0" xfId="0" quotePrefix="1" applyFont="1"/>
    <xf numFmtId="0" fontId="0" fillId="0" borderId="0" xfId="0" applyFont="1" applyAlignment="1">
      <alignment horizontal="left"/>
    </xf>
    <xf numFmtId="166" fontId="0" fillId="11" borderId="0" xfId="0" applyNumberFormat="1" applyFont="1" applyFill="1" applyBorder="1" applyAlignment="1">
      <alignment horizontal="right"/>
    </xf>
    <xf numFmtId="0" fontId="6" fillId="11" borderId="0" xfId="4" applyFont="1" applyFill="1"/>
    <xf numFmtId="166" fontId="8" fillId="0" borderId="0" xfId="4" applyNumberFormat="1" applyFont="1"/>
    <xf numFmtId="0" fontId="8" fillId="0" borderId="0" xfId="4" applyFont="1"/>
    <xf numFmtId="166" fontId="8" fillId="0" borderId="0" xfId="4" applyNumberFormat="1" applyFont="1" applyFill="1" applyBorder="1"/>
    <xf numFmtId="0" fontId="8" fillId="0" borderId="0" xfId="4" applyFont="1" applyAlignment="1">
      <alignment horizontal="left"/>
    </xf>
    <xf numFmtId="0" fontId="8" fillId="0" borderId="2" xfId="4" applyFont="1" applyBorder="1"/>
    <xf numFmtId="166" fontId="8" fillId="0" borderId="2" xfId="4" applyNumberFormat="1" applyFont="1" applyFill="1" applyBorder="1"/>
    <xf numFmtId="0" fontId="13" fillId="10" borderId="11" xfId="0" applyFont="1" applyFill="1" applyBorder="1" applyAlignment="1">
      <alignment vertical="center" wrapText="1"/>
    </xf>
    <xf numFmtId="0" fontId="8" fillId="11" borderId="0" xfId="4" applyFont="1" applyFill="1"/>
    <xf numFmtId="166" fontId="8" fillId="0" borderId="0" xfId="5" applyNumberFormat="1" applyFont="1"/>
    <xf numFmtId="166" fontId="0" fillId="0" borderId="0" xfId="0" applyNumberFormat="1" applyFont="1" applyFill="1" applyBorder="1" applyAlignment="1">
      <alignment vertical="center"/>
    </xf>
    <xf numFmtId="0" fontId="14" fillId="10" borderId="0" xfId="0" applyFont="1" applyFill="1" applyBorder="1" applyAlignment="1">
      <alignment horizontal="left" vertical="center" indent="1"/>
    </xf>
    <xf numFmtId="43" fontId="2" fillId="4" borderId="1" xfId="1" applyFont="1" applyFill="1" applyBorder="1"/>
    <xf numFmtId="166" fontId="2" fillId="4" borderId="1" xfId="1" applyNumberFormat="1" applyFont="1" applyFill="1" applyBorder="1"/>
    <xf numFmtId="0" fontId="0" fillId="0" borderId="0" xfId="0" applyFont="1" applyFill="1" applyBorder="1"/>
    <xf numFmtId="166" fontId="0" fillId="0" borderId="0" xfId="0" applyNumberFormat="1" applyFont="1" applyFill="1" applyBorder="1"/>
    <xf numFmtId="166" fontId="1" fillId="0" borderId="0" xfId="1" applyNumberFormat="1" applyFont="1"/>
    <xf numFmtId="166" fontId="0" fillId="0" borderId="0" xfId="1" applyNumberFormat="1" applyFont="1"/>
    <xf numFmtId="0" fontId="5" fillId="9" borderId="0" xfId="0" applyFont="1" applyFill="1" applyAlignment="1">
      <alignment horizontal="right" wrapText="1"/>
    </xf>
    <xf numFmtId="43" fontId="0" fillId="0" borderId="0" xfId="1" applyNumberFormat="1" applyFont="1"/>
    <xf numFmtId="0" fontId="2" fillId="6" borderId="0" xfId="0" applyFont="1" applyFill="1"/>
    <xf numFmtId="0" fontId="2" fillId="6" borderId="0" xfId="0" applyFont="1" applyFill="1" applyBorder="1"/>
    <xf numFmtId="0" fontId="0" fillId="6" borderId="0" xfId="0" applyFill="1" applyBorder="1"/>
    <xf numFmtId="0" fontId="16" fillId="6" borderId="0" xfId="6" applyFont="1" applyFill="1" applyBorder="1" applyAlignment="1">
      <alignment wrapText="1"/>
    </xf>
    <xf numFmtId="164" fontId="2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vertical="center"/>
    </xf>
    <xf numFmtId="43" fontId="2" fillId="0" borderId="0" xfId="0" applyNumberFormat="1" applyFont="1" applyFill="1" applyBorder="1"/>
    <xf numFmtId="164" fontId="0" fillId="0" borderId="0" xfId="0" applyNumberFormat="1" applyFill="1" applyBorder="1"/>
    <xf numFmtId="0" fontId="0" fillId="0" borderId="0" xfId="0" applyFont="1" applyFill="1"/>
    <xf numFmtId="0" fontId="3" fillId="0" borderId="0" xfId="0" applyFont="1" applyFill="1" applyAlignment="1"/>
    <xf numFmtId="10" fontId="2" fillId="0" borderId="0" xfId="2" applyNumberFormat="1" applyFont="1" applyFill="1" applyBorder="1"/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8" fillId="0" borderId="0" xfId="5" applyFont="1" applyFill="1" applyBorder="1"/>
    <xf numFmtId="168" fontId="8" fillId="0" borderId="0" xfId="5" applyNumberFormat="1" applyFont="1" applyFill="1" applyBorder="1"/>
    <xf numFmtId="0" fontId="8" fillId="0" borderId="2" xfId="5" applyFont="1" applyFill="1" applyBorder="1"/>
    <xf numFmtId="168" fontId="8" fillId="0" borderId="2" xfId="5" applyNumberFormat="1" applyFont="1" applyFill="1" applyBorder="1"/>
    <xf numFmtId="0" fontId="1" fillId="0" borderId="0" xfId="0" applyFont="1" applyBorder="1"/>
    <xf numFmtId="166" fontId="1" fillId="0" borderId="0" xfId="0" applyNumberFormat="1" applyFont="1" applyBorder="1"/>
    <xf numFmtId="169" fontId="8" fillId="0" borderId="0" xfId="5" applyNumberFormat="1" applyFont="1" applyBorder="1" applyAlignment="1">
      <alignment horizontal="center"/>
    </xf>
    <xf numFmtId="169" fontId="8" fillId="0" borderId="0" xfId="5" applyNumberFormat="1" applyFont="1" applyFill="1" applyBorder="1" applyAlignment="1">
      <alignment horizontal="center"/>
    </xf>
    <xf numFmtId="166" fontId="13" fillId="10" borderId="10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/>
    </xf>
    <xf numFmtId="14" fontId="17" fillId="0" borderId="0" xfId="0" quotePrefix="1" applyNumberFormat="1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164" fontId="0" fillId="0" borderId="0" xfId="1" applyNumberFormat="1" applyFont="1" applyFill="1"/>
    <xf numFmtId="43" fontId="2" fillId="0" borderId="0" xfId="1" applyFont="1" applyFill="1" applyBorder="1"/>
    <xf numFmtId="164" fontId="2" fillId="0" borderId="0" xfId="1" applyNumberFormat="1" applyFont="1" applyFill="1" applyBorder="1"/>
    <xf numFmtId="14" fontId="0" fillId="0" borderId="0" xfId="0" applyNumberFormat="1"/>
    <xf numFmtId="0" fontId="0" fillId="0" borderId="0" xfId="0" applyFill="1" applyBorder="1" applyAlignment="1">
      <alignment horizontal="left"/>
    </xf>
    <xf numFmtId="164" fontId="2" fillId="0" borderId="6" xfId="0" applyNumberFormat="1" applyFont="1" applyFill="1" applyBorder="1"/>
    <xf numFmtId="170" fontId="0" fillId="0" borderId="0" xfId="2" applyNumberFormat="1" applyFont="1"/>
    <xf numFmtId="170" fontId="0" fillId="0" borderId="0" xfId="2" applyNumberFormat="1" applyFont="1" applyFill="1" applyBorder="1"/>
    <xf numFmtId="3" fontId="0" fillId="0" borderId="0" xfId="0" applyNumberFormat="1" applyFill="1" applyBorder="1"/>
    <xf numFmtId="3" fontId="19" fillId="0" borderId="0" xfId="0" applyNumberFormat="1" applyFont="1" applyFill="1"/>
    <xf numFmtId="3" fontId="19" fillId="0" borderId="14" xfId="0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164" fontId="0" fillId="0" borderId="0" xfId="2" applyNumberFormat="1" applyFont="1"/>
    <xf numFmtId="168" fontId="6" fillId="0" borderId="0" xfId="4" applyNumberFormat="1" applyFont="1" applyFill="1" applyBorder="1"/>
    <xf numFmtId="0" fontId="7" fillId="9" borderId="0" xfId="0" applyFont="1" applyFill="1"/>
    <xf numFmtId="171" fontId="2" fillId="4" borderId="0" xfId="1" applyNumberFormat="1" applyFont="1" applyFill="1" applyBorder="1"/>
    <xf numFmtId="171" fontId="2" fillId="4" borderId="5" xfId="1" applyNumberFormat="1" applyFont="1" applyFill="1" applyBorder="1"/>
    <xf numFmtId="171" fontId="2" fillId="0" borderId="1" xfId="0" applyNumberFormat="1" applyFont="1" applyFill="1" applyBorder="1"/>
    <xf numFmtId="171" fontId="0" fillId="0" borderId="0" xfId="1" applyNumberFormat="1" applyFont="1" applyFill="1" applyBorder="1"/>
    <xf numFmtId="171" fontId="0" fillId="0" borderId="0" xfId="1" applyNumberFormat="1" applyFont="1"/>
    <xf numFmtId="171" fontId="2" fillId="4" borderId="0" xfId="0" applyNumberFormat="1" applyFont="1" applyFill="1" applyBorder="1"/>
    <xf numFmtId="171" fontId="0" fillId="0" borderId="0" xfId="0" applyNumberFormat="1" applyFill="1" applyBorder="1"/>
    <xf numFmtId="171" fontId="0" fillId="0" borderId="0" xfId="0" applyNumberFormat="1"/>
    <xf numFmtId="171" fontId="2" fillId="5" borderId="0" xfId="0" applyNumberFormat="1" applyFont="1" applyFill="1" applyBorder="1"/>
    <xf numFmtId="171" fontId="6" fillId="4" borderId="0" xfId="1" applyNumberFormat="1" applyFont="1" applyFill="1" applyBorder="1"/>
    <xf numFmtId="171" fontId="6" fillId="0" borderId="1" xfId="0" applyNumberFormat="1" applyFont="1" applyFill="1" applyBorder="1"/>
    <xf numFmtId="171" fontId="6" fillId="0" borderId="1" xfId="1" applyNumberFormat="1" applyFont="1" applyFill="1" applyBorder="1"/>
    <xf numFmtId="171" fontId="6" fillId="0" borderId="2" xfId="0" applyNumberFormat="1" applyFont="1" applyFill="1" applyBorder="1"/>
    <xf numFmtId="171" fontId="6" fillId="0" borderId="2" xfId="1" applyNumberFormat="1" applyFont="1" applyFill="1" applyBorder="1"/>
    <xf numFmtId="171" fontId="6" fillId="4" borderId="0" xfId="0" applyNumberFormat="1" applyFont="1" applyFill="1" applyBorder="1"/>
    <xf numFmtId="171" fontId="9" fillId="6" borderId="8" xfId="0" applyNumberFormat="1" applyFont="1" applyFill="1" applyBorder="1" applyAlignment="1">
      <alignment vertical="center" wrapText="1"/>
    </xf>
    <xf numFmtId="171" fontId="9" fillId="6" borderId="10" xfId="0" applyNumberFormat="1" applyFont="1" applyFill="1" applyBorder="1" applyAlignment="1">
      <alignment vertical="center" wrapText="1"/>
    </xf>
    <xf numFmtId="171" fontId="9" fillId="6" borderId="11" xfId="0" applyNumberFormat="1" applyFont="1" applyFill="1" applyBorder="1" applyAlignment="1">
      <alignment vertical="center" wrapText="1"/>
    </xf>
    <xf numFmtId="171" fontId="9" fillId="6" borderId="8" xfId="0" applyNumberFormat="1" applyFont="1" applyFill="1" applyBorder="1" applyAlignment="1">
      <alignment horizontal="right" vertical="center" wrapText="1"/>
    </xf>
    <xf numFmtId="171" fontId="9" fillId="6" borderId="11" xfId="0" applyNumberFormat="1" applyFont="1" applyFill="1" applyBorder="1" applyAlignment="1">
      <alignment horizontal="right" vertical="center" wrapText="1"/>
    </xf>
    <xf numFmtId="171" fontId="8" fillId="0" borderId="0" xfId="1" applyNumberFormat="1" applyFont="1" applyFill="1" applyBorder="1"/>
    <xf numFmtId="171" fontId="9" fillId="6" borderId="0" xfId="0" applyNumberFormat="1" applyFont="1" applyFill="1" applyBorder="1" applyAlignment="1">
      <alignment horizontal="right" vertical="center" wrapText="1"/>
    </xf>
    <xf numFmtId="171" fontId="9" fillId="6" borderId="0" xfId="0" applyNumberFormat="1" applyFont="1" applyFill="1" applyBorder="1" applyAlignment="1">
      <alignment vertical="center" wrapText="1"/>
    </xf>
    <xf numFmtId="171" fontId="20" fillId="4" borderId="0" xfId="0" applyNumberFormat="1" applyFont="1" applyFill="1" applyAlignment="1">
      <alignment vertical="center" wrapText="1"/>
    </xf>
    <xf numFmtId="171" fontId="20" fillId="4" borderId="0" xfId="0" applyNumberFormat="1" applyFont="1" applyFill="1" applyBorder="1" applyAlignment="1">
      <alignment vertical="center" wrapText="1"/>
    </xf>
    <xf numFmtId="171" fontId="9" fillId="6" borderId="15" xfId="0" applyNumberFormat="1" applyFont="1" applyFill="1" applyBorder="1" applyAlignment="1">
      <alignment vertical="center" wrapText="1"/>
    </xf>
    <xf numFmtId="171" fontId="6" fillId="5" borderId="0" xfId="0" applyNumberFormat="1" applyFont="1" applyFill="1" applyBorder="1"/>
    <xf numFmtId="171" fontId="2" fillId="0" borderId="6" xfId="0" applyNumberFormat="1" applyFont="1" applyBorder="1"/>
    <xf numFmtId="171" fontId="0" fillId="0" borderId="5" xfId="1" applyNumberFormat="1" applyFont="1" applyBorder="1"/>
    <xf numFmtId="171" fontId="2" fillId="4" borderId="5" xfId="0" applyNumberFormat="1" applyFont="1" applyFill="1" applyBorder="1"/>
    <xf numFmtId="171" fontId="0" fillId="0" borderId="5" xfId="0" applyNumberFormat="1" applyBorder="1"/>
    <xf numFmtId="171" fontId="2" fillId="5" borderId="7" xfId="0" applyNumberFormat="1" applyFont="1" applyFill="1" applyBorder="1"/>
    <xf numFmtId="171" fontId="6" fillId="0" borderId="6" xfId="1" applyNumberFormat="1" applyFont="1" applyBorder="1"/>
    <xf numFmtId="171" fontId="6" fillId="0" borderId="16" xfId="1" applyNumberFormat="1" applyFont="1" applyBorder="1"/>
    <xf numFmtId="171" fontId="6" fillId="4" borderId="5" xfId="1" applyNumberFormat="1" applyFont="1" applyFill="1" applyBorder="1"/>
    <xf numFmtId="171" fontId="9" fillId="6" borderId="17" xfId="0" applyNumberFormat="1" applyFont="1" applyFill="1" applyBorder="1" applyAlignment="1">
      <alignment vertical="center" wrapText="1"/>
    </xf>
    <xf numFmtId="171" fontId="8" fillId="0" borderId="5" xfId="1" applyNumberFormat="1" applyFont="1" applyBorder="1"/>
    <xf numFmtId="171" fontId="9" fillId="6" borderId="5" xfId="0" applyNumberFormat="1" applyFont="1" applyFill="1" applyBorder="1" applyAlignment="1">
      <alignment horizontal="right" vertical="center" wrapText="1"/>
    </xf>
    <xf numFmtId="171" fontId="20" fillId="4" borderId="5" xfId="0" applyNumberFormat="1" applyFont="1" applyFill="1" applyBorder="1" applyAlignment="1">
      <alignment vertical="center" wrapText="1"/>
    </xf>
    <xf numFmtId="171" fontId="6" fillId="5" borderId="7" xfId="0" applyNumberFormat="1" applyFont="1" applyFill="1" applyBorder="1"/>
    <xf numFmtId="171" fontId="1" fillId="0" borderId="0" xfId="1" applyNumberFormat="1" applyFont="1" applyFill="1" applyBorder="1"/>
    <xf numFmtId="171" fontId="0" fillId="0" borderId="5" xfId="1" applyNumberFormat="1" applyFont="1" applyFill="1" applyBorder="1"/>
    <xf numFmtId="171" fontId="2" fillId="5" borderId="0" xfId="1" applyNumberFormat="1" applyFont="1" applyFill="1"/>
    <xf numFmtId="171" fontId="2" fillId="5" borderId="5" xfId="1" applyNumberFormat="1" applyFont="1" applyFill="1" applyBorder="1"/>
    <xf numFmtId="171" fontId="0" fillId="0" borderId="0" xfId="1" applyNumberFormat="1" applyFont="1" applyFill="1"/>
    <xf numFmtId="171" fontId="0" fillId="0" borderId="0" xfId="1" applyNumberFormat="1" applyFont="1" applyAlignment="1">
      <alignment horizontal="center"/>
    </xf>
    <xf numFmtId="0" fontId="7" fillId="9" borderId="0" xfId="0" applyFont="1" applyFill="1" applyAlignment="1">
      <alignment horizontal="center"/>
    </xf>
    <xf numFmtId="164" fontId="0" fillId="0" borderId="0" xfId="2" applyNumberFormat="1" applyFont="1" applyFill="1" applyBorder="1"/>
    <xf numFmtId="10" fontId="0" fillId="0" borderId="0" xfId="2" applyNumberFormat="1" applyFont="1" applyFill="1" applyBorder="1"/>
    <xf numFmtId="0" fontId="0" fillId="9" borderId="0" xfId="0" applyFill="1" applyBorder="1"/>
    <xf numFmtId="170" fontId="12" fillId="12" borderId="0" xfId="2" applyNumberFormat="1" applyFont="1" applyFill="1"/>
    <xf numFmtId="171" fontId="2" fillId="0" borderId="0" xfId="0" applyNumberFormat="1" applyFont="1" applyFill="1" applyBorder="1"/>
    <xf numFmtId="168" fontId="0" fillId="0" borderId="0" xfId="0" applyNumberFormat="1"/>
    <xf numFmtId="171" fontId="2" fillId="4" borderId="0" xfId="1" applyNumberFormat="1" applyFont="1" applyFill="1"/>
    <xf numFmtId="170" fontId="0" fillId="0" borderId="0" xfId="0" applyNumberFormat="1"/>
    <xf numFmtId="0" fontId="3" fillId="12" borderId="0" xfId="0" applyNumberFormat="1" applyFont="1" applyFill="1" applyAlignment="1">
      <alignment horizontal="center" vertical="center"/>
    </xf>
    <xf numFmtId="0" fontId="7" fillId="9" borderId="0" xfId="0" applyFont="1" applyFill="1" applyBorder="1" applyAlignment="1"/>
    <xf numFmtId="0" fontId="3" fillId="8" borderId="0" xfId="0" applyFont="1" applyFill="1" applyBorder="1" applyAlignment="1">
      <alignment horizontal="center" vertical="center"/>
    </xf>
    <xf numFmtId="17" fontId="3" fillId="8" borderId="0" xfId="0" applyNumberFormat="1" applyFont="1" applyFill="1" applyBorder="1" applyAlignment="1">
      <alignment horizontal="center" vertical="center"/>
    </xf>
    <xf numFmtId="17" fontId="3" fillId="12" borderId="0" xfId="0" applyNumberFormat="1" applyFont="1" applyFill="1" applyAlignment="1">
      <alignment horizontal="center" vertical="center"/>
    </xf>
    <xf numFmtId="170" fontId="2" fillId="0" borderId="0" xfId="0" applyNumberFormat="1" applyFont="1"/>
    <xf numFmtId="170" fontId="2" fillId="4" borderId="0" xfId="2" applyNumberFormat="1" applyFont="1" applyFill="1"/>
    <xf numFmtId="170" fontId="2" fillId="0" borderId="0" xfId="2" applyNumberFormat="1" applyFont="1"/>
    <xf numFmtId="172" fontId="0" fillId="0" borderId="0" xfId="0" applyNumberFormat="1" applyFill="1" applyBorder="1"/>
    <xf numFmtId="10" fontId="6" fillId="3" borderId="0" xfId="2" applyNumberFormat="1" applyFont="1" applyFill="1"/>
    <xf numFmtId="164" fontId="0" fillId="0" borderId="5" xfId="1" applyNumberFormat="1" applyFont="1" applyBorder="1"/>
    <xf numFmtId="10" fontId="2" fillId="0" borderId="0" xfId="2" applyNumberFormat="1" applyFont="1"/>
    <xf numFmtId="164" fontId="0" fillId="6" borderId="0" xfId="0" applyNumberFormat="1" applyFill="1"/>
    <xf numFmtId="173" fontId="1" fillId="0" borderId="0" xfId="1" applyNumberFormat="1" applyFont="1" applyFill="1" applyBorder="1"/>
    <xf numFmtId="164" fontId="6" fillId="3" borderId="0" xfId="2" applyNumberFormat="1" applyFont="1" applyFill="1" applyBorder="1"/>
    <xf numFmtId="170" fontId="21" fillId="0" borderId="0" xfId="0" applyNumberFormat="1" applyFont="1" applyAlignment="1">
      <alignment horizontal="center" vertical="center"/>
    </xf>
    <xf numFmtId="174" fontId="21" fillId="0" borderId="0" xfId="1" applyNumberFormat="1" applyFont="1" applyAlignment="1">
      <alignment horizontal="center" vertical="center"/>
    </xf>
    <xf numFmtId="174" fontId="22" fillId="0" borderId="0" xfId="1" applyNumberFormat="1" applyFont="1" applyAlignment="1">
      <alignment horizontal="center" vertical="center"/>
    </xf>
    <xf numFmtId="170" fontId="22" fillId="0" borderId="0" xfId="0" applyNumberFormat="1" applyFont="1" applyAlignment="1">
      <alignment horizontal="center" vertical="center"/>
    </xf>
    <xf numFmtId="0" fontId="7" fillId="9" borderId="0" xfId="0" applyFont="1" applyFill="1" applyAlignment="1">
      <alignment horizontal="center"/>
    </xf>
    <xf numFmtId="170" fontId="2" fillId="0" borderId="0" xfId="2" applyNumberFormat="1" applyFont="1" applyFill="1" applyBorder="1"/>
    <xf numFmtId="166" fontId="0" fillId="0" borderId="0" xfId="0" applyNumberFormat="1" applyAlignment="1">
      <alignment horizontal="right"/>
    </xf>
    <xf numFmtId="168" fontId="8" fillId="0" borderId="0" xfId="5" applyNumberFormat="1" applyFont="1"/>
    <xf numFmtId="168" fontId="8" fillId="0" borderId="2" xfId="5" applyNumberFormat="1" applyFont="1" applyBorder="1"/>
    <xf numFmtId="166" fontId="8" fillId="0" borderId="2" xfId="4" applyNumberFormat="1" applyFont="1" applyBorder="1"/>
    <xf numFmtId="166" fontId="0" fillId="0" borderId="0" xfId="0" applyNumberFormat="1" applyAlignment="1">
      <alignment vertical="center"/>
    </xf>
    <xf numFmtId="0" fontId="8" fillId="0" borderId="0" xfId="4" applyFont="1" applyBorder="1"/>
    <xf numFmtId="166" fontId="8" fillId="0" borderId="0" xfId="4" applyNumberFormat="1" applyFont="1" applyBorder="1"/>
    <xf numFmtId="0" fontId="7" fillId="9" borderId="0" xfId="0" applyFont="1" applyFill="1" applyAlignment="1">
      <alignment horizontal="center"/>
    </xf>
    <xf numFmtId="164" fontId="2" fillId="4" borderId="0" xfId="3" applyNumberFormat="1" applyFont="1" applyFill="1"/>
    <xf numFmtId="164" fontId="2" fillId="7" borderId="0" xfId="3" applyNumberFormat="1" applyFont="1" applyFill="1"/>
    <xf numFmtId="164" fontId="0" fillId="0" borderId="0" xfId="3" applyNumberFormat="1" applyFont="1"/>
    <xf numFmtId="164" fontId="0" fillId="0" borderId="0" xfId="3" applyNumberFormat="1" applyFont="1" applyAlignment="1">
      <alignment horizontal="center"/>
    </xf>
    <xf numFmtId="43" fontId="0" fillId="0" borderId="0" xfId="0" applyNumberFormat="1" applyFont="1" applyFill="1" applyBorder="1"/>
    <xf numFmtId="175" fontId="0" fillId="0" borderId="0" xfId="2" applyNumberFormat="1" applyFont="1" applyFill="1" applyBorder="1"/>
    <xf numFmtId="175" fontId="0" fillId="0" borderId="0" xfId="2" applyNumberFormat="1" applyFont="1"/>
    <xf numFmtId="175" fontId="0" fillId="0" borderId="0" xfId="0" applyNumberFormat="1" applyFont="1" applyFill="1" applyBorder="1"/>
    <xf numFmtId="173" fontId="0" fillId="0" borderId="0" xfId="1" applyNumberFormat="1" applyFont="1" applyFill="1" applyBorder="1"/>
    <xf numFmtId="176" fontId="0" fillId="0" borderId="0" xfId="0" applyNumberFormat="1" applyFont="1" applyFill="1" applyBorder="1"/>
    <xf numFmtId="176" fontId="0" fillId="0" borderId="0" xfId="0" applyNumberFormat="1"/>
    <xf numFmtId="164" fontId="2" fillId="4" borderId="7" xfId="1" applyNumberFormat="1" applyFont="1" applyFill="1" applyBorder="1"/>
    <xf numFmtId="173" fontId="0" fillId="0" borderId="0" xfId="1" applyNumberFormat="1" applyFont="1"/>
    <xf numFmtId="3" fontId="19" fillId="0" borderId="0" xfId="0" applyNumberFormat="1" applyFont="1"/>
    <xf numFmtId="0" fontId="3" fillId="13" borderId="0" xfId="0" applyFont="1" applyFill="1" applyAlignment="1">
      <alignment horizontal="left" vertical="center"/>
    </xf>
    <xf numFmtId="17" fontId="3" fillId="13" borderId="0" xfId="0" applyNumberFormat="1" applyFont="1" applyFill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170" fontId="25" fillId="0" borderId="0" xfId="0" applyNumberFormat="1" applyFont="1" applyAlignment="1">
      <alignment horizontal="center" vertical="center"/>
    </xf>
    <xf numFmtId="174" fontId="25" fillId="0" borderId="0" xfId="1" applyNumberFormat="1" applyFont="1" applyAlignment="1">
      <alignment horizontal="center" vertical="center"/>
    </xf>
    <xf numFmtId="170" fontId="26" fillId="0" borderId="0" xfId="0" applyNumberFormat="1" applyFont="1" applyAlignment="1">
      <alignment horizontal="center" vertical="center"/>
    </xf>
    <xf numFmtId="174" fontId="26" fillId="0" borderId="0" xfId="1" applyNumberFormat="1" applyFont="1" applyAlignment="1">
      <alignment horizontal="center" vertical="center"/>
    </xf>
    <xf numFmtId="170" fontId="27" fillId="0" borderId="0" xfId="0" applyNumberFormat="1" applyFont="1" applyAlignment="1">
      <alignment horizontal="center" vertical="center"/>
    </xf>
    <xf numFmtId="174" fontId="27" fillId="0" borderId="0" xfId="1" applyNumberFormat="1" applyFont="1" applyAlignment="1">
      <alignment horizontal="center" vertical="center"/>
    </xf>
    <xf numFmtId="0" fontId="0" fillId="9" borderId="0" xfId="0" applyFill="1" applyAlignment="1">
      <alignment horizontal="center"/>
    </xf>
    <xf numFmtId="0" fontId="7" fillId="9" borderId="0" xfId="0" applyNumberFormat="1" applyFont="1" applyFill="1" applyAlignment="1">
      <alignment horizontal="center"/>
    </xf>
    <xf numFmtId="0" fontId="0" fillId="9" borderId="0" xfId="0" applyNumberFormat="1" applyFill="1" applyAlignment="1">
      <alignment horizontal="center"/>
    </xf>
    <xf numFmtId="0" fontId="7" fillId="9" borderId="0" xfId="0" applyFont="1" applyFill="1" applyAlignment="1">
      <alignment horizontal="center"/>
    </xf>
    <xf numFmtId="170" fontId="0" fillId="0" borderId="5" xfId="2" applyNumberFormat="1" applyFont="1" applyBorder="1"/>
    <xf numFmtId="164" fontId="0" fillId="6" borderId="0" xfId="3" applyNumberFormat="1" applyFont="1" applyFill="1"/>
    <xf numFmtId="9" fontId="0" fillId="0" borderId="0" xfId="2" applyNumberFormat="1" applyFont="1"/>
    <xf numFmtId="9" fontId="0" fillId="0" borderId="0" xfId="2" applyFont="1"/>
    <xf numFmtId="9" fontId="2" fillId="0" borderId="0" xfId="2" applyFont="1" applyFill="1" applyBorder="1"/>
    <xf numFmtId="164" fontId="0" fillId="9" borderId="0" xfId="0" applyNumberFormat="1" applyFill="1"/>
    <xf numFmtId="164" fontId="0" fillId="9" borderId="0" xfId="0" applyNumberFormat="1" applyFill="1" applyBorder="1"/>
    <xf numFmtId="43" fontId="0" fillId="0" borderId="0" xfId="0" applyNumberFormat="1" applyFill="1" applyBorder="1"/>
    <xf numFmtId="171" fontId="2" fillId="0" borderId="0" xfId="0" applyNumberFormat="1" applyFont="1"/>
    <xf numFmtId="3" fontId="2" fillId="0" borderId="0" xfId="0" applyNumberFormat="1" applyFont="1" applyFill="1" applyBorder="1"/>
    <xf numFmtId="43" fontId="6" fillId="12" borderId="0" xfId="1" applyFont="1" applyFill="1"/>
    <xf numFmtId="0" fontId="2" fillId="0" borderId="0" xfId="0" applyFont="1" applyAlignment="1">
      <alignment horizontal="center"/>
    </xf>
    <xf numFmtId="0" fontId="7" fillId="9" borderId="0" xfId="0" applyFont="1" applyFill="1" applyAlignment="1">
      <alignment horizontal="center"/>
    </xf>
  </cellXfs>
  <cellStyles count="7">
    <cellStyle name="Normal" xfId="0" builtinId="0"/>
    <cellStyle name="Normal 2 10" xfId="5" xr:uid="{5D1F42E2-9F92-406D-AFD0-AAABA9F4C69C}"/>
    <cellStyle name="Normal 2 2 2" xfId="4" xr:uid="{23CF10FF-F559-45E2-B439-ADC0266018E5}"/>
    <cellStyle name="Normal_Planilha3" xfId="6" xr:uid="{0CEA98D8-06BF-4CC1-AB1C-D6587B6FB894}"/>
    <cellStyle name="Porcentagem" xfId="2" builtinId="5"/>
    <cellStyle name="Vírgula" xfId="1" builtinId="3"/>
    <cellStyle name="Vírgula 2" xfId="3" xr:uid="{20F7B98F-B586-4BAE-9831-68BE1A89900D}"/>
  </cellStyles>
  <dxfs count="0"/>
  <tableStyles count="0" defaultTableStyle="TableStyleMedium2" defaultPivotStyle="PivotStyleLight16"/>
  <colors>
    <mruColors>
      <color rgb="FF014175"/>
      <color rgb="FFFFFFFF"/>
      <color rgb="FF015EA9"/>
      <color rgb="FF88A9D2"/>
      <color rgb="FF2A9EFE"/>
      <color rgb="FF254061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DRE NOVAS PARCERIAS CAIXA'!A1"/><Relationship Id="rId13" Type="http://schemas.openxmlformats.org/officeDocument/2006/relationships/image" Target="../media/image5.png"/><Relationship Id="rId18" Type="http://schemas.openxmlformats.org/officeDocument/2006/relationships/hyperlink" Target="#'DRE CAIXA SEGURIDADE CONTABIL'!A4"/><Relationship Id="rId3" Type="http://schemas.openxmlformats.org/officeDocument/2006/relationships/image" Target="../media/image3.png"/><Relationship Id="rId21" Type="http://schemas.openxmlformats.org/officeDocument/2006/relationships/hyperlink" Target="#INDICADORES!C23"/><Relationship Id="rId7" Type="http://schemas.openxmlformats.org/officeDocument/2006/relationships/hyperlink" Target="#'BP Antiga Parceria'!A1"/><Relationship Id="rId12" Type="http://schemas.openxmlformats.org/officeDocument/2006/relationships/image" Target="../media/image4.png"/><Relationship Id="rId17" Type="http://schemas.openxmlformats.org/officeDocument/2006/relationships/hyperlink" Target="#'BALAN&#199;O PATRIMONIAL'!A4"/><Relationship Id="rId2" Type="http://schemas.openxmlformats.org/officeDocument/2006/relationships/image" Target="../media/image2.png"/><Relationship Id="rId16" Type="http://schemas.openxmlformats.org/officeDocument/2006/relationships/hyperlink" Target="#'DRE CAIXA SEGURIDADE'!A4"/><Relationship Id="rId20" Type="http://schemas.openxmlformats.org/officeDocument/2006/relationships/hyperlink" Target="#'DRE NEG&#211;CIOS DE DISTRIBUI&#199;&#195;O'!B23"/><Relationship Id="rId1" Type="http://schemas.openxmlformats.org/officeDocument/2006/relationships/image" Target="../media/image1.png"/><Relationship Id="rId6" Type="http://schemas.openxmlformats.org/officeDocument/2006/relationships/hyperlink" Target="#'DRE ANTIGA PARCERIA CAIXA'!A1"/><Relationship Id="rId11" Type="http://schemas.openxmlformats.org/officeDocument/2006/relationships/hyperlink" Target="#'BP - TOO SEG'!A1"/><Relationship Id="rId5" Type="http://schemas.openxmlformats.org/officeDocument/2006/relationships/hyperlink" Target="#'DRE AGRUPADA'!A1"/><Relationship Id="rId15" Type="http://schemas.openxmlformats.org/officeDocument/2006/relationships/image" Target="../media/image7.png"/><Relationship Id="rId10" Type="http://schemas.openxmlformats.org/officeDocument/2006/relationships/hyperlink" Target="#'DRE PARCERIAS BANCO PAN'!A1"/><Relationship Id="rId19" Type="http://schemas.openxmlformats.org/officeDocument/2006/relationships/hyperlink" Target="#'Desempenho Acumula&#231;&#227;o'!A1"/><Relationship Id="rId4" Type="http://schemas.openxmlformats.org/officeDocument/2006/relationships/hyperlink" Target="#'Desempenho Risco'!A1"/><Relationship Id="rId9" Type="http://schemas.openxmlformats.org/officeDocument/2006/relationships/hyperlink" Target="#'BP Novas Parcerias'!A1"/><Relationship Id="rId14" Type="http://schemas.openxmlformats.org/officeDocument/2006/relationships/image" Target="../media/image6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svg"/><Relationship Id="rId2" Type="http://schemas.openxmlformats.org/officeDocument/2006/relationships/image" Target="../media/image15.png"/><Relationship Id="rId1" Type="http://schemas.openxmlformats.org/officeDocument/2006/relationships/hyperlink" Target="#'XS (eng)'!A1"/><Relationship Id="rId4" Type="http://schemas.openxmlformats.org/officeDocument/2006/relationships/image" Target="../media/image1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svg"/><Relationship Id="rId2" Type="http://schemas.openxmlformats.org/officeDocument/2006/relationships/image" Target="../media/image17.png"/><Relationship Id="rId1" Type="http://schemas.openxmlformats.org/officeDocument/2006/relationships/hyperlink" Target="#'XS (eng)'!A1"/><Relationship Id="rId4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svg"/><Relationship Id="rId2" Type="http://schemas.openxmlformats.org/officeDocument/2006/relationships/image" Target="../media/image18.png"/><Relationship Id="rId1" Type="http://schemas.openxmlformats.org/officeDocument/2006/relationships/hyperlink" Target="#'XS (eng)'!A1"/><Relationship Id="rId4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svg"/><Relationship Id="rId2" Type="http://schemas.openxmlformats.org/officeDocument/2006/relationships/image" Target="../media/image19.png"/><Relationship Id="rId1" Type="http://schemas.openxmlformats.org/officeDocument/2006/relationships/hyperlink" Target="#'XS (eng)'!A1"/><Relationship Id="rId4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svg"/><Relationship Id="rId2" Type="http://schemas.openxmlformats.org/officeDocument/2006/relationships/image" Target="../media/image20.png"/><Relationship Id="rId1" Type="http://schemas.openxmlformats.org/officeDocument/2006/relationships/hyperlink" Target="#'XS (eng)'!A1"/><Relationship Id="rId5" Type="http://schemas.openxmlformats.org/officeDocument/2006/relationships/image" Target="../media/image13.png"/><Relationship Id="rId4" Type="http://schemas.openxmlformats.org/officeDocument/2006/relationships/hyperlink" Target="#SEGMENTS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svg"/><Relationship Id="rId2" Type="http://schemas.openxmlformats.org/officeDocument/2006/relationships/image" Target="../media/image21.png"/><Relationship Id="rId1" Type="http://schemas.openxmlformats.org/officeDocument/2006/relationships/hyperlink" Target="#'XS (eng)'!A1"/><Relationship Id="rId4" Type="http://schemas.openxmlformats.org/officeDocument/2006/relationships/image" Target="../media/image1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svg"/><Relationship Id="rId2" Type="http://schemas.openxmlformats.org/officeDocument/2006/relationships/image" Target="../media/image22.png"/><Relationship Id="rId1" Type="http://schemas.openxmlformats.org/officeDocument/2006/relationships/hyperlink" Target="#'XS (eng)'!A1"/><Relationship Id="rId4" Type="http://schemas.openxmlformats.org/officeDocument/2006/relationships/image" Target="../media/image1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svg"/><Relationship Id="rId2" Type="http://schemas.openxmlformats.org/officeDocument/2006/relationships/image" Target="../media/image23.png"/><Relationship Id="rId1" Type="http://schemas.openxmlformats.org/officeDocument/2006/relationships/hyperlink" Target="#'Desempenho Risco'!A1"/><Relationship Id="rId4" Type="http://schemas.openxmlformats.org/officeDocument/2006/relationships/image" Target="../media/image1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svg"/><Relationship Id="rId2" Type="http://schemas.openxmlformats.org/officeDocument/2006/relationships/image" Target="../media/image23.png"/><Relationship Id="rId1" Type="http://schemas.openxmlformats.org/officeDocument/2006/relationships/hyperlink" Target="#'DRE AGRUPADA'!A1"/><Relationship Id="rId4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svg"/><Relationship Id="rId2" Type="http://schemas.openxmlformats.org/officeDocument/2006/relationships/image" Target="../media/image8.png"/><Relationship Id="rId1" Type="http://schemas.openxmlformats.org/officeDocument/2006/relationships/hyperlink" Target="#'XS (eng)'!A1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svg"/><Relationship Id="rId2" Type="http://schemas.openxmlformats.org/officeDocument/2006/relationships/image" Target="../media/image11.png"/><Relationship Id="rId1" Type="http://schemas.openxmlformats.org/officeDocument/2006/relationships/hyperlink" Target="#'XS (eng)'!A1"/><Relationship Id="rId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svg"/><Relationship Id="rId2" Type="http://schemas.openxmlformats.org/officeDocument/2006/relationships/image" Target="../media/image11.png"/><Relationship Id="rId1" Type="http://schemas.openxmlformats.org/officeDocument/2006/relationships/hyperlink" Target="#'XS (eng)'!A1"/><Relationship Id="rId4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svg"/><Relationship Id="rId2" Type="http://schemas.openxmlformats.org/officeDocument/2006/relationships/image" Target="../media/image8.png"/><Relationship Id="rId1" Type="http://schemas.openxmlformats.org/officeDocument/2006/relationships/hyperlink" Target="#'XS (eng)'!A1"/><Relationship Id="rId4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svg"/><Relationship Id="rId2" Type="http://schemas.openxmlformats.org/officeDocument/2006/relationships/image" Target="../media/image8.png"/><Relationship Id="rId1" Type="http://schemas.openxmlformats.org/officeDocument/2006/relationships/hyperlink" Target="#'XS (eng)'!A1"/><Relationship Id="rId4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svg"/><Relationship Id="rId2" Type="http://schemas.openxmlformats.org/officeDocument/2006/relationships/image" Target="../media/image14.png"/><Relationship Id="rId1" Type="http://schemas.openxmlformats.org/officeDocument/2006/relationships/hyperlink" Target="#'XS (eng)'!A1"/><Relationship Id="rId4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svg"/><Relationship Id="rId2" Type="http://schemas.openxmlformats.org/officeDocument/2006/relationships/image" Target="../media/image8.png"/><Relationship Id="rId1" Type="http://schemas.openxmlformats.org/officeDocument/2006/relationships/hyperlink" Target="#'XS (eng)'!A1"/><Relationship Id="rId5" Type="http://schemas.openxmlformats.org/officeDocument/2006/relationships/image" Target="../media/image13.png"/><Relationship Id="rId4" Type="http://schemas.openxmlformats.org/officeDocument/2006/relationships/hyperlink" Target="#COMPANIES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svg"/><Relationship Id="rId2" Type="http://schemas.openxmlformats.org/officeDocument/2006/relationships/image" Target="../media/image15.png"/><Relationship Id="rId1" Type="http://schemas.openxmlformats.org/officeDocument/2006/relationships/hyperlink" Target="#'XS (eng)'!A1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36925</xdr:colOff>
      <xdr:row>15</xdr:row>
      <xdr:rowOff>3004</xdr:rowOff>
    </xdr:from>
    <xdr:to>
      <xdr:col>8</xdr:col>
      <xdr:colOff>333886</xdr:colOff>
      <xdr:row>17</xdr:row>
      <xdr:rowOff>58404</xdr:rowOff>
    </xdr:to>
    <xdr:sp macro="" textlink="">
      <xdr:nvSpPr>
        <xdr:cNvPr id="2" name="Rectangle 255">
          <a:extLst>
            <a:ext uri="{FF2B5EF4-FFF2-40B4-BE49-F238E27FC236}">
              <a16:creationId xmlns:a16="http://schemas.microsoft.com/office/drawing/2014/main" id="{6B533E8F-CA6C-4383-B655-C469D6C79B20}"/>
            </a:ext>
          </a:extLst>
        </xdr:cNvPr>
        <xdr:cNvSpPr>
          <a:spLocks/>
        </xdr:cNvSpPr>
      </xdr:nvSpPr>
      <xdr:spPr bwMode="gray">
        <a:xfrm>
          <a:off x="4304125" y="2917654"/>
          <a:ext cx="906561" cy="436400"/>
        </a:xfrm>
        <a:prstGeom prst="roundRect">
          <a:avLst>
            <a:gd name="adj" fmla="val 8761"/>
          </a:avLst>
        </a:prstGeom>
        <a:solidFill>
          <a:schemeClr val="bg1"/>
        </a:solidFill>
        <a:ln w="19050" cap="flat" cmpd="sng" algn="ctr">
          <a:solidFill>
            <a:srgbClr val="015EA9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Holding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XS1 </a:t>
          </a:r>
        </a:p>
      </xdr:txBody>
    </xdr:sp>
    <xdr:clientData/>
  </xdr:twoCellAnchor>
  <xdr:twoCellAnchor>
    <xdr:from>
      <xdr:col>0</xdr:col>
      <xdr:colOff>135714</xdr:colOff>
      <xdr:row>34</xdr:row>
      <xdr:rowOff>69195</xdr:rowOff>
    </xdr:from>
    <xdr:to>
      <xdr:col>1</xdr:col>
      <xdr:colOff>348595</xdr:colOff>
      <xdr:row>35</xdr:row>
      <xdr:rowOff>139270</xdr:rowOff>
    </xdr:to>
    <xdr:sp macro="" textlink="">
      <xdr:nvSpPr>
        <xdr:cNvPr id="3" name="CaixaDeTexto 118">
          <a:extLst>
            <a:ext uri="{FF2B5EF4-FFF2-40B4-BE49-F238E27FC236}">
              <a16:creationId xmlns:a16="http://schemas.microsoft.com/office/drawing/2014/main" id="{64F54BCD-7CE8-43D0-BE09-80B8904FE94B}"/>
            </a:ext>
          </a:extLst>
        </xdr:cNvPr>
        <xdr:cNvSpPr txBox="1"/>
      </xdr:nvSpPr>
      <xdr:spPr>
        <a:xfrm>
          <a:off x="135714" y="6527145"/>
          <a:ext cx="822481" cy="260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72000" tIns="36000" rIns="72000" bIns="36000" rtlCol="0" anchor="t">
          <a:sp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ts val="400"/>
            </a:spcBef>
          </a:pPr>
          <a:r>
            <a:rPr lang="en-US" sz="1200" b="1">
              <a:solidFill>
                <a:schemeClr val="bg2">
                  <a:lumMod val="25000"/>
                </a:schemeClr>
              </a:solidFill>
            </a:rPr>
            <a:t>Partners</a:t>
          </a:r>
          <a:endParaRPr lang="en-US" sz="1050" b="1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  <xdr:twoCellAnchor>
    <xdr:from>
      <xdr:col>4</xdr:col>
      <xdr:colOff>178630</xdr:colOff>
      <xdr:row>14</xdr:row>
      <xdr:rowOff>181036</xdr:rowOff>
    </xdr:from>
    <xdr:to>
      <xdr:col>5</xdr:col>
      <xdr:colOff>589045</xdr:colOff>
      <xdr:row>17</xdr:row>
      <xdr:rowOff>30107</xdr:rowOff>
    </xdr:to>
    <xdr:sp macro="" textlink="">
      <xdr:nvSpPr>
        <xdr:cNvPr id="4" name="Rectangle 255">
          <a:extLst>
            <a:ext uri="{FF2B5EF4-FFF2-40B4-BE49-F238E27FC236}">
              <a16:creationId xmlns:a16="http://schemas.microsoft.com/office/drawing/2014/main" id="{A52C77C6-BBBB-477E-9DE4-80E296B2771A}"/>
            </a:ext>
          </a:extLst>
        </xdr:cNvPr>
        <xdr:cNvSpPr/>
      </xdr:nvSpPr>
      <xdr:spPr bwMode="gray">
        <a:xfrm>
          <a:off x="2617030" y="2905186"/>
          <a:ext cx="1020015" cy="420571"/>
        </a:xfrm>
        <a:prstGeom prst="roundRect">
          <a:avLst>
            <a:gd name="adj" fmla="val 6822"/>
          </a:avLst>
        </a:prstGeom>
        <a:solidFill>
          <a:schemeClr val="bg1"/>
        </a:solidFill>
        <a:ln w="19050" cap="flat" cmpd="sng" algn="ctr">
          <a:solidFill>
            <a:schemeClr val="bg2">
              <a:lumMod val="2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CNP </a:t>
          </a:r>
          <a:r>
            <a:rPr kumimoji="0" lang="en-US" sz="105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Seguros</a:t>
          </a:r>
          <a:endParaRPr kumimoji="0" lang="en-US" sz="1100" b="1" i="0" u="none" strike="noStrike" kern="0" cap="none" spc="0" normalizeH="0" baseline="0">
            <a:ln>
              <a:noFill/>
            </a:ln>
            <a:solidFill>
              <a:schemeClr val="bg2">
                <a:lumMod val="25000"/>
              </a:schemeClr>
            </a:solidFill>
            <a:effectLst/>
            <a:uLnTx/>
            <a:uFillTx/>
            <a:latin typeface="Arial" panose="020B0604020202020204" pitchFamily="34" charset="0"/>
            <a:ea typeface="MS PGothic"/>
            <a:cs typeface="Arial" panose="020B0604020202020204" pitchFamily="34" charset="0"/>
          </a:endParaRP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8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Holding Brasil S.A.</a:t>
          </a:r>
        </a:p>
      </xdr:txBody>
    </xdr:sp>
    <xdr:clientData/>
  </xdr:twoCellAnchor>
  <xdr:twoCellAnchor>
    <xdr:from>
      <xdr:col>5</xdr:col>
      <xdr:colOff>76200</xdr:colOff>
      <xdr:row>14</xdr:row>
      <xdr:rowOff>7286</xdr:rowOff>
    </xdr:from>
    <xdr:to>
      <xdr:col>5</xdr:col>
      <xdr:colOff>79038</xdr:colOff>
      <xdr:row>14</xdr:row>
      <xdr:rowOff>181036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060A59DB-75E3-4BFB-92A9-B7EFB128B4B1}"/>
            </a:ext>
          </a:extLst>
        </xdr:cNvPr>
        <xdr:cNvCxnSpPr>
          <a:cxnSpLocks/>
          <a:stCxn id="6" idx="2"/>
          <a:endCxn id="4" idx="0"/>
        </xdr:cNvCxnSpPr>
      </xdr:nvCxnSpPr>
      <xdr:spPr>
        <a:xfrm>
          <a:off x="3124200" y="2731436"/>
          <a:ext cx="2838" cy="173750"/>
        </a:xfrm>
        <a:prstGeom prst="line">
          <a:avLst/>
        </a:prstGeom>
        <a:ln>
          <a:solidFill>
            <a:schemeClr val="bg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361950</xdr:colOff>
      <xdr:row>13</xdr:row>
      <xdr:rowOff>9525</xdr:rowOff>
    </xdr:from>
    <xdr:to>
      <xdr:col>5</xdr:col>
      <xdr:colOff>400049</xdr:colOff>
      <xdr:row>14</xdr:row>
      <xdr:rowOff>7286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428E3646-7684-408A-8DD4-5F995A5DBB9C}"/>
            </a:ext>
          </a:extLst>
        </xdr:cNvPr>
        <xdr:cNvSpPr>
          <a:spLocks/>
        </xdr:cNvSpPr>
      </xdr:nvSpPr>
      <xdr:spPr>
        <a:xfrm>
          <a:off x="2800350" y="2543175"/>
          <a:ext cx="647699" cy="188261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ts val="400"/>
            </a:spcBef>
          </a:pPr>
          <a:r>
            <a:rPr lang="pt-BR" sz="1050" b="1">
              <a:solidFill>
                <a:schemeClr val="tx1">
                  <a:lumMod val="65000"/>
                  <a:lumOff val="35000"/>
                </a:schemeClr>
              </a:solidFill>
              <a:latin typeface="Arial"/>
            </a:rPr>
            <a:t>48,25%</a:t>
          </a:r>
          <a:endParaRPr lang="en-US" sz="1050" b="1">
            <a:solidFill>
              <a:schemeClr val="tx1">
                <a:lumMod val="65000"/>
                <a:lumOff val="35000"/>
              </a:schemeClr>
            </a:solidFill>
            <a:latin typeface="Arial"/>
          </a:endParaRPr>
        </a:p>
      </xdr:txBody>
    </xdr:sp>
    <xdr:clientData/>
  </xdr:twoCellAnchor>
  <xdr:twoCellAnchor>
    <xdr:from>
      <xdr:col>3</xdr:col>
      <xdr:colOff>285750</xdr:colOff>
      <xdr:row>12</xdr:row>
      <xdr:rowOff>66675</xdr:rowOff>
    </xdr:from>
    <xdr:to>
      <xdr:col>6</xdr:col>
      <xdr:colOff>457199</xdr:colOff>
      <xdr:row>35</xdr:row>
      <xdr:rowOff>171451</xdr:rowOff>
    </xdr:to>
    <xdr:sp macro="" textlink="">
      <xdr:nvSpPr>
        <xdr:cNvPr id="7" name="Retângulo 3">
          <a:extLst>
            <a:ext uri="{FF2B5EF4-FFF2-40B4-BE49-F238E27FC236}">
              <a16:creationId xmlns:a16="http://schemas.microsoft.com/office/drawing/2014/main" id="{D649A190-6EC4-4DAE-BF59-AD41D6F8C692}"/>
            </a:ext>
          </a:extLst>
        </xdr:cNvPr>
        <xdr:cNvSpPr/>
      </xdr:nvSpPr>
      <xdr:spPr>
        <a:xfrm>
          <a:off x="2114550" y="2409825"/>
          <a:ext cx="2000249" cy="4410076"/>
        </a:xfrm>
        <a:prstGeom prst="roundRect">
          <a:avLst>
            <a:gd name="adj" fmla="val 4309"/>
          </a:avLst>
        </a:prstGeom>
        <a:noFill/>
        <a:ln w="19050"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46800" tIns="45720" rIns="4680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1090447" rtl="0" eaLnBrk="1" fontAlgn="auto" latinLnBrk="0" hangingPunct="1">
            <a:lnSpc>
              <a:spcPct val="100000"/>
            </a:lnSpc>
            <a:spcBef>
              <a:spcPts val="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800" b="0" i="0" u="none" strike="noStrike" kern="120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552450</xdr:colOff>
      <xdr:row>12</xdr:row>
      <xdr:rowOff>85725</xdr:rowOff>
    </xdr:from>
    <xdr:to>
      <xdr:col>15</xdr:col>
      <xdr:colOff>390526</xdr:colOff>
      <xdr:row>35</xdr:row>
      <xdr:rowOff>161925</xdr:rowOff>
    </xdr:to>
    <xdr:sp macro="" textlink="">
      <xdr:nvSpPr>
        <xdr:cNvPr id="8" name="Retângulo 3">
          <a:extLst>
            <a:ext uri="{FF2B5EF4-FFF2-40B4-BE49-F238E27FC236}">
              <a16:creationId xmlns:a16="http://schemas.microsoft.com/office/drawing/2014/main" id="{F940B932-9ADB-4439-A8C9-5BF3B04D8629}"/>
            </a:ext>
          </a:extLst>
        </xdr:cNvPr>
        <xdr:cNvSpPr/>
      </xdr:nvSpPr>
      <xdr:spPr>
        <a:xfrm>
          <a:off x="4210050" y="2428875"/>
          <a:ext cx="5324476" cy="4381500"/>
        </a:xfrm>
        <a:prstGeom prst="roundRect">
          <a:avLst>
            <a:gd name="adj" fmla="val 1640"/>
          </a:avLst>
        </a:prstGeom>
        <a:noFill/>
        <a:ln w="19050">
          <a:solidFill>
            <a:srgbClr val="25406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46800" tIns="45720" rIns="4680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1090447" rtl="0" eaLnBrk="1" fontAlgn="auto" latinLnBrk="0" hangingPunct="1">
            <a:lnSpc>
              <a:spcPct val="100000"/>
            </a:lnSpc>
            <a:spcBef>
              <a:spcPts val="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800" b="0" i="0" u="none" strike="noStrike" kern="120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484912</xdr:colOff>
      <xdr:row>15</xdr:row>
      <xdr:rowOff>1228</xdr:rowOff>
    </xdr:from>
    <xdr:to>
      <xdr:col>10</xdr:col>
      <xdr:colOff>172273</xdr:colOff>
      <xdr:row>17</xdr:row>
      <xdr:rowOff>56628</xdr:rowOff>
    </xdr:to>
    <xdr:sp macro="" textlink="">
      <xdr:nvSpPr>
        <xdr:cNvPr id="9" name="Rectangle 255">
          <a:extLst>
            <a:ext uri="{FF2B5EF4-FFF2-40B4-BE49-F238E27FC236}">
              <a16:creationId xmlns:a16="http://schemas.microsoft.com/office/drawing/2014/main" id="{A66832AF-77E6-4F66-8C63-DECA25ADE8A9}"/>
            </a:ext>
          </a:extLst>
        </xdr:cNvPr>
        <xdr:cNvSpPr/>
      </xdr:nvSpPr>
      <xdr:spPr bwMode="gray">
        <a:xfrm>
          <a:off x="5361712" y="2915878"/>
          <a:ext cx="906561" cy="436400"/>
        </a:xfrm>
        <a:prstGeom prst="roundRect">
          <a:avLst>
            <a:gd name="adj" fmla="val 7180"/>
          </a:avLst>
        </a:prstGeom>
        <a:solidFill>
          <a:schemeClr val="bg1"/>
        </a:solidFill>
        <a:ln w="19050" cap="flat" cmpd="sng" algn="ctr">
          <a:solidFill>
            <a:srgbClr val="015EA9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XS3 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Seguros</a:t>
          </a:r>
        </a:p>
      </xdr:txBody>
    </xdr:sp>
    <xdr:clientData/>
  </xdr:twoCellAnchor>
  <xdr:twoCellAnchor>
    <xdr:from>
      <xdr:col>10</xdr:col>
      <xdr:colOff>323299</xdr:colOff>
      <xdr:row>15</xdr:row>
      <xdr:rowOff>6002</xdr:rowOff>
    </xdr:from>
    <xdr:to>
      <xdr:col>12</xdr:col>
      <xdr:colOff>10660</xdr:colOff>
      <xdr:row>17</xdr:row>
      <xdr:rowOff>61402</xdr:rowOff>
    </xdr:to>
    <xdr:sp macro="" textlink="">
      <xdr:nvSpPr>
        <xdr:cNvPr id="10" name="Rectangle 255">
          <a:extLst>
            <a:ext uri="{FF2B5EF4-FFF2-40B4-BE49-F238E27FC236}">
              <a16:creationId xmlns:a16="http://schemas.microsoft.com/office/drawing/2014/main" id="{FA222B62-B0FD-4131-843A-EAE02E09B8B2}"/>
            </a:ext>
          </a:extLst>
        </xdr:cNvPr>
        <xdr:cNvSpPr/>
      </xdr:nvSpPr>
      <xdr:spPr bwMode="gray">
        <a:xfrm>
          <a:off x="6419299" y="2920652"/>
          <a:ext cx="906561" cy="436400"/>
        </a:xfrm>
        <a:prstGeom prst="roundRect">
          <a:avLst>
            <a:gd name="adj" fmla="val 10342"/>
          </a:avLst>
        </a:prstGeom>
        <a:solidFill>
          <a:schemeClr val="bg1"/>
        </a:solidFill>
        <a:ln w="19050" cap="flat" cmpd="sng" algn="ctr">
          <a:solidFill>
            <a:srgbClr val="015EA9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XS4 Capitalização</a:t>
          </a:r>
        </a:p>
      </xdr:txBody>
    </xdr:sp>
    <xdr:clientData/>
  </xdr:twoCellAnchor>
  <xdr:twoCellAnchor>
    <xdr:from>
      <xdr:col>10</xdr:col>
      <xdr:colOff>602339</xdr:colOff>
      <xdr:row>13</xdr:row>
      <xdr:rowOff>3795</xdr:rowOff>
    </xdr:from>
    <xdr:to>
      <xdr:col>11</xdr:col>
      <xdr:colOff>341219</xdr:colOff>
      <xdr:row>14</xdr:row>
      <xdr:rowOff>11295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820EFE0F-3E83-4E5C-810C-DB3A7890CD45}"/>
            </a:ext>
          </a:extLst>
        </xdr:cNvPr>
        <xdr:cNvSpPr>
          <a:spLocks/>
        </xdr:cNvSpPr>
      </xdr:nvSpPr>
      <xdr:spPr>
        <a:xfrm>
          <a:off x="6698339" y="2537445"/>
          <a:ext cx="348480" cy="198000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ts val="400"/>
            </a:spcBef>
          </a:pPr>
          <a:r>
            <a:rPr lang="pt-BR" sz="1050" b="1">
              <a:solidFill>
                <a:schemeClr val="tx1">
                  <a:lumMod val="65000"/>
                  <a:lumOff val="35000"/>
                </a:schemeClr>
              </a:solidFill>
              <a:latin typeface="Arial"/>
            </a:rPr>
            <a:t>75%</a:t>
          </a:r>
          <a:endParaRPr lang="en-US" sz="1050" b="1">
            <a:solidFill>
              <a:schemeClr val="tx1">
                <a:lumMod val="65000"/>
                <a:lumOff val="35000"/>
              </a:schemeClr>
            </a:solidFill>
            <a:latin typeface="Arial"/>
          </a:endParaRPr>
        </a:p>
      </xdr:txBody>
    </xdr:sp>
    <xdr:clientData/>
  </xdr:twoCellAnchor>
  <xdr:twoCellAnchor>
    <xdr:from>
      <xdr:col>12</xdr:col>
      <xdr:colOff>161686</xdr:colOff>
      <xdr:row>15</xdr:row>
      <xdr:rowOff>4733</xdr:rowOff>
    </xdr:from>
    <xdr:to>
      <xdr:col>13</xdr:col>
      <xdr:colOff>458647</xdr:colOff>
      <xdr:row>17</xdr:row>
      <xdr:rowOff>60133</xdr:rowOff>
    </xdr:to>
    <xdr:sp macro="" textlink="">
      <xdr:nvSpPr>
        <xdr:cNvPr id="12" name="Rectangle 255">
          <a:extLst>
            <a:ext uri="{FF2B5EF4-FFF2-40B4-BE49-F238E27FC236}">
              <a16:creationId xmlns:a16="http://schemas.microsoft.com/office/drawing/2014/main" id="{1AE4D350-A2BD-457D-9659-ADCA1A9E0A45}"/>
            </a:ext>
          </a:extLst>
        </xdr:cNvPr>
        <xdr:cNvSpPr>
          <a:spLocks/>
        </xdr:cNvSpPr>
      </xdr:nvSpPr>
      <xdr:spPr bwMode="gray">
        <a:xfrm>
          <a:off x="7476886" y="2919383"/>
          <a:ext cx="906561" cy="436400"/>
        </a:xfrm>
        <a:prstGeom prst="roundRect">
          <a:avLst>
            <a:gd name="adj" fmla="val 10342"/>
          </a:avLst>
        </a:prstGeom>
        <a:solidFill>
          <a:schemeClr val="bg1"/>
        </a:solidFill>
        <a:ln w="19050" cap="flat" cmpd="sng" algn="ctr">
          <a:solidFill>
            <a:srgbClr val="015EA9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XS5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Consórcio</a:t>
          </a:r>
        </a:p>
      </xdr:txBody>
    </xdr:sp>
    <xdr:clientData/>
  </xdr:twoCellAnchor>
  <xdr:twoCellAnchor>
    <xdr:from>
      <xdr:col>14</xdr:col>
      <xdr:colOff>14644</xdr:colOff>
      <xdr:row>15</xdr:row>
      <xdr:rowOff>5662</xdr:rowOff>
    </xdr:from>
    <xdr:to>
      <xdr:col>15</xdr:col>
      <xdr:colOff>311605</xdr:colOff>
      <xdr:row>17</xdr:row>
      <xdr:rowOff>61062</xdr:rowOff>
    </xdr:to>
    <xdr:sp macro="" textlink="">
      <xdr:nvSpPr>
        <xdr:cNvPr id="13" name="Rectangle 255">
          <a:extLst>
            <a:ext uri="{FF2B5EF4-FFF2-40B4-BE49-F238E27FC236}">
              <a16:creationId xmlns:a16="http://schemas.microsoft.com/office/drawing/2014/main" id="{2F7F72A7-5EA8-48F8-8207-388AD6EA6D86}"/>
            </a:ext>
          </a:extLst>
        </xdr:cNvPr>
        <xdr:cNvSpPr/>
      </xdr:nvSpPr>
      <xdr:spPr bwMode="gray">
        <a:xfrm>
          <a:off x="8549044" y="2920312"/>
          <a:ext cx="906561" cy="436400"/>
        </a:xfrm>
        <a:prstGeom prst="roundRect">
          <a:avLst>
            <a:gd name="adj" fmla="val 8761"/>
          </a:avLst>
        </a:prstGeom>
        <a:solidFill>
          <a:schemeClr val="bg1"/>
        </a:solidFill>
        <a:ln w="19050" cap="flat" cmpd="sng" algn="ctr">
          <a:solidFill>
            <a:srgbClr val="015EA9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XS6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Assistência</a:t>
          </a:r>
        </a:p>
      </xdr:txBody>
    </xdr:sp>
    <xdr:clientData/>
  </xdr:twoCellAnchor>
  <xdr:twoCellAnchor>
    <xdr:from>
      <xdr:col>7</xdr:col>
      <xdr:colOff>145495</xdr:colOff>
      <xdr:row>7</xdr:row>
      <xdr:rowOff>165673</xdr:rowOff>
    </xdr:from>
    <xdr:to>
      <xdr:col>8</xdr:col>
      <xdr:colOff>442456</xdr:colOff>
      <xdr:row>10</xdr:row>
      <xdr:rowOff>30573</xdr:rowOff>
    </xdr:to>
    <xdr:sp macro="" textlink="">
      <xdr:nvSpPr>
        <xdr:cNvPr id="14" name="Rectangle 255">
          <a:extLst>
            <a:ext uri="{FF2B5EF4-FFF2-40B4-BE49-F238E27FC236}">
              <a16:creationId xmlns:a16="http://schemas.microsoft.com/office/drawing/2014/main" id="{83CF711D-8699-4C12-9D22-501430D6E059}"/>
            </a:ext>
          </a:extLst>
        </xdr:cNvPr>
        <xdr:cNvSpPr/>
      </xdr:nvSpPr>
      <xdr:spPr bwMode="gray">
        <a:xfrm>
          <a:off x="4412695" y="1499173"/>
          <a:ext cx="906561" cy="436400"/>
        </a:xfrm>
        <a:prstGeom prst="roundRect">
          <a:avLst>
            <a:gd name="adj" fmla="val 10342"/>
          </a:avLst>
        </a:prstGeom>
        <a:solidFill>
          <a:schemeClr val="bg1"/>
        </a:solidFill>
        <a:ln w="19050" cap="flat" cmpd="sng" algn="ctr">
          <a:solidFill>
            <a:srgbClr val="25406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CAIXA Partnerships</a:t>
          </a:r>
        </a:p>
      </xdr:txBody>
    </xdr:sp>
    <xdr:clientData/>
  </xdr:twoCellAnchor>
  <xdr:twoCellAnchor>
    <xdr:from>
      <xdr:col>4</xdr:col>
      <xdr:colOff>235357</xdr:colOff>
      <xdr:row>9</xdr:row>
      <xdr:rowOff>76200</xdr:rowOff>
    </xdr:from>
    <xdr:to>
      <xdr:col>5</xdr:col>
      <xdr:colOff>532318</xdr:colOff>
      <xdr:row>11</xdr:row>
      <xdr:rowOff>53276</xdr:rowOff>
    </xdr:to>
    <xdr:sp macro="" textlink="">
      <xdr:nvSpPr>
        <xdr:cNvPr id="15" name="Rectangle 255">
          <a:extLst>
            <a:ext uri="{FF2B5EF4-FFF2-40B4-BE49-F238E27FC236}">
              <a16:creationId xmlns:a16="http://schemas.microsoft.com/office/drawing/2014/main" id="{518F294B-728D-44C1-8F1F-B13F5D846D37}"/>
            </a:ext>
          </a:extLst>
        </xdr:cNvPr>
        <xdr:cNvSpPr/>
      </xdr:nvSpPr>
      <xdr:spPr bwMode="gray">
        <a:xfrm>
          <a:off x="2673757" y="1790700"/>
          <a:ext cx="906561" cy="415226"/>
        </a:xfrm>
        <a:prstGeom prst="roundRect">
          <a:avLst>
            <a:gd name="adj" fmla="val 10342"/>
          </a:avLst>
        </a:prstGeom>
        <a:solidFill>
          <a:schemeClr val="bg1">
            <a:lumMod val="95000"/>
          </a:schemeClr>
        </a:solidFill>
        <a:ln w="19050" cap="flat" cmpd="sng" algn="ctr">
          <a:solidFill>
            <a:schemeClr val="bg2">
              <a:lumMod val="2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lang="en-US" sz="1000" b="1" kern="0">
              <a:solidFill>
                <a:schemeClr val="bg2">
                  <a:lumMod val="25000"/>
                </a:schemeClr>
              </a:solidFill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Former Partnership</a:t>
          </a:r>
          <a:endParaRPr kumimoji="0" lang="en-US" sz="1000" b="1" i="0" u="none" strike="noStrike" kern="0" cap="none" spc="0" normalizeH="0" baseline="0">
            <a:ln>
              <a:noFill/>
            </a:ln>
            <a:solidFill>
              <a:schemeClr val="bg2">
                <a:lumMod val="25000"/>
              </a:schemeClr>
            </a:solidFill>
            <a:effectLst/>
            <a:uLnTx/>
            <a:uFillTx/>
            <a:latin typeface="Arial" panose="020B0604020202020204" pitchFamily="34" charset="0"/>
            <a:ea typeface="MS PGothic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331250</xdr:colOff>
      <xdr:row>9</xdr:row>
      <xdr:rowOff>76200</xdr:rowOff>
    </xdr:from>
    <xdr:to>
      <xdr:col>12</xdr:col>
      <xdr:colOff>18611</xdr:colOff>
      <xdr:row>11</xdr:row>
      <xdr:rowOff>54456</xdr:rowOff>
    </xdr:to>
    <xdr:sp macro="" textlink="">
      <xdr:nvSpPr>
        <xdr:cNvPr id="16" name="Rectangle 255">
          <a:extLst>
            <a:ext uri="{FF2B5EF4-FFF2-40B4-BE49-F238E27FC236}">
              <a16:creationId xmlns:a16="http://schemas.microsoft.com/office/drawing/2014/main" id="{69590F1B-28E2-47B4-A38B-0FCB26D2F7D7}"/>
            </a:ext>
          </a:extLst>
        </xdr:cNvPr>
        <xdr:cNvSpPr/>
      </xdr:nvSpPr>
      <xdr:spPr bwMode="gray">
        <a:xfrm>
          <a:off x="6427250" y="1790700"/>
          <a:ext cx="906561" cy="416406"/>
        </a:xfrm>
        <a:prstGeom prst="roundRect">
          <a:avLst>
            <a:gd name="adj" fmla="val 10342"/>
          </a:avLst>
        </a:prstGeom>
        <a:solidFill>
          <a:schemeClr val="bg1"/>
        </a:solidFill>
        <a:ln w="19050" cap="flat" cmpd="sng" algn="ctr">
          <a:solidFill>
            <a:srgbClr val="015EA9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lang="en-US" sz="1000" b="1" kern="0">
              <a:solidFill>
                <a:schemeClr val="bg2">
                  <a:lumMod val="25000"/>
                </a:schemeClr>
              </a:solidFill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New Partnerships</a:t>
          </a:r>
        </a:p>
      </xdr:txBody>
    </xdr:sp>
    <xdr:clientData/>
  </xdr:twoCellAnchor>
  <xdr:twoCellAnchor>
    <xdr:from>
      <xdr:col>5</xdr:col>
      <xdr:colOff>76200</xdr:colOff>
      <xdr:row>11</xdr:row>
      <xdr:rowOff>53276</xdr:rowOff>
    </xdr:from>
    <xdr:to>
      <xdr:col>5</xdr:col>
      <xdr:colOff>79038</xdr:colOff>
      <xdr:row>13</xdr:row>
      <xdr:rowOff>9525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9766671B-6C4B-4D78-91D7-178F0469417F}"/>
            </a:ext>
          </a:extLst>
        </xdr:cNvPr>
        <xdr:cNvCxnSpPr>
          <a:stCxn id="15" idx="2"/>
          <a:endCxn id="6" idx="0"/>
        </xdr:cNvCxnSpPr>
      </xdr:nvCxnSpPr>
      <xdr:spPr>
        <a:xfrm flipH="1">
          <a:off x="3124200" y="2205926"/>
          <a:ext cx="2838" cy="337249"/>
        </a:xfrm>
        <a:prstGeom prst="line">
          <a:avLst/>
        </a:prstGeom>
        <a:ln w="9525">
          <a:solidFill>
            <a:schemeClr val="bg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532318</xdr:colOff>
      <xdr:row>10</xdr:row>
      <xdr:rowOff>30573</xdr:rowOff>
    </xdr:from>
    <xdr:to>
      <xdr:col>7</xdr:col>
      <xdr:colOff>598776</xdr:colOff>
      <xdr:row>10</xdr:row>
      <xdr:rowOff>93313</xdr:rowOff>
    </xdr:to>
    <xdr:cxnSp macro="">
      <xdr:nvCxnSpPr>
        <xdr:cNvPr id="18" name="Conector: Angulado 17">
          <a:extLst>
            <a:ext uri="{FF2B5EF4-FFF2-40B4-BE49-F238E27FC236}">
              <a16:creationId xmlns:a16="http://schemas.microsoft.com/office/drawing/2014/main" id="{AC3843A0-5492-4F7E-A5B6-6ED2EED0F440}"/>
            </a:ext>
          </a:extLst>
        </xdr:cNvPr>
        <xdr:cNvCxnSpPr>
          <a:cxnSpLocks/>
          <a:stCxn id="14" idx="2"/>
          <a:endCxn id="15" idx="3"/>
        </xdr:cNvCxnSpPr>
      </xdr:nvCxnSpPr>
      <xdr:spPr>
        <a:xfrm rot="5400000">
          <a:off x="4191777" y="1324114"/>
          <a:ext cx="62740" cy="1285658"/>
        </a:xfrm>
        <a:prstGeom prst="bentConnector2">
          <a:avLst/>
        </a:prstGeom>
        <a:ln w="9525">
          <a:solidFill>
            <a:schemeClr val="bg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598776</xdr:colOff>
      <xdr:row>10</xdr:row>
      <xdr:rowOff>30573</xdr:rowOff>
    </xdr:from>
    <xdr:to>
      <xdr:col>10</xdr:col>
      <xdr:colOff>331250</xdr:colOff>
      <xdr:row>10</xdr:row>
      <xdr:rowOff>93903</xdr:rowOff>
    </xdr:to>
    <xdr:cxnSp macro="">
      <xdr:nvCxnSpPr>
        <xdr:cNvPr id="19" name="Conector: Angulado 18">
          <a:extLst>
            <a:ext uri="{FF2B5EF4-FFF2-40B4-BE49-F238E27FC236}">
              <a16:creationId xmlns:a16="http://schemas.microsoft.com/office/drawing/2014/main" id="{A15E43CD-F5CB-4D6F-9891-251D47ADAE62}"/>
            </a:ext>
          </a:extLst>
        </xdr:cNvPr>
        <xdr:cNvCxnSpPr>
          <a:stCxn id="14" idx="2"/>
          <a:endCxn id="16" idx="1"/>
        </xdr:cNvCxnSpPr>
      </xdr:nvCxnSpPr>
      <xdr:spPr>
        <a:xfrm rot="16200000" flipH="1">
          <a:off x="5614948" y="1186601"/>
          <a:ext cx="63330" cy="1561274"/>
        </a:xfrm>
        <a:prstGeom prst="bentConnector2">
          <a:avLst/>
        </a:prstGeom>
        <a:ln w="9525">
          <a:solidFill>
            <a:schemeClr val="bg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166979</xdr:colOff>
      <xdr:row>11</xdr:row>
      <xdr:rowOff>54456</xdr:rowOff>
    </xdr:from>
    <xdr:to>
      <xdr:col>11</xdr:col>
      <xdr:colOff>174931</xdr:colOff>
      <xdr:row>13</xdr:row>
      <xdr:rowOff>3795</xdr:rowOff>
    </xdr:to>
    <xdr:cxnSp macro="">
      <xdr:nvCxnSpPr>
        <xdr:cNvPr id="20" name="Conector reto 19">
          <a:extLst>
            <a:ext uri="{FF2B5EF4-FFF2-40B4-BE49-F238E27FC236}">
              <a16:creationId xmlns:a16="http://schemas.microsoft.com/office/drawing/2014/main" id="{7620F806-2110-471E-B9A4-DB7B56E2B9F8}"/>
            </a:ext>
          </a:extLst>
        </xdr:cNvPr>
        <xdr:cNvCxnSpPr>
          <a:cxnSpLocks/>
          <a:stCxn id="16" idx="2"/>
          <a:endCxn id="11" idx="0"/>
        </xdr:cNvCxnSpPr>
      </xdr:nvCxnSpPr>
      <xdr:spPr>
        <a:xfrm flipH="1">
          <a:off x="6872579" y="2207106"/>
          <a:ext cx="7952" cy="330339"/>
        </a:xfrm>
        <a:prstGeom prst="line">
          <a:avLst/>
        </a:prstGeom>
        <a:ln w="9525">
          <a:solidFill>
            <a:schemeClr val="bg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1899</xdr:colOff>
      <xdr:row>15</xdr:row>
      <xdr:rowOff>6370</xdr:rowOff>
    </xdr:from>
    <xdr:to>
      <xdr:col>17</xdr:col>
      <xdr:colOff>195928</xdr:colOff>
      <xdr:row>17</xdr:row>
      <xdr:rowOff>45941</xdr:rowOff>
    </xdr:to>
    <xdr:sp macro="" textlink="">
      <xdr:nvSpPr>
        <xdr:cNvPr id="21" name="Rectangle 255">
          <a:extLst>
            <a:ext uri="{FF2B5EF4-FFF2-40B4-BE49-F238E27FC236}">
              <a16:creationId xmlns:a16="http://schemas.microsoft.com/office/drawing/2014/main" id="{889EF99A-4740-4681-BCED-D6524CC64E9C}"/>
            </a:ext>
          </a:extLst>
        </xdr:cNvPr>
        <xdr:cNvSpPr/>
      </xdr:nvSpPr>
      <xdr:spPr bwMode="gray">
        <a:xfrm>
          <a:off x="9755499" y="2921020"/>
          <a:ext cx="803629" cy="420571"/>
        </a:xfrm>
        <a:prstGeom prst="roundRect">
          <a:avLst>
            <a:gd name="adj" fmla="val 6822"/>
          </a:avLst>
        </a:prstGeom>
        <a:ln w="19050">
          <a:solidFill>
            <a:schemeClr val="accent2">
              <a:lumMod val="75000"/>
            </a:schemeClr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TOO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Seguros</a:t>
          </a:r>
          <a:endParaRPr kumimoji="0" lang="en-US" sz="500" b="1" i="0" u="none" strike="noStrike" kern="0" cap="none" spc="0" normalizeH="0" baseline="0">
            <a:ln>
              <a:noFill/>
            </a:ln>
            <a:solidFill>
              <a:schemeClr val="bg2">
                <a:lumMod val="25000"/>
              </a:schemeClr>
            </a:solidFill>
            <a:effectLst/>
            <a:uLnTx/>
            <a:uFillTx/>
            <a:latin typeface="Arial" panose="020B0604020202020204" pitchFamily="34" charset="0"/>
            <a:ea typeface="MS PGothic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229543</xdr:colOff>
      <xdr:row>13</xdr:row>
      <xdr:rowOff>15621</xdr:rowOff>
    </xdr:from>
    <xdr:to>
      <xdr:col>18</xdr:col>
      <xdr:colOff>95740</xdr:colOff>
      <xdr:row>14</xdr:row>
      <xdr:rowOff>23121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7FEFDE00-1B5D-4E8C-A337-6CAC9A8AAE46}"/>
            </a:ext>
          </a:extLst>
        </xdr:cNvPr>
        <xdr:cNvSpPr>
          <a:spLocks/>
        </xdr:cNvSpPr>
      </xdr:nvSpPr>
      <xdr:spPr>
        <a:xfrm>
          <a:off x="10592743" y="2549271"/>
          <a:ext cx="475797" cy="198000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ts val="400"/>
            </a:spcBef>
          </a:pPr>
          <a:r>
            <a:rPr lang="pt-BR" sz="1050" b="1">
              <a:solidFill>
                <a:schemeClr val="tx1">
                  <a:lumMod val="65000"/>
                  <a:lumOff val="35000"/>
                </a:schemeClr>
              </a:solidFill>
              <a:latin typeface="Arial"/>
            </a:rPr>
            <a:t>49%</a:t>
          </a:r>
          <a:endParaRPr lang="en-US" sz="1050" b="1">
            <a:solidFill>
              <a:schemeClr val="tx1">
                <a:lumMod val="65000"/>
                <a:lumOff val="35000"/>
              </a:schemeClr>
            </a:solidFill>
            <a:latin typeface="Arial"/>
          </a:endParaRPr>
        </a:p>
      </xdr:txBody>
    </xdr:sp>
    <xdr:clientData/>
  </xdr:twoCellAnchor>
  <xdr:twoCellAnchor>
    <xdr:from>
      <xdr:col>15</xdr:col>
      <xdr:colOff>495301</xdr:colOff>
      <xdr:row>12</xdr:row>
      <xdr:rowOff>76200</xdr:rowOff>
    </xdr:from>
    <xdr:to>
      <xdr:col>19</xdr:col>
      <xdr:colOff>419101</xdr:colOff>
      <xdr:row>35</xdr:row>
      <xdr:rowOff>180975</xdr:rowOff>
    </xdr:to>
    <xdr:sp macro="" textlink="">
      <xdr:nvSpPr>
        <xdr:cNvPr id="23" name="Retângulo 3">
          <a:extLst>
            <a:ext uri="{FF2B5EF4-FFF2-40B4-BE49-F238E27FC236}">
              <a16:creationId xmlns:a16="http://schemas.microsoft.com/office/drawing/2014/main" id="{100B0284-B37E-46E4-B431-8B4E497FA23F}"/>
            </a:ext>
          </a:extLst>
        </xdr:cNvPr>
        <xdr:cNvSpPr/>
      </xdr:nvSpPr>
      <xdr:spPr>
        <a:xfrm>
          <a:off x="9639301" y="2419350"/>
          <a:ext cx="2362200" cy="4410075"/>
        </a:xfrm>
        <a:prstGeom prst="roundRect">
          <a:avLst>
            <a:gd name="adj" fmla="val 3226"/>
          </a:avLst>
        </a:prstGeom>
        <a:noFill/>
        <a:ln w="19050">
          <a:solidFill>
            <a:schemeClr val="bg2">
              <a:lumMod val="9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46800" tIns="45720" rIns="4680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1090447" rtl="0" eaLnBrk="1" fontAlgn="auto" latinLnBrk="0" hangingPunct="1">
            <a:lnSpc>
              <a:spcPct val="100000"/>
            </a:lnSpc>
            <a:spcBef>
              <a:spcPts val="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800" b="0" i="0" u="none" strike="noStrike" kern="120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14165</xdr:colOff>
      <xdr:row>7</xdr:row>
      <xdr:rowOff>165673</xdr:rowOff>
    </xdr:from>
    <xdr:to>
      <xdr:col>18</xdr:col>
      <xdr:colOff>311126</xdr:colOff>
      <xdr:row>10</xdr:row>
      <xdr:rowOff>30573</xdr:rowOff>
    </xdr:to>
    <xdr:sp macro="" textlink="">
      <xdr:nvSpPr>
        <xdr:cNvPr id="24" name="Rectangle 255">
          <a:extLst>
            <a:ext uri="{FF2B5EF4-FFF2-40B4-BE49-F238E27FC236}">
              <a16:creationId xmlns:a16="http://schemas.microsoft.com/office/drawing/2014/main" id="{1E437EBB-90B6-4022-AAE4-1CBD75A39680}"/>
            </a:ext>
          </a:extLst>
        </xdr:cNvPr>
        <xdr:cNvSpPr/>
      </xdr:nvSpPr>
      <xdr:spPr bwMode="gray">
        <a:xfrm>
          <a:off x="10377365" y="1499173"/>
          <a:ext cx="906561" cy="436400"/>
        </a:xfrm>
        <a:prstGeom prst="roundRect">
          <a:avLst>
            <a:gd name="adj" fmla="val 10342"/>
          </a:avLst>
        </a:prstGeom>
        <a:solidFill>
          <a:schemeClr val="bg1"/>
        </a:solidFill>
        <a:ln w="1905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Banco PAN Partnership</a:t>
          </a:r>
        </a:p>
      </xdr:txBody>
    </xdr:sp>
    <xdr:clientData/>
  </xdr:twoCellAnchor>
  <xdr:twoCellAnchor>
    <xdr:from>
      <xdr:col>17</xdr:col>
      <xdr:colOff>467442</xdr:colOff>
      <xdr:row>10</xdr:row>
      <xdr:rowOff>30573</xdr:rowOff>
    </xdr:from>
    <xdr:to>
      <xdr:col>17</xdr:col>
      <xdr:colOff>467446</xdr:colOff>
      <xdr:row>13</xdr:row>
      <xdr:rowOff>15621</xdr:rowOff>
    </xdr:to>
    <xdr:cxnSp macro="">
      <xdr:nvCxnSpPr>
        <xdr:cNvPr id="25" name="Conector reto 24">
          <a:extLst>
            <a:ext uri="{FF2B5EF4-FFF2-40B4-BE49-F238E27FC236}">
              <a16:creationId xmlns:a16="http://schemas.microsoft.com/office/drawing/2014/main" id="{1401CD8D-890C-4A5A-A428-FA15D09FA015}"/>
            </a:ext>
          </a:extLst>
        </xdr:cNvPr>
        <xdr:cNvCxnSpPr>
          <a:stCxn id="24" idx="2"/>
          <a:endCxn id="22" idx="0"/>
        </xdr:cNvCxnSpPr>
      </xdr:nvCxnSpPr>
      <xdr:spPr>
        <a:xfrm flipH="1">
          <a:off x="10830642" y="1935573"/>
          <a:ext cx="4" cy="613698"/>
        </a:xfrm>
        <a:prstGeom prst="line">
          <a:avLst/>
        </a:prstGeom>
        <a:ln w="9525">
          <a:solidFill>
            <a:schemeClr val="bg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143836</xdr:colOff>
      <xdr:row>15</xdr:row>
      <xdr:rowOff>6370</xdr:rowOff>
    </xdr:from>
    <xdr:to>
      <xdr:col>19</xdr:col>
      <xdr:colOff>337866</xdr:colOff>
      <xdr:row>17</xdr:row>
      <xdr:rowOff>45941</xdr:rowOff>
    </xdr:to>
    <xdr:sp macro="" textlink="">
      <xdr:nvSpPr>
        <xdr:cNvPr id="26" name="Rectangle 255">
          <a:extLst>
            <a:ext uri="{FF2B5EF4-FFF2-40B4-BE49-F238E27FC236}">
              <a16:creationId xmlns:a16="http://schemas.microsoft.com/office/drawing/2014/main" id="{86C4B5E7-209A-4148-806E-965245A8681A}"/>
            </a:ext>
          </a:extLst>
        </xdr:cNvPr>
        <xdr:cNvSpPr/>
      </xdr:nvSpPr>
      <xdr:spPr bwMode="gray">
        <a:xfrm>
          <a:off x="11116636" y="2921020"/>
          <a:ext cx="803630" cy="420571"/>
        </a:xfrm>
        <a:prstGeom prst="roundRect">
          <a:avLst>
            <a:gd name="adj" fmla="val 6822"/>
          </a:avLst>
        </a:prstGeom>
        <a:solidFill>
          <a:schemeClr val="bg1"/>
        </a:solidFill>
        <a:ln w="19050">
          <a:solidFill>
            <a:schemeClr val="accent2">
              <a:lumMod val="75000"/>
            </a:schemeClr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PAN 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Corretora</a:t>
          </a:r>
          <a:endParaRPr kumimoji="0" lang="en-US" sz="500" b="1" i="0" u="none" strike="noStrike" kern="0" cap="none" spc="0" normalizeH="0" baseline="0">
            <a:ln>
              <a:noFill/>
            </a:ln>
            <a:solidFill>
              <a:schemeClr val="bg2">
                <a:lumMod val="25000"/>
              </a:schemeClr>
            </a:solidFill>
            <a:effectLst/>
            <a:uLnTx/>
            <a:uFillTx/>
            <a:latin typeface="Arial" panose="020B0604020202020204" pitchFamily="34" charset="0"/>
            <a:ea typeface="MS PGothic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403715</xdr:colOff>
      <xdr:row>13</xdr:row>
      <xdr:rowOff>114620</xdr:rowOff>
    </xdr:from>
    <xdr:to>
      <xdr:col>17</xdr:col>
      <xdr:colOff>229544</xdr:colOff>
      <xdr:row>15</xdr:row>
      <xdr:rowOff>6369</xdr:rowOff>
    </xdr:to>
    <xdr:cxnSp macro="">
      <xdr:nvCxnSpPr>
        <xdr:cNvPr id="27" name="Conector: Angulado 26">
          <a:extLst>
            <a:ext uri="{FF2B5EF4-FFF2-40B4-BE49-F238E27FC236}">
              <a16:creationId xmlns:a16="http://schemas.microsoft.com/office/drawing/2014/main" id="{C73D7C85-7FA8-4E05-9411-8477173540D8}"/>
            </a:ext>
          </a:extLst>
        </xdr:cNvPr>
        <xdr:cNvCxnSpPr>
          <a:cxnSpLocks/>
          <a:stCxn id="22" idx="1"/>
          <a:endCxn id="21" idx="0"/>
        </xdr:cNvCxnSpPr>
      </xdr:nvCxnSpPr>
      <xdr:spPr>
        <a:xfrm rot="10800000" flipV="1">
          <a:off x="10157315" y="2648270"/>
          <a:ext cx="435429" cy="272749"/>
        </a:xfrm>
        <a:prstGeom prst="bentConnector2">
          <a:avLst/>
        </a:prstGeom>
        <a:ln w="9525">
          <a:solidFill>
            <a:schemeClr val="bg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95740</xdr:colOff>
      <xdr:row>13</xdr:row>
      <xdr:rowOff>114621</xdr:rowOff>
    </xdr:from>
    <xdr:to>
      <xdr:col>18</xdr:col>
      <xdr:colOff>545651</xdr:colOff>
      <xdr:row>15</xdr:row>
      <xdr:rowOff>6370</xdr:rowOff>
    </xdr:to>
    <xdr:cxnSp macro="">
      <xdr:nvCxnSpPr>
        <xdr:cNvPr id="28" name="Conector: Angulado 27">
          <a:extLst>
            <a:ext uri="{FF2B5EF4-FFF2-40B4-BE49-F238E27FC236}">
              <a16:creationId xmlns:a16="http://schemas.microsoft.com/office/drawing/2014/main" id="{BCE9DC8E-19B5-4CA3-ADA0-617B5CB52A05}"/>
            </a:ext>
          </a:extLst>
        </xdr:cNvPr>
        <xdr:cNvCxnSpPr>
          <a:cxnSpLocks/>
          <a:stCxn id="22" idx="3"/>
          <a:endCxn id="26" idx="0"/>
        </xdr:cNvCxnSpPr>
      </xdr:nvCxnSpPr>
      <xdr:spPr>
        <a:xfrm>
          <a:off x="11068540" y="2648271"/>
          <a:ext cx="449911" cy="272749"/>
        </a:xfrm>
        <a:prstGeom prst="bentConnector2">
          <a:avLst/>
        </a:prstGeom>
        <a:ln w="9525">
          <a:solidFill>
            <a:schemeClr val="bg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526858</xdr:colOff>
      <xdr:row>33</xdr:row>
      <xdr:rowOff>64992</xdr:rowOff>
    </xdr:from>
    <xdr:to>
      <xdr:col>18</xdr:col>
      <xdr:colOff>147808</xdr:colOff>
      <xdr:row>35</xdr:row>
      <xdr:rowOff>58271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276E1A44-7162-40E4-B9D8-F5CD12296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0458" y="6332442"/>
          <a:ext cx="840150" cy="374279"/>
        </a:xfrm>
        <a:prstGeom prst="rect">
          <a:avLst/>
        </a:prstGeom>
      </xdr:spPr>
    </xdr:pic>
    <xdr:clientData/>
  </xdr:twoCellAnchor>
  <xdr:twoCellAnchor>
    <xdr:from>
      <xdr:col>7</xdr:col>
      <xdr:colOff>598777</xdr:colOff>
      <xdr:row>7</xdr:row>
      <xdr:rowOff>15272</xdr:rowOff>
    </xdr:from>
    <xdr:to>
      <xdr:col>13</xdr:col>
      <xdr:colOff>410886</xdr:colOff>
      <xdr:row>7</xdr:row>
      <xdr:rowOff>165673</xdr:rowOff>
    </xdr:to>
    <xdr:cxnSp macro="">
      <xdr:nvCxnSpPr>
        <xdr:cNvPr id="30" name="Conector: Angulado 29">
          <a:extLst>
            <a:ext uri="{FF2B5EF4-FFF2-40B4-BE49-F238E27FC236}">
              <a16:creationId xmlns:a16="http://schemas.microsoft.com/office/drawing/2014/main" id="{0355DF93-4BCD-4C96-BC9F-7C483F5BFBBC}"/>
            </a:ext>
          </a:extLst>
        </xdr:cNvPr>
        <xdr:cNvCxnSpPr>
          <a:cxnSpLocks/>
          <a:stCxn id="55" idx="2"/>
          <a:endCxn id="14" idx="0"/>
        </xdr:cNvCxnSpPr>
      </xdr:nvCxnSpPr>
      <xdr:spPr>
        <a:xfrm rot="5400000">
          <a:off x="6525631" y="-310882"/>
          <a:ext cx="150401" cy="3469709"/>
        </a:xfrm>
        <a:prstGeom prst="bentConnector3">
          <a:avLst>
            <a:gd name="adj1" fmla="val 50000"/>
          </a:avLst>
        </a:prstGeom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410885</xdr:colOff>
      <xdr:row>7</xdr:row>
      <xdr:rowOff>15271</xdr:rowOff>
    </xdr:from>
    <xdr:to>
      <xdr:col>17</xdr:col>
      <xdr:colOff>467446</xdr:colOff>
      <xdr:row>7</xdr:row>
      <xdr:rowOff>165672</xdr:rowOff>
    </xdr:to>
    <xdr:cxnSp macro="">
      <xdr:nvCxnSpPr>
        <xdr:cNvPr id="31" name="Conector: Angulado 30">
          <a:extLst>
            <a:ext uri="{FF2B5EF4-FFF2-40B4-BE49-F238E27FC236}">
              <a16:creationId xmlns:a16="http://schemas.microsoft.com/office/drawing/2014/main" id="{E84B2E28-B9C7-453B-922E-38AA82B45E03}"/>
            </a:ext>
          </a:extLst>
        </xdr:cNvPr>
        <xdr:cNvCxnSpPr>
          <a:cxnSpLocks/>
          <a:stCxn id="55" idx="2"/>
          <a:endCxn id="24" idx="0"/>
        </xdr:cNvCxnSpPr>
      </xdr:nvCxnSpPr>
      <xdr:spPr>
        <a:xfrm rot="16200000" flipH="1">
          <a:off x="9507965" y="176491"/>
          <a:ext cx="150401" cy="2494961"/>
        </a:xfrm>
        <a:prstGeom prst="bentConnector3">
          <a:avLst>
            <a:gd name="adj1" fmla="val 50000"/>
          </a:avLst>
        </a:prstGeom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20</xdr:col>
      <xdr:colOff>56750</xdr:colOff>
      <xdr:row>15</xdr:row>
      <xdr:rowOff>19988</xdr:rowOff>
    </xdr:from>
    <xdr:to>
      <xdr:col>22</xdr:col>
      <xdr:colOff>59745</xdr:colOff>
      <xdr:row>17</xdr:row>
      <xdr:rowOff>17129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DC4C7EF-5169-466A-8B45-5FF583E9C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8750" y="2934638"/>
          <a:ext cx="1222195" cy="378141"/>
        </a:xfrm>
        <a:prstGeom prst="rect">
          <a:avLst/>
        </a:prstGeom>
      </xdr:spPr>
    </xdr:pic>
    <xdr:clientData/>
  </xdr:twoCellAnchor>
  <xdr:twoCellAnchor>
    <xdr:from>
      <xdr:col>20</xdr:col>
      <xdr:colOff>172272</xdr:colOff>
      <xdr:row>7</xdr:row>
      <xdr:rowOff>165674</xdr:rowOff>
    </xdr:from>
    <xdr:to>
      <xdr:col>21</xdr:col>
      <xdr:colOff>553822</xdr:colOff>
      <xdr:row>10</xdr:row>
      <xdr:rowOff>30573</xdr:rowOff>
    </xdr:to>
    <xdr:sp macro="" textlink="">
      <xdr:nvSpPr>
        <xdr:cNvPr id="33" name="Retângulo 3">
          <a:extLst>
            <a:ext uri="{FF2B5EF4-FFF2-40B4-BE49-F238E27FC236}">
              <a16:creationId xmlns:a16="http://schemas.microsoft.com/office/drawing/2014/main" id="{F0F321AB-BBB1-4256-8258-1B8395D3168B}"/>
            </a:ext>
          </a:extLst>
        </xdr:cNvPr>
        <xdr:cNvSpPr/>
      </xdr:nvSpPr>
      <xdr:spPr>
        <a:xfrm>
          <a:off x="12364272" y="1499174"/>
          <a:ext cx="991150" cy="436399"/>
        </a:xfrm>
        <a:prstGeom prst="roundRect">
          <a:avLst>
            <a:gd name="adj" fmla="val 9527"/>
          </a:avLst>
        </a:prstGeom>
        <a:solidFill>
          <a:schemeClr val="bg1"/>
        </a:solidFill>
        <a:ln w="19050">
          <a:solidFill>
            <a:srgbClr val="006CB6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46800" tIns="45720" rIns="4680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1090447" rtl="0" eaLnBrk="1" fontAlgn="auto" latinLnBrk="0" hangingPunct="1">
            <a:lnSpc>
              <a:spcPct val="100000"/>
            </a:lnSpc>
            <a:spcBef>
              <a:spcPts val="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120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</a:rPr>
            <a:t>Distribuition Business</a:t>
          </a:r>
        </a:p>
      </xdr:txBody>
    </xdr:sp>
    <xdr:clientData/>
  </xdr:twoCellAnchor>
  <xdr:twoCellAnchor>
    <xdr:from>
      <xdr:col>13</xdr:col>
      <xdr:colOff>410885</xdr:colOff>
      <xdr:row>7</xdr:row>
      <xdr:rowOff>15272</xdr:rowOff>
    </xdr:from>
    <xdr:to>
      <xdr:col>21</xdr:col>
      <xdr:colOff>58247</xdr:colOff>
      <xdr:row>7</xdr:row>
      <xdr:rowOff>165674</xdr:rowOff>
    </xdr:to>
    <xdr:cxnSp macro="">
      <xdr:nvCxnSpPr>
        <xdr:cNvPr id="34" name="Conector: Angulado 33">
          <a:extLst>
            <a:ext uri="{FF2B5EF4-FFF2-40B4-BE49-F238E27FC236}">
              <a16:creationId xmlns:a16="http://schemas.microsoft.com/office/drawing/2014/main" id="{C98F8D35-7D16-4804-8A41-7C042E0A9B23}"/>
            </a:ext>
          </a:extLst>
        </xdr:cNvPr>
        <xdr:cNvCxnSpPr>
          <a:cxnSpLocks/>
          <a:stCxn id="55" idx="2"/>
          <a:endCxn id="33" idx="0"/>
        </xdr:cNvCxnSpPr>
      </xdr:nvCxnSpPr>
      <xdr:spPr>
        <a:xfrm rot="16200000" flipH="1">
          <a:off x="10522565" y="-838108"/>
          <a:ext cx="150402" cy="4524162"/>
        </a:xfrm>
        <a:prstGeom prst="bentConnector3">
          <a:avLst>
            <a:gd name="adj1" fmla="val 50000"/>
          </a:avLst>
        </a:prstGeom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429949</xdr:colOff>
      <xdr:row>12</xdr:row>
      <xdr:rowOff>108556</xdr:rowOff>
    </xdr:from>
    <xdr:to>
      <xdr:col>21</xdr:col>
      <xdr:colOff>296146</xdr:colOff>
      <xdr:row>13</xdr:row>
      <xdr:rowOff>116056</xdr:rowOff>
    </xdr:to>
    <xdr:sp macro="" textlink="">
      <xdr:nvSpPr>
        <xdr:cNvPr id="35" name="Retângulo 34">
          <a:extLst>
            <a:ext uri="{FF2B5EF4-FFF2-40B4-BE49-F238E27FC236}">
              <a16:creationId xmlns:a16="http://schemas.microsoft.com/office/drawing/2014/main" id="{855CB3AD-5D35-4792-9209-DC8A53B77BAC}"/>
            </a:ext>
          </a:extLst>
        </xdr:cNvPr>
        <xdr:cNvSpPr>
          <a:spLocks/>
        </xdr:cNvSpPr>
      </xdr:nvSpPr>
      <xdr:spPr>
        <a:xfrm>
          <a:off x="12621949" y="2451706"/>
          <a:ext cx="475797" cy="198000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ts val="400"/>
            </a:spcBef>
          </a:pPr>
          <a:r>
            <a:rPr lang="pt-BR" sz="1050" b="1">
              <a:solidFill>
                <a:schemeClr val="tx1">
                  <a:lumMod val="65000"/>
                  <a:lumOff val="35000"/>
                </a:schemeClr>
              </a:solidFill>
              <a:latin typeface="Arial"/>
            </a:rPr>
            <a:t>100%</a:t>
          </a:r>
          <a:endParaRPr lang="en-US" sz="1050" b="1">
            <a:solidFill>
              <a:schemeClr val="tx1">
                <a:lumMod val="65000"/>
                <a:lumOff val="35000"/>
              </a:schemeClr>
            </a:solidFill>
            <a:latin typeface="Arial"/>
          </a:endParaRPr>
        </a:p>
      </xdr:txBody>
    </xdr:sp>
    <xdr:clientData/>
  </xdr:twoCellAnchor>
  <xdr:twoCellAnchor>
    <xdr:from>
      <xdr:col>21</xdr:col>
      <xdr:colOff>58247</xdr:colOff>
      <xdr:row>10</xdr:row>
      <xdr:rowOff>30573</xdr:rowOff>
    </xdr:from>
    <xdr:to>
      <xdr:col>21</xdr:col>
      <xdr:colOff>58248</xdr:colOff>
      <xdr:row>12</xdr:row>
      <xdr:rowOff>108556</xdr:rowOff>
    </xdr:to>
    <xdr:cxnSp macro="">
      <xdr:nvCxnSpPr>
        <xdr:cNvPr id="36" name="Conector reto 35">
          <a:extLst>
            <a:ext uri="{FF2B5EF4-FFF2-40B4-BE49-F238E27FC236}">
              <a16:creationId xmlns:a16="http://schemas.microsoft.com/office/drawing/2014/main" id="{4D52861E-FC44-4AD5-84F9-479BB4813A3F}"/>
            </a:ext>
          </a:extLst>
        </xdr:cNvPr>
        <xdr:cNvCxnSpPr>
          <a:stCxn id="33" idx="2"/>
          <a:endCxn id="35" idx="0"/>
        </xdr:cNvCxnSpPr>
      </xdr:nvCxnSpPr>
      <xdr:spPr>
        <a:xfrm>
          <a:off x="12859847" y="1935573"/>
          <a:ext cx="1" cy="51613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58248</xdr:colOff>
      <xdr:row>13</xdr:row>
      <xdr:rowOff>116056</xdr:rowOff>
    </xdr:from>
    <xdr:to>
      <xdr:col>21</xdr:col>
      <xdr:colOff>58248</xdr:colOff>
      <xdr:row>15</xdr:row>
      <xdr:rowOff>19988</xdr:rowOff>
    </xdr:to>
    <xdr:cxnSp macro="">
      <xdr:nvCxnSpPr>
        <xdr:cNvPr id="37" name="Conector reto 36">
          <a:extLst>
            <a:ext uri="{FF2B5EF4-FFF2-40B4-BE49-F238E27FC236}">
              <a16:creationId xmlns:a16="http://schemas.microsoft.com/office/drawing/2014/main" id="{9352B625-20FE-423F-9C91-6319AA4BC02F}"/>
            </a:ext>
          </a:extLst>
        </xdr:cNvPr>
        <xdr:cNvCxnSpPr>
          <a:stCxn id="35" idx="2"/>
          <a:endCxn id="32" idx="0"/>
        </xdr:cNvCxnSpPr>
      </xdr:nvCxnSpPr>
      <xdr:spPr>
        <a:xfrm>
          <a:off x="12859848" y="2649706"/>
          <a:ext cx="0" cy="28493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76200</xdr:colOff>
      <xdr:row>1</xdr:row>
      <xdr:rowOff>100432</xdr:rowOff>
    </xdr:from>
    <xdr:to>
      <xdr:col>15</xdr:col>
      <xdr:colOff>38100</xdr:colOff>
      <xdr:row>2</xdr:row>
      <xdr:rowOff>149272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438EE9B3-885B-450F-8418-745D3EA19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290932"/>
          <a:ext cx="1790700" cy="239340"/>
        </a:xfrm>
        <a:prstGeom prst="rect">
          <a:avLst/>
        </a:prstGeom>
      </xdr:spPr>
    </xdr:pic>
    <xdr:clientData/>
  </xdr:twoCellAnchor>
  <xdr:twoCellAnchor>
    <xdr:from>
      <xdr:col>7</xdr:col>
      <xdr:colOff>8350</xdr:colOff>
      <xdr:row>22</xdr:row>
      <xdr:rowOff>142875</xdr:rowOff>
    </xdr:from>
    <xdr:to>
      <xdr:col>8</xdr:col>
      <xdr:colOff>305311</xdr:colOff>
      <xdr:row>26</xdr:row>
      <xdr:rowOff>68475</xdr:rowOff>
    </xdr:to>
    <xdr:sp macro="" textlink="">
      <xdr:nvSpPr>
        <xdr:cNvPr id="39" name="Rectangle 255">
          <a:extLst>
            <a:ext uri="{FF2B5EF4-FFF2-40B4-BE49-F238E27FC236}">
              <a16:creationId xmlns:a16="http://schemas.microsoft.com/office/drawing/2014/main" id="{5308B417-36DB-471F-B762-9772641495F8}"/>
            </a:ext>
          </a:extLst>
        </xdr:cNvPr>
        <xdr:cNvSpPr>
          <a:spLocks/>
        </xdr:cNvSpPr>
      </xdr:nvSpPr>
      <xdr:spPr bwMode="gray">
        <a:xfrm>
          <a:off x="4275550" y="4391025"/>
          <a:ext cx="906561" cy="687600"/>
        </a:xfrm>
        <a:prstGeom prst="roundRect">
          <a:avLst>
            <a:gd name="adj" fmla="val 8761"/>
          </a:avLst>
        </a:prstGeom>
        <a:solidFill>
          <a:schemeClr val="bg1"/>
        </a:solidFill>
        <a:ln w="6350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Life and 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Credit Life Insurance</a:t>
          </a:r>
        </a:p>
      </xdr:txBody>
    </xdr:sp>
    <xdr:clientData/>
  </xdr:twoCellAnchor>
  <xdr:twoCellAnchor>
    <xdr:from>
      <xdr:col>0</xdr:col>
      <xdr:colOff>142875</xdr:colOff>
      <xdr:row>23</xdr:row>
      <xdr:rowOff>64150</xdr:rowOff>
    </xdr:from>
    <xdr:to>
      <xdr:col>1</xdr:col>
      <xdr:colOff>370570</xdr:colOff>
      <xdr:row>25</xdr:row>
      <xdr:rowOff>84661</xdr:rowOff>
    </xdr:to>
    <xdr:sp macro="" textlink="">
      <xdr:nvSpPr>
        <xdr:cNvPr id="40" name="CaixaDeTexto 4">
          <a:extLst>
            <a:ext uri="{FF2B5EF4-FFF2-40B4-BE49-F238E27FC236}">
              <a16:creationId xmlns:a16="http://schemas.microsoft.com/office/drawing/2014/main" id="{C8FB464E-3A6B-4BDF-87E5-BF050F61EEED}"/>
            </a:ext>
          </a:extLst>
        </xdr:cNvPr>
        <xdr:cNvSpPr txBox="1"/>
      </xdr:nvSpPr>
      <xdr:spPr>
        <a:xfrm>
          <a:off x="142875" y="4502800"/>
          <a:ext cx="837295" cy="401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72000" tIns="36000" rIns="72000" bIns="36000" rtlCol="0" anchor="t">
          <a:sp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spcBef>
              <a:spcPts val="400"/>
            </a:spcBef>
          </a:pPr>
          <a:r>
            <a:rPr lang="en-US" sz="1050" b="1">
              <a:solidFill>
                <a:schemeClr val="bg2">
                  <a:lumMod val="25000"/>
                </a:schemeClr>
              </a:solidFill>
            </a:rPr>
            <a:t>RISK</a:t>
          </a:r>
          <a:r>
            <a:rPr lang="en-US" sz="1050" b="1" baseline="0">
              <a:solidFill>
                <a:schemeClr val="bg2">
                  <a:lumMod val="25000"/>
                </a:schemeClr>
              </a:solidFill>
            </a:rPr>
            <a:t> BUSINESS</a:t>
          </a:r>
          <a:endParaRPr lang="en-US" sz="1050" b="1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  <xdr:twoCellAnchor>
    <xdr:from>
      <xdr:col>0</xdr:col>
      <xdr:colOff>104775</xdr:colOff>
      <xdr:row>29</xdr:row>
      <xdr:rowOff>83200</xdr:rowOff>
    </xdr:from>
    <xdr:to>
      <xdr:col>2</xdr:col>
      <xdr:colOff>66675</xdr:colOff>
      <xdr:row>31</xdr:row>
      <xdr:rowOff>95250</xdr:rowOff>
    </xdr:to>
    <xdr:sp macro="" textlink="">
      <xdr:nvSpPr>
        <xdr:cNvPr id="41" name="CaixaDeTexto 4">
          <a:extLst>
            <a:ext uri="{FF2B5EF4-FFF2-40B4-BE49-F238E27FC236}">
              <a16:creationId xmlns:a16="http://schemas.microsoft.com/office/drawing/2014/main" id="{3649E394-5869-40A8-B4B9-1225F9404AB2}"/>
            </a:ext>
          </a:extLst>
        </xdr:cNvPr>
        <xdr:cNvSpPr txBox="1"/>
      </xdr:nvSpPr>
      <xdr:spPr>
        <a:xfrm>
          <a:off x="104775" y="5588650"/>
          <a:ext cx="1181100" cy="393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72000" tIns="36000" rIns="72000" bIns="36000" rtlCol="0" anchor="t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spcBef>
              <a:spcPts val="400"/>
            </a:spcBef>
          </a:pPr>
          <a:r>
            <a:rPr lang="en-US" sz="1050" b="1">
              <a:solidFill>
                <a:schemeClr val="bg2">
                  <a:lumMod val="25000"/>
                </a:schemeClr>
              </a:solidFill>
            </a:rPr>
            <a:t>ACCUMULATION BUSINESS</a:t>
          </a:r>
        </a:p>
      </xdr:txBody>
    </xdr:sp>
    <xdr:clientData/>
  </xdr:twoCellAnchor>
  <xdr:twoCellAnchor>
    <xdr:from>
      <xdr:col>6</xdr:col>
      <xdr:colOff>590550</xdr:colOff>
      <xdr:row>28</xdr:row>
      <xdr:rowOff>147637</xdr:rowOff>
    </xdr:from>
    <xdr:to>
      <xdr:col>8</xdr:col>
      <xdr:colOff>304800</xdr:colOff>
      <xdr:row>32</xdr:row>
      <xdr:rowOff>73237</xdr:rowOff>
    </xdr:to>
    <xdr:sp macro="" textlink="">
      <xdr:nvSpPr>
        <xdr:cNvPr id="42" name="Rectangle 255">
          <a:extLst>
            <a:ext uri="{FF2B5EF4-FFF2-40B4-BE49-F238E27FC236}">
              <a16:creationId xmlns:a16="http://schemas.microsoft.com/office/drawing/2014/main" id="{B575AAC3-D37B-4DEE-9887-CDC1571285B3}"/>
            </a:ext>
          </a:extLst>
        </xdr:cNvPr>
        <xdr:cNvSpPr>
          <a:spLocks/>
        </xdr:cNvSpPr>
      </xdr:nvSpPr>
      <xdr:spPr bwMode="gray">
        <a:xfrm>
          <a:off x="4248150" y="5462587"/>
          <a:ext cx="933450" cy="687600"/>
        </a:xfrm>
        <a:prstGeom prst="roundRect">
          <a:avLst>
            <a:gd name="adj" fmla="val 8761"/>
          </a:avLst>
        </a:prstGeom>
        <a:solidFill>
          <a:schemeClr val="bg1"/>
        </a:solidFill>
        <a:ln w="6350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Private 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Pension</a:t>
          </a:r>
        </a:p>
      </xdr:txBody>
    </xdr:sp>
    <xdr:clientData/>
  </xdr:twoCellAnchor>
  <xdr:twoCellAnchor>
    <xdr:from>
      <xdr:col>8</xdr:col>
      <xdr:colOff>457200</xdr:colOff>
      <xdr:row>22</xdr:row>
      <xdr:rowOff>147638</xdr:rowOff>
    </xdr:from>
    <xdr:to>
      <xdr:col>10</xdr:col>
      <xdr:colOff>145200</xdr:colOff>
      <xdr:row>26</xdr:row>
      <xdr:rowOff>73238</xdr:rowOff>
    </xdr:to>
    <xdr:sp macro="" textlink="">
      <xdr:nvSpPr>
        <xdr:cNvPr id="43" name="Rectangle 255">
          <a:extLst>
            <a:ext uri="{FF2B5EF4-FFF2-40B4-BE49-F238E27FC236}">
              <a16:creationId xmlns:a16="http://schemas.microsoft.com/office/drawing/2014/main" id="{2ADF3F28-AB72-4F28-87FD-850C489C00CD}"/>
            </a:ext>
          </a:extLst>
        </xdr:cNvPr>
        <xdr:cNvSpPr>
          <a:spLocks/>
        </xdr:cNvSpPr>
      </xdr:nvSpPr>
      <xdr:spPr bwMode="gray">
        <a:xfrm>
          <a:off x="5334000" y="4395788"/>
          <a:ext cx="907200" cy="687600"/>
        </a:xfrm>
        <a:prstGeom prst="roundRect">
          <a:avLst>
            <a:gd name="adj" fmla="val 8761"/>
          </a:avLst>
        </a:prstGeom>
        <a:solidFill>
          <a:schemeClr val="bg1"/>
        </a:solidFill>
        <a:ln w="6350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Mortgage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and Home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Insurance</a:t>
          </a:r>
        </a:p>
      </xdr:txBody>
    </xdr:sp>
    <xdr:clientData/>
  </xdr:twoCellAnchor>
  <xdr:twoCellAnchor>
    <xdr:from>
      <xdr:col>10</xdr:col>
      <xdr:colOff>238126</xdr:colOff>
      <xdr:row>28</xdr:row>
      <xdr:rowOff>147637</xdr:rowOff>
    </xdr:from>
    <xdr:to>
      <xdr:col>12</xdr:col>
      <xdr:colOff>19562</xdr:colOff>
      <xdr:row>32</xdr:row>
      <xdr:rowOff>73237</xdr:rowOff>
    </xdr:to>
    <xdr:sp macro="" textlink="">
      <xdr:nvSpPr>
        <xdr:cNvPr id="44" name="Rectangle 255">
          <a:extLst>
            <a:ext uri="{FF2B5EF4-FFF2-40B4-BE49-F238E27FC236}">
              <a16:creationId xmlns:a16="http://schemas.microsoft.com/office/drawing/2014/main" id="{9362643C-4208-4734-9C3B-B792292D8289}"/>
            </a:ext>
          </a:extLst>
        </xdr:cNvPr>
        <xdr:cNvSpPr>
          <a:spLocks/>
        </xdr:cNvSpPr>
      </xdr:nvSpPr>
      <xdr:spPr bwMode="gray">
        <a:xfrm>
          <a:off x="6334126" y="5462587"/>
          <a:ext cx="1000636" cy="687600"/>
        </a:xfrm>
        <a:prstGeom prst="roundRect">
          <a:avLst>
            <a:gd name="adj" fmla="val 8761"/>
          </a:avLst>
        </a:prstGeom>
        <a:solidFill>
          <a:schemeClr val="bg1"/>
        </a:solidFill>
        <a:ln w="6350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Premium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Bonds</a:t>
          </a:r>
        </a:p>
      </xdr:txBody>
    </xdr:sp>
    <xdr:clientData/>
  </xdr:twoCellAnchor>
  <xdr:twoCellAnchor>
    <xdr:from>
      <xdr:col>4</xdr:col>
      <xdr:colOff>209549</xdr:colOff>
      <xdr:row>22</xdr:row>
      <xdr:rowOff>141975</xdr:rowOff>
    </xdr:from>
    <xdr:to>
      <xdr:col>5</xdr:col>
      <xdr:colOff>507149</xdr:colOff>
      <xdr:row>26</xdr:row>
      <xdr:rowOff>67575</xdr:rowOff>
    </xdr:to>
    <xdr:sp macro="" textlink="">
      <xdr:nvSpPr>
        <xdr:cNvPr id="45" name="Rectangle 255">
          <a:extLst>
            <a:ext uri="{FF2B5EF4-FFF2-40B4-BE49-F238E27FC236}">
              <a16:creationId xmlns:a16="http://schemas.microsoft.com/office/drawing/2014/main" id="{06F7F1B4-98B7-48CA-9D55-415E7BA098DB}"/>
            </a:ext>
          </a:extLst>
        </xdr:cNvPr>
        <xdr:cNvSpPr>
          <a:spLocks/>
        </xdr:cNvSpPr>
      </xdr:nvSpPr>
      <xdr:spPr bwMode="gray">
        <a:xfrm>
          <a:off x="2647949" y="4390125"/>
          <a:ext cx="907200" cy="687600"/>
        </a:xfrm>
        <a:prstGeom prst="roundRect">
          <a:avLst>
            <a:gd name="adj" fmla="val 8761"/>
          </a:avLst>
        </a:prstGeom>
        <a:solidFill>
          <a:schemeClr val="bg1"/>
        </a:solidFill>
        <a:ln w="6350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RUN-OFF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Insurance</a:t>
          </a:r>
        </a:p>
      </xdr:txBody>
    </xdr:sp>
    <xdr:clientData/>
  </xdr:twoCellAnchor>
  <xdr:twoCellAnchor>
    <xdr:from>
      <xdr:col>12</xdr:col>
      <xdr:colOff>161926</xdr:colOff>
      <xdr:row>28</xdr:row>
      <xdr:rowOff>147637</xdr:rowOff>
    </xdr:from>
    <xdr:to>
      <xdr:col>13</xdr:col>
      <xdr:colOff>552962</xdr:colOff>
      <xdr:row>32</xdr:row>
      <xdr:rowOff>73237</xdr:rowOff>
    </xdr:to>
    <xdr:sp macro="" textlink="">
      <xdr:nvSpPr>
        <xdr:cNvPr id="46" name="Rectangle 255">
          <a:extLst>
            <a:ext uri="{FF2B5EF4-FFF2-40B4-BE49-F238E27FC236}">
              <a16:creationId xmlns:a16="http://schemas.microsoft.com/office/drawing/2014/main" id="{40A3B596-E128-4F9F-B0C4-084CD1D54546}"/>
            </a:ext>
          </a:extLst>
        </xdr:cNvPr>
        <xdr:cNvSpPr>
          <a:spLocks/>
        </xdr:cNvSpPr>
      </xdr:nvSpPr>
      <xdr:spPr bwMode="gray">
        <a:xfrm>
          <a:off x="7477126" y="5462587"/>
          <a:ext cx="1000636" cy="687600"/>
        </a:xfrm>
        <a:prstGeom prst="roundRect">
          <a:avLst>
            <a:gd name="adj" fmla="val 8761"/>
          </a:avLst>
        </a:prstGeom>
        <a:solidFill>
          <a:schemeClr val="bg1"/>
        </a:solidFill>
        <a:ln w="6350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Credit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Letter</a:t>
          </a:r>
        </a:p>
      </xdr:txBody>
    </xdr:sp>
    <xdr:clientData/>
  </xdr:twoCellAnchor>
  <xdr:twoCellAnchor>
    <xdr:from>
      <xdr:col>14</xdr:col>
      <xdr:colOff>14324</xdr:colOff>
      <xdr:row>22</xdr:row>
      <xdr:rowOff>147638</xdr:rowOff>
    </xdr:from>
    <xdr:to>
      <xdr:col>15</xdr:col>
      <xdr:colOff>311924</xdr:colOff>
      <xdr:row>26</xdr:row>
      <xdr:rowOff>73238</xdr:rowOff>
    </xdr:to>
    <xdr:sp macro="" textlink="">
      <xdr:nvSpPr>
        <xdr:cNvPr id="47" name="Rectangle 255">
          <a:extLst>
            <a:ext uri="{FF2B5EF4-FFF2-40B4-BE49-F238E27FC236}">
              <a16:creationId xmlns:a16="http://schemas.microsoft.com/office/drawing/2014/main" id="{951BD7DE-45FE-48D1-9C77-7D990D6A2A94}"/>
            </a:ext>
          </a:extLst>
        </xdr:cNvPr>
        <xdr:cNvSpPr>
          <a:spLocks/>
        </xdr:cNvSpPr>
      </xdr:nvSpPr>
      <xdr:spPr bwMode="gray">
        <a:xfrm>
          <a:off x="8548724" y="4395788"/>
          <a:ext cx="907200" cy="687600"/>
        </a:xfrm>
        <a:prstGeom prst="roundRect">
          <a:avLst>
            <a:gd name="adj" fmla="val 8761"/>
          </a:avLst>
        </a:prstGeom>
        <a:solidFill>
          <a:schemeClr val="bg1"/>
        </a:solidFill>
        <a:ln w="6350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Assistance Service</a:t>
          </a:r>
        </a:p>
      </xdr:txBody>
    </xdr:sp>
    <xdr:clientData/>
  </xdr:twoCellAnchor>
  <xdr:twoCellAnchor>
    <xdr:from>
      <xdr:col>2</xdr:col>
      <xdr:colOff>38100</xdr:colOff>
      <xdr:row>23</xdr:row>
      <xdr:rowOff>85725</xdr:rowOff>
    </xdr:from>
    <xdr:to>
      <xdr:col>3</xdr:col>
      <xdr:colOff>333375</xdr:colOff>
      <xdr:row>25</xdr:row>
      <xdr:rowOff>152400</xdr:rowOff>
    </xdr:to>
    <xdr:sp macro="" textlink="">
      <xdr:nvSpPr>
        <xdr:cNvPr id="48" name="Rectangle 25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261DAE-C0D8-42E4-88F1-45F150B5DF7E}"/>
            </a:ext>
          </a:extLst>
        </xdr:cNvPr>
        <xdr:cNvSpPr/>
      </xdr:nvSpPr>
      <xdr:spPr bwMode="gray">
        <a:xfrm>
          <a:off x="1257300" y="4524375"/>
          <a:ext cx="904875" cy="447675"/>
        </a:xfrm>
        <a:prstGeom prst="roundRect">
          <a:avLst>
            <a:gd name="adj" fmla="val 10342"/>
          </a:avLst>
        </a:prstGeom>
        <a:solidFill>
          <a:srgbClr val="015EA9"/>
        </a:solidFill>
        <a:ln w="635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Commercial Performance</a:t>
          </a:r>
        </a:p>
      </xdr:txBody>
    </xdr:sp>
    <xdr:clientData/>
  </xdr:twoCellAnchor>
  <xdr:twoCellAnchor>
    <xdr:from>
      <xdr:col>22</xdr:col>
      <xdr:colOff>581025</xdr:colOff>
      <xdr:row>7</xdr:row>
      <xdr:rowOff>165674</xdr:rowOff>
    </xdr:from>
    <xdr:to>
      <xdr:col>24</xdr:col>
      <xdr:colOff>352975</xdr:colOff>
      <xdr:row>10</xdr:row>
      <xdr:rowOff>30573</xdr:rowOff>
    </xdr:to>
    <xdr:sp macro="" textlink="">
      <xdr:nvSpPr>
        <xdr:cNvPr id="49" name="Retângulo 3">
          <a:extLst>
            <a:ext uri="{FF2B5EF4-FFF2-40B4-BE49-F238E27FC236}">
              <a16:creationId xmlns:a16="http://schemas.microsoft.com/office/drawing/2014/main" id="{B4C03F31-ACD4-4E6D-99F2-93354A0EA079}"/>
            </a:ext>
          </a:extLst>
        </xdr:cNvPr>
        <xdr:cNvSpPr/>
      </xdr:nvSpPr>
      <xdr:spPr>
        <a:xfrm>
          <a:off x="13992225" y="1499174"/>
          <a:ext cx="991150" cy="436399"/>
        </a:xfrm>
        <a:prstGeom prst="roundRect">
          <a:avLst>
            <a:gd name="adj" fmla="val 9527"/>
          </a:avLst>
        </a:prstGeom>
        <a:solidFill>
          <a:schemeClr val="bg1"/>
        </a:solidFill>
        <a:ln w="19050">
          <a:solidFill>
            <a:srgbClr val="006CB6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46800" tIns="45720" rIns="4680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1090447" rtl="0" eaLnBrk="1" fontAlgn="auto" latinLnBrk="0" hangingPunct="1">
            <a:lnSpc>
              <a:spcPct val="100000"/>
            </a:lnSpc>
            <a:spcBef>
              <a:spcPts val="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120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</a:rPr>
            <a:t>Holding Seguridade</a:t>
          </a:r>
        </a:p>
      </xdr:txBody>
    </xdr:sp>
    <xdr:clientData/>
  </xdr:twoCellAnchor>
  <xdr:twoCellAnchor>
    <xdr:from>
      <xdr:col>0</xdr:col>
      <xdr:colOff>295275</xdr:colOff>
      <xdr:row>5</xdr:row>
      <xdr:rowOff>95250</xdr:rowOff>
    </xdr:from>
    <xdr:to>
      <xdr:col>2</xdr:col>
      <xdr:colOff>409575</xdr:colOff>
      <xdr:row>10</xdr:row>
      <xdr:rowOff>161925</xdr:rowOff>
    </xdr:to>
    <xdr:grpSp>
      <xdr:nvGrpSpPr>
        <xdr:cNvPr id="50" name="Agrupar 49">
          <a:extLst>
            <a:ext uri="{FF2B5EF4-FFF2-40B4-BE49-F238E27FC236}">
              <a16:creationId xmlns:a16="http://schemas.microsoft.com/office/drawing/2014/main" id="{78E49963-64FD-4413-B857-C107B4629728}"/>
            </a:ext>
          </a:extLst>
        </xdr:cNvPr>
        <xdr:cNvGrpSpPr/>
      </xdr:nvGrpSpPr>
      <xdr:grpSpPr>
        <a:xfrm>
          <a:off x="295275" y="1047750"/>
          <a:ext cx="1338943" cy="1019175"/>
          <a:chOff x="323850" y="876300"/>
          <a:chExt cx="1333500" cy="1019175"/>
        </a:xfrm>
      </xdr:grpSpPr>
      <xdr:sp macro="" textlink="">
        <xdr:nvSpPr>
          <xdr:cNvPr id="51" name="Rectangle 25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F85B9C6-314B-4960-B75A-08392AFCC698}"/>
              </a:ext>
            </a:extLst>
          </xdr:cNvPr>
          <xdr:cNvSpPr/>
        </xdr:nvSpPr>
        <xdr:spPr bwMode="gray">
          <a:xfrm>
            <a:off x="438150" y="1171575"/>
            <a:ext cx="1085850" cy="421577"/>
          </a:xfrm>
          <a:prstGeom prst="roundRect">
            <a:avLst>
              <a:gd name="adj" fmla="val 10342"/>
            </a:avLst>
          </a:prstGeom>
          <a:solidFill>
            <a:srgbClr val="015EA9"/>
          </a:solidFill>
          <a:ln w="6350" cap="flat" cmpd="sng" algn="ctr">
            <a:solidFill>
              <a:schemeClr val="accent2"/>
            </a:solidFill>
            <a:prstDash val="solid"/>
            <a:round/>
            <a:headEnd type="none" w="med" len="med"/>
            <a:tailEnd type="none" w="med" len="med"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txBody>
          <a:bodyPr wrap="square" lIns="18288" tIns="46800" rIns="18288" rtlCol="0" anchor="ctr" anchorCtr="1">
            <a:noAutofit/>
          </a:bodyPr>
          <a:lstStyle>
            <a:defPPr>
              <a:defRPr lang="en-US"/>
            </a:defPPr>
            <a:lvl1pPr marL="0" algn="l" defTabSz="1090447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45224" algn="l" defTabSz="1090447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90447" algn="l" defTabSz="1090447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635672" algn="l" defTabSz="1090447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180896" algn="l" defTabSz="1090447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726119" algn="l" defTabSz="1090447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271343" algn="l" defTabSz="1090447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816568" algn="l" defTabSz="1090447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361791" algn="l" defTabSz="1090447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95000"/>
              </a:lnSpc>
              <a:spcBef>
                <a:spcPct val="0"/>
              </a:spcBef>
              <a:spcAft>
                <a:spcPct val="0"/>
              </a:spcAft>
              <a:buClr>
                <a:srgbClr val="FFFFFF"/>
              </a:buClr>
              <a:buSzTx/>
              <a:buFontTx/>
              <a:buNone/>
              <a:tabLst/>
              <a:defRPr/>
            </a:pPr>
            <a:r>
              <a:rPr lang="en-US" sz="1400" b="1" kern="0">
                <a:solidFill>
                  <a:srgbClr val="FFFFFF"/>
                </a:solidFill>
                <a:latin typeface="Tw Cen MT Condensed" panose="020B0606020104020203" pitchFamily="34" charset="0"/>
                <a:ea typeface="MS PGothic"/>
                <a:cs typeface="Arial" panose="020B0604020202020204" pitchFamily="34" charset="0"/>
              </a:rPr>
              <a:t>State of Income</a:t>
            </a:r>
            <a:endParaRPr kumimoji="0" lang="en-US" sz="1400" b="1" i="0" u="none" strike="noStrike" kern="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Tw Cen MT Condensed" panose="020B0606020104020203" pitchFamily="34" charset="0"/>
              <a:ea typeface="MS PGothic"/>
              <a:cs typeface="Arial" panose="020B0604020202020204" pitchFamily="34" charset="0"/>
            </a:endParaRPr>
          </a:p>
        </xdr:txBody>
      </xdr:sp>
      <xdr:sp macro="" textlink="">
        <xdr:nvSpPr>
          <xdr:cNvPr id="52" name="CaixaDeTexto 51">
            <a:extLst>
              <a:ext uri="{FF2B5EF4-FFF2-40B4-BE49-F238E27FC236}">
                <a16:creationId xmlns:a16="http://schemas.microsoft.com/office/drawing/2014/main" id="{62041135-F1D3-4A2E-B370-B08CB892529F}"/>
              </a:ext>
            </a:extLst>
          </xdr:cNvPr>
          <xdr:cNvSpPr txBox="1"/>
        </xdr:nvSpPr>
        <xdr:spPr>
          <a:xfrm>
            <a:off x="476250" y="876300"/>
            <a:ext cx="10096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200" b="1">
                <a:solidFill>
                  <a:schemeClr val="bg2">
                    <a:lumMod val="25000"/>
                  </a:schemeClr>
                </a:solidFill>
              </a:rPr>
              <a:t>GROUPING</a:t>
            </a:r>
          </a:p>
        </xdr:txBody>
      </xdr:sp>
      <xdr:sp macro="" textlink="">
        <xdr:nvSpPr>
          <xdr:cNvPr id="53" name="CaixaDeTexto 52">
            <a:extLst>
              <a:ext uri="{FF2B5EF4-FFF2-40B4-BE49-F238E27FC236}">
                <a16:creationId xmlns:a16="http://schemas.microsoft.com/office/drawing/2014/main" id="{03D9207E-2D16-44AB-8B1C-6D41CD938C42}"/>
              </a:ext>
            </a:extLst>
          </xdr:cNvPr>
          <xdr:cNvSpPr txBox="1"/>
        </xdr:nvSpPr>
        <xdr:spPr>
          <a:xfrm>
            <a:off x="361950" y="1609725"/>
            <a:ext cx="12763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200" b="1">
                <a:solidFill>
                  <a:schemeClr val="bg2">
                    <a:lumMod val="25000"/>
                  </a:schemeClr>
                </a:solidFill>
              </a:rPr>
              <a:t>CONSULTATION</a:t>
            </a:r>
          </a:p>
        </xdr:txBody>
      </xdr:sp>
      <xdr:sp macro="" textlink="">
        <xdr:nvSpPr>
          <xdr:cNvPr id="54" name="Retângulo 53">
            <a:extLst>
              <a:ext uri="{FF2B5EF4-FFF2-40B4-BE49-F238E27FC236}">
                <a16:creationId xmlns:a16="http://schemas.microsoft.com/office/drawing/2014/main" id="{FE234863-1C53-4448-8EE6-FE7D06B45E3F}"/>
              </a:ext>
            </a:extLst>
          </xdr:cNvPr>
          <xdr:cNvSpPr/>
        </xdr:nvSpPr>
        <xdr:spPr>
          <a:xfrm>
            <a:off x="323850" y="885825"/>
            <a:ext cx="1333500" cy="1009650"/>
          </a:xfrm>
          <a:prstGeom prst="rect">
            <a:avLst/>
          </a:prstGeom>
          <a:noFill/>
          <a:ln w="1905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>
    <xdr:from>
      <xdr:col>12</xdr:col>
      <xdr:colOff>297895</xdr:colOff>
      <xdr:row>4</xdr:row>
      <xdr:rowOff>150372</xdr:rowOff>
    </xdr:from>
    <xdr:to>
      <xdr:col>14</xdr:col>
      <xdr:colOff>523875</xdr:colOff>
      <xdr:row>7</xdr:row>
      <xdr:rowOff>15272</xdr:rowOff>
    </xdr:to>
    <xdr:sp macro="" textlink="">
      <xdr:nvSpPr>
        <xdr:cNvPr id="55" name="Rectangle 255">
          <a:extLst>
            <a:ext uri="{FF2B5EF4-FFF2-40B4-BE49-F238E27FC236}">
              <a16:creationId xmlns:a16="http://schemas.microsoft.com/office/drawing/2014/main" id="{E47975B4-94DE-4B8F-AEDB-D25A1841296C}"/>
            </a:ext>
          </a:extLst>
        </xdr:cNvPr>
        <xdr:cNvSpPr/>
      </xdr:nvSpPr>
      <xdr:spPr bwMode="gray">
        <a:xfrm>
          <a:off x="7613095" y="912372"/>
          <a:ext cx="1445180" cy="436400"/>
        </a:xfrm>
        <a:prstGeom prst="roundRect">
          <a:avLst>
            <a:gd name="adj" fmla="val 10342"/>
          </a:avLst>
        </a:prstGeom>
        <a:solidFill>
          <a:schemeClr val="bg1"/>
        </a:solidFill>
        <a:ln w="19050" cap="flat" cmpd="sng" algn="ctr">
          <a:solidFill>
            <a:srgbClr val="25406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lang="en-US" sz="1000" b="1" kern="0">
              <a:solidFill>
                <a:schemeClr val="bg2">
                  <a:lumMod val="25000"/>
                </a:schemeClr>
              </a:solidFill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CAIXA SEGURIDADE GROUPING</a:t>
          </a:r>
          <a:endParaRPr kumimoji="0" lang="en-US" sz="1000" b="1" i="0" u="none" strike="noStrike" kern="0" cap="none" spc="0" normalizeH="0" baseline="0">
            <a:ln>
              <a:noFill/>
            </a:ln>
            <a:solidFill>
              <a:schemeClr val="bg2">
                <a:lumMod val="25000"/>
              </a:schemeClr>
            </a:solidFill>
            <a:effectLst/>
            <a:uLnTx/>
            <a:uFillTx/>
            <a:latin typeface="Arial" panose="020B0604020202020204" pitchFamily="34" charset="0"/>
            <a:ea typeface="MS PGothic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410884</xdr:colOff>
      <xdr:row>7</xdr:row>
      <xdr:rowOff>15272</xdr:rowOff>
    </xdr:from>
    <xdr:to>
      <xdr:col>23</xdr:col>
      <xdr:colOff>466999</xdr:colOff>
      <xdr:row>7</xdr:row>
      <xdr:rowOff>165674</xdr:rowOff>
    </xdr:to>
    <xdr:cxnSp macro="">
      <xdr:nvCxnSpPr>
        <xdr:cNvPr id="56" name="Conector: Angulado 55">
          <a:extLst>
            <a:ext uri="{FF2B5EF4-FFF2-40B4-BE49-F238E27FC236}">
              <a16:creationId xmlns:a16="http://schemas.microsoft.com/office/drawing/2014/main" id="{89D79205-976C-4E95-880A-94CFBD7AD193}"/>
            </a:ext>
          </a:extLst>
        </xdr:cNvPr>
        <xdr:cNvCxnSpPr>
          <a:cxnSpLocks/>
          <a:stCxn id="55" idx="2"/>
          <a:endCxn id="49" idx="0"/>
        </xdr:cNvCxnSpPr>
      </xdr:nvCxnSpPr>
      <xdr:spPr>
        <a:xfrm rot="16200000" flipH="1">
          <a:off x="11336541" y="-1652085"/>
          <a:ext cx="150402" cy="6152115"/>
        </a:xfrm>
        <a:prstGeom prst="bentConnector3">
          <a:avLst>
            <a:gd name="adj1" fmla="val 50000"/>
          </a:avLst>
        </a:prstGeom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200025</xdr:colOff>
      <xdr:row>28</xdr:row>
      <xdr:rowOff>147637</xdr:rowOff>
    </xdr:from>
    <xdr:to>
      <xdr:col>5</xdr:col>
      <xdr:colOff>497625</xdr:colOff>
      <xdr:row>32</xdr:row>
      <xdr:rowOff>73237</xdr:rowOff>
    </xdr:to>
    <xdr:sp macro="" textlink="">
      <xdr:nvSpPr>
        <xdr:cNvPr id="57" name="Rectangle 255">
          <a:extLst>
            <a:ext uri="{FF2B5EF4-FFF2-40B4-BE49-F238E27FC236}">
              <a16:creationId xmlns:a16="http://schemas.microsoft.com/office/drawing/2014/main" id="{49E45F83-AAA7-476D-A545-56A79E40DD34}"/>
            </a:ext>
          </a:extLst>
        </xdr:cNvPr>
        <xdr:cNvSpPr>
          <a:spLocks/>
        </xdr:cNvSpPr>
      </xdr:nvSpPr>
      <xdr:spPr bwMode="gray">
        <a:xfrm>
          <a:off x="2638425" y="5462587"/>
          <a:ext cx="907200" cy="687600"/>
        </a:xfrm>
        <a:prstGeom prst="roundRect">
          <a:avLst>
            <a:gd name="adj" fmla="val 8761"/>
          </a:avLst>
        </a:prstGeom>
        <a:solidFill>
          <a:schemeClr val="bg1"/>
        </a:solidFill>
        <a:ln w="6350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RUN-OFF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MS PGothic"/>
              <a:cs typeface="Arial" panose="020B0604020202020204" pitchFamily="34" charset="0"/>
            </a:rPr>
            <a:t>Premium Bonds and Credit Letter</a:t>
          </a:r>
        </a:p>
      </xdr:txBody>
    </xdr:sp>
    <xdr:clientData/>
  </xdr:twoCellAnchor>
  <xdr:twoCellAnchor>
    <xdr:from>
      <xdr:col>3</xdr:col>
      <xdr:colOff>351809</xdr:colOff>
      <xdr:row>18</xdr:row>
      <xdr:rowOff>75008</xdr:rowOff>
    </xdr:from>
    <xdr:to>
      <xdr:col>5</xdr:col>
      <xdr:colOff>29009</xdr:colOff>
      <xdr:row>20</xdr:row>
      <xdr:rowOff>130408</xdr:rowOff>
    </xdr:to>
    <xdr:sp macro="" textlink="">
      <xdr:nvSpPr>
        <xdr:cNvPr id="58" name="Rectangle 25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9D4696-4D6D-4D6D-815A-C17959DAFCCF}"/>
            </a:ext>
          </a:extLst>
        </xdr:cNvPr>
        <xdr:cNvSpPr/>
      </xdr:nvSpPr>
      <xdr:spPr bwMode="gray">
        <a:xfrm>
          <a:off x="2180609" y="3561158"/>
          <a:ext cx="896400" cy="436400"/>
        </a:xfrm>
        <a:prstGeom prst="roundRect">
          <a:avLst>
            <a:gd name="adj" fmla="val 10342"/>
          </a:avLst>
        </a:prstGeom>
        <a:solidFill>
          <a:srgbClr val="015EA9"/>
        </a:solidFill>
        <a:ln w="63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State of Income</a:t>
          </a:r>
        </a:p>
      </xdr:txBody>
    </xdr:sp>
    <xdr:clientData/>
  </xdr:twoCellAnchor>
  <xdr:twoCellAnchor>
    <xdr:from>
      <xdr:col>5</xdr:col>
      <xdr:colOff>98088</xdr:colOff>
      <xdr:row>18</xdr:row>
      <xdr:rowOff>75008</xdr:rowOff>
    </xdr:from>
    <xdr:to>
      <xdr:col>6</xdr:col>
      <xdr:colOff>383837</xdr:colOff>
      <xdr:row>20</xdr:row>
      <xdr:rowOff>130408</xdr:rowOff>
    </xdr:to>
    <xdr:sp macro="" textlink="">
      <xdr:nvSpPr>
        <xdr:cNvPr id="59" name="Rectangle 25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D080755-5EBB-4648-BC2E-66245FF8E874}"/>
            </a:ext>
          </a:extLst>
        </xdr:cNvPr>
        <xdr:cNvSpPr/>
      </xdr:nvSpPr>
      <xdr:spPr bwMode="gray">
        <a:xfrm>
          <a:off x="3146088" y="3561158"/>
          <a:ext cx="895349" cy="436400"/>
        </a:xfrm>
        <a:prstGeom prst="roundRect">
          <a:avLst>
            <a:gd name="adj" fmla="val 10342"/>
          </a:avLst>
        </a:prstGeom>
        <a:solidFill>
          <a:srgbClr val="015EA9"/>
        </a:solidFill>
        <a:ln w="63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lang="en-US" sz="1200" b="1" kern="0">
              <a:solidFill>
                <a:schemeClr val="bg1"/>
              </a:solidFill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Balance 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lang="en-US" sz="1200" b="1" kern="0">
              <a:solidFill>
                <a:schemeClr val="bg1"/>
              </a:solidFill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Sheet</a:t>
          </a:r>
        </a:p>
      </xdr:txBody>
    </xdr:sp>
    <xdr:clientData/>
  </xdr:twoCellAnchor>
  <xdr:twoCellAnchor>
    <xdr:from>
      <xdr:col>7</xdr:col>
      <xdr:colOff>490207</xdr:colOff>
      <xdr:row>13</xdr:row>
      <xdr:rowOff>102794</xdr:rowOff>
    </xdr:from>
    <xdr:to>
      <xdr:col>10</xdr:col>
      <xdr:colOff>602340</xdr:colOff>
      <xdr:row>15</xdr:row>
      <xdr:rowOff>3003</xdr:rowOff>
    </xdr:to>
    <xdr:cxnSp macro="">
      <xdr:nvCxnSpPr>
        <xdr:cNvPr id="60" name="Conector: Angulado 59">
          <a:extLst>
            <a:ext uri="{FF2B5EF4-FFF2-40B4-BE49-F238E27FC236}">
              <a16:creationId xmlns:a16="http://schemas.microsoft.com/office/drawing/2014/main" id="{2D020251-C6B1-40C0-8FC4-B41FA91780BC}"/>
            </a:ext>
          </a:extLst>
        </xdr:cNvPr>
        <xdr:cNvCxnSpPr>
          <a:stCxn id="11" idx="1"/>
          <a:endCxn id="2" idx="0"/>
        </xdr:cNvCxnSpPr>
      </xdr:nvCxnSpPr>
      <xdr:spPr>
        <a:xfrm rot="10800000" flipV="1">
          <a:off x="4757407" y="2636444"/>
          <a:ext cx="1940933" cy="281209"/>
        </a:xfrm>
        <a:prstGeom prst="bentConnector2">
          <a:avLst/>
        </a:prstGeom>
        <a:ln>
          <a:solidFill>
            <a:schemeClr val="bg2">
              <a:lumMod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315965</xdr:colOff>
      <xdr:row>13</xdr:row>
      <xdr:rowOff>13536</xdr:rowOff>
    </xdr:from>
    <xdr:to>
      <xdr:col>8</xdr:col>
      <xdr:colOff>54845</xdr:colOff>
      <xdr:row>14</xdr:row>
      <xdr:rowOff>21036</xdr:rowOff>
    </xdr:to>
    <xdr:sp macro="" textlink="">
      <xdr:nvSpPr>
        <xdr:cNvPr id="61" name="Retângulo 60">
          <a:extLst>
            <a:ext uri="{FF2B5EF4-FFF2-40B4-BE49-F238E27FC236}">
              <a16:creationId xmlns:a16="http://schemas.microsoft.com/office/drawing/2014/main" id="{CB2BF77E-88D7-479A-8E4C-E052544B8E1C}"/>
            </a:ext>
          </a:extLst>
        </xdr:cNvPr>
        <xdr:cNvSpPr>
          <a:spLocks/>
        </xdr:cNvSpPr>
      </xdr:nvSpPr>
      <xdr:spPr>
        <a:xfrm>
          <a:off x="4583165" y="2547186"/>
          <a:ext cx="348480" cy="198000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1090447" rtl="0" eaLnBrk="1" fontAlgn="auto" latinLnBrk="0" hangingPunct="1">
            <a:lnSpc>
              <a:spcPct val="100000"/>
            </a:lnSpc>
            <a:spcBef>
              <a:spcPts val="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050" b="1" i="0" u="none" strike="noStrike" kern="1200" cap="none" spc="0" normalizeH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/>
              <a:ea typeface="+mn-ea"/>
              <a:cs typeface="+mn-cs"/>
            </a:rPr>
            <a:t>60%</a:t>
          </a:r>
          <a:endParaRPr kumimoji="0" lang="en-US" sz="1050" b="1" i="0" u="none" strike="noStrike" kern="1200" cap="none" spc="0" normalizeH="0" baseline="0">
            <a:ln>
              <a:noFill/>
            </a:ln>
            <a:solidFill>
              <a:schemeClr val="tx1">
                <a:lumMod val="65000"/>
                <a:lumOff val="35000"/>
              </a:schemeClr>
            </a:solidFill>
            <a:effectLst/>
            <a:uLnTx/>
            <a:uFillTx/>
            <a:latin typeface="Arial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154352</xdr:colOff>
      <xdr:row>13</xdr:row>
      <xdr:rowOff>11947</xdr:rowOff>
    </xdr:from>
    <xdr:to>
      <xdr:col>9</xdr:col>
      <xdr:colOff>502832</xdr:colOff>
      <xdr:row>14</xdr:row>
      <xdr:rowOff>19447</xdr:rowOff>
    </xdr:to>
    <xdr:sp macro="" textlink="">
      <xdr:nvSpPr>
        <xdr:cNvPr id="62" name="Retângulo 61">
          <a:extLst>
            <a:ext uri="{FF2B5EF4-FFF2-40B4-BE49-F238E27FC236}">
              <a16:creationId xmlns:a16="http://schemas.microsoft.com/office/drawing/2014/main" id="{942F3BB0-6164-40A6-8218-31520BE18003}"/>
            </a:ext>
          </a:extLst>
        </xdr:cNvPr>
        <xdr:cNvSpPr>
          <a:spLocks/>
        </xdr:cNvSpPr>
      </xdr:nvSpPr>
      <xdr:spPr>
        <a:xfrm>
          <a:off x="5640752" y="2545597"/>
          <a:ext cx="348480" cy="198000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ts val="400"/>
            </a:spcBef>
          </a:pPr>
          <a:r>
            <a:rPr lang="pt-BR" sz="1050" b="1">
              <a:solidFill>
                <a:schemeClr val="tx1">
                  <a:lumMod val="65000"/>
                  <a:lumOff val="35000"/>
                </a:schemeClr>
              </a:solidFill>
              <a:latin typeface="Arial"/>
            </a:rPr>
            <a:t>75%</a:t>
          </a:r>
          <a:endParaRPr lang="en-US" sz="1050" b="1">
            <a:solidFill>
              <a:schemeClr val="tx1">
                <a:lumMod val="65000"/>
                <a:lumOff val="35000"/>
              </a:schemeClr>
            </a:solidFill>
            <a:latin typeface="Arial"/>
          </a:endParaRPr>
        </a:p>
      </xdr:txBody>
    </xdr:sp>
    <xdr:clientData/>
  </xdr:twoCellAnchor>
  <xdr:twoCellAnchor>
    <xdr:from>
      <xdr:col>11</xdr:col>
      <xdr:colOff>341219</xdr:colOff>
      <xdr:row>13</xdr:row>
      <xdr:rowOff>102795</xdr:rowOff>
    </xdr:from>
    <xdr:to>
      <xdr:col>14</xdr:col>
      <xdr:colOff>467925</xdr:colOff>
      <xdr:row>15</xdr:row>
      <xdr:rowOff>5662</xdr:rowOff>
    </xdr:to>
    <xdr:cxnSp macro="">
      <xdr:nvCxnSpPr>
        <xdr:cNvPr id="63" name="Conector: Angulado 62">
          <a:extLst>
            <a:ext uri="{FF2B5EF4-FFF2-40B4-BE49-F238E27FC236}">
              <a16:creationId xmlns:a16="http://schemas.microsoft.com/office/drawing/2014/main" id="{C5D9DA89-FD60-4212-9EFE-0129FBFDC411}"/>
            </a:ext>
          </a:extLst>
        </xdr:cNvPr>
        <xdr:cNvCxnSpPr>
          <a:stCxn id="11" idx="3"/>
          <a:endCxn id="13" idx="0"/>
        </xdr:cNvCxnSpPr>
      </xdr:nvCxnSpPr>
      <xdr:spPr>
        <a:xfrm>
          <a:off x="7046819" y="2636445"/>
          <a:ext cx="1955506" cy="283867"/>
        </a:xfrm>
        <a:prstGeom prst="bentConnector2">
          <a:avLst/>
        </a:prstGeom>
        <a:ln>
          <a:solidFill>
            <a:schemeClr val="bg2">
              <a:lumMod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440726</xdr:colOff>
      <xdr:row>13</xdr:row>
      <xdr:rowOff>8894</xdr:rowOff>
    </xdr:from>
    <xdr:to>
      <xdr:col>13</xdr:col>
      <xdr:colOff>179606</xdr:colOff>
      <xdr:row>14</xdr:row>
      <xdr:rowOff>16394</xdr:rowOff>
    </xdr:to>
    <xdr:sp macro="" textlink="">
      <xdr:nvSpPr>
        <xdr:cNvPr id="64" name="Retângulo 63">
          <a:extLst>
            <a:ext uri="{FF2B5EF4-FFF2-40B4-BE49-F238E27FC236}">
              <a16:creationId xmlns:a16="http://schemas.microsoft.com/office/drawing/2014/main" id="{0F90E3F6-29F4-42AC-A0B7-47066018F6EC}"/>
            </a:ext>
          </a:extLst>
        </xdr:cNvPr>
        <xdr:cNvSpPr>
          <a:spLocks/>
        </xdr:cNvSpPr>
      </xdr:nvSpPr>
      <xdr:spPr>
        <a:xfrm>
          <a:off x="7755926" y="2542544"/>
          <a:ext cx="348480" cy="198000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ts val="400"/>
            </a:spcBef>
          </a:pPr>
          <a:r>
            <a:rPr lang="pt-BR" sz="1050" b="1">
              <a:solidFill>
                <a:schemeClr val="tx1">
                  <a:lumMod val="65000"/>
                  <a:lumOff val="35000"/>
                </a:schemeClr>
              </a:solidFill>
              <a:latin typeface="Arial"/>
            </a:rPr>
            <a:t>75%</a:t>
          </a:r>
          <a:endParaRPr lang="en-US" sz="1050" b="1">
            <a:solidFill>
              <a:schemeClr val="tx1">
                <a:lumMod val="65000"/>
                <a:lumOff val="35000"/>
              </a:schemeClr>
            </a:solidFill>
            <a:latin typeface="Arial"/>
          </a:endParaRPr>
        </a:p>
      </xdr:txBody>
    </xdr:sp>
    <xdr:clientData/>
  </xdr:twoCellAnchor>
  <xdr:twoCellAnchor>
    <xdr:from>
      <xdr:col>14</xdr:col>
      <xdr:colOff>279113</xdr:colOff>
      <xdr:row>13</xdr:row>
      <xdr:rowOff>5223</xdr:rowOff>
    </xdr:from>
    <xdr:to>
      <xdr:col>15</xdr:col>
      <xdr:colOff>17993</xdr:colOff>
      <xdr:row>14</xdr:row>
      <xdr:rowOff>12723</xdr:rowOff>
    </xdr:to>
    <xdr:sp macro="" textlink="">
      <xdr:nvSpPr>
        <xdr:cNvPr id="65" name="Retângulo 64">
          <a:extLst>
            <a:ext uri="{FF2B5EF4-FFF2-40B4-BE49-F238E27FC236}">
              <a16:creationId xmlns:a16="http://schemas.microsoft.com/office/drawing/2014/main" id="{9A28BA3A-C02D-4C35-A160-C2B9D0A560E2}"/>
            </a:ext>
          </a:extLst>
        </xdr:cNvPr>
        <xdr:cNvSpPr>
          <a:spLocks/>
        </xdr:cNvSpPr>
      </xdr:nvSpPr>
      <xdr:spPr>
        <a:xfrm>
          <a:off x="8813513" y="2538873"/>
          <a:ext cx="348480" cy="198000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ts val="400"/>
            </a:spcBef>
          </a:pPr>
          <a:r>
            <a:rPr lang="pt-BR" sz="1050" b="1">
              <a:solidFill>
                <a:schemeClr val="tx1">
                  <a:lumMod val="65000"/>
                  <a:lumOff val="35000"/>
                </a:schemeClr>
              </a:solidFill>
              <a:latin typeface="Arial"/>
            </a:rPr>
            <a:t>75%</a:t>
          </a:r>
          <a:endParaRPr lang="en-US" sz="1050" b="1">
            <a:solidFill>
              <a:schemeClr val="tx1">
                <a:lumMod val="65000"/>
                <a:lumOff val="35000"/>
              </a:schemeClr>
            </a:solidFill>
            <a:latin typeface="Arial"/>
          </a:endParaRPr>
        </a:p>
      </xdr:txBody>
    </xdr:sp>
    <xdr:clientData/>
  </xdr:twoCellAnchor>
  <xdr:twoCellAnchor>
    <xdr:from>
      <xdr:col>9</xdr:col>
      <xdr:colOff>328592</xdr:colOff>
      <xdr:row>14</xdr:row>
      <xdr:rowOff>19447</xdr:rowOff>
    </xdr:from>
    <xdr:to>
      <xdr:col>9</xdr:col>
      <xdr:colOff>328593</xdr:colOff>
      <xdr:row>15</xdr:row>
      <xdr:rowOff>1228</xdr:rowOff>
    </xdr:to>
    <xdr:cxnSp macro="">
      <xdr:nvCxnSpPr>
        <xdr:cNvPr id="66" name="Conector reto 65">
          <a:extLst>
            <a:ext uri="{FF2B5EF4-FFF2-40B4-BE49-F238E27FC236}">
              <a16:creationId xmlns:a16="http://schemas.microsoft.com/office/drawing/2014/main" id="{24D28323-A04C-4530-9748-535974A9437C}"/>
            </a:ext>
          </a:extLst>
        </xdr:cNvPr>
        <xdr:cNvCxnSpPr>
          <a:stCxn id="62" idx="2"/>
          <a:endCxn id="9" idx="0"/>
        </xdr:cNvCxnSpPr>
      </xdr:nvCxnSpPr>
      <xdr:spPr>
        <a:xfrm>
          <a:off x="5814992" y="2743597"/>
          <a:ext cx="1" cy="172281"/>
        </a:xfrm>
        <a:prstGeom prst="line">
          <a:avLst/>
        </a:prstGeom>
        <a:ln>
          <a:solidFill>
            <a:schemeClr val="bg2">
              <a:lumMod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166979</xdr:colOff>
      <xdr:row>14</xdr:row>
      <xdr:rowOff>11295</xdr:rowOff>
    </xdr:from>
    <xdr:to>
      <xdr:col>11</xdr:col>
      <xdr:colOff>166980</xdr:colOff>
      <xdr:row>15</xdr:row>
      <xdr:rowOff>6002</xdr:rowOff>
    </xdr:to>
    <xdr:cxnSp macro="">
      <xdr:nvCxnSpPr>
        <xdr:cNvPr id="67" name="Conector reto 66">
          <a:extLst>
            <a:ext uri="{FF2B5EF4-FFF2-40B4-BE49-F238E27FC236}">
              <a16:creationId xmlns:a16="http://schemas.microsoft.com/office/drawing/2014/main" id="{9917F167-95B5-443D-A78D-BF585985AFE6}"/>
            </a:ext>
          </a:extLst>
        </xdr:cNvPr>
        <xdr:cNvCxnSpPr>
          <a:stCxn id="11" idx="2"/>
          <a:endCxn id="10" idx="0"/>
        </xdr:cNvCxnSpPr>
      </xdr:nvCxnSpPr>
      <xdr:spPr>
        <a:xfrm>
          <a:off x="6872579" y="2735445"/>
          <a:ext cx="1" cy="185207"/>
        </a:xfrm>
        <a:prstGeom prst="line">
          <a:avLst/>
        </a:prstGeom>
        <a:ln>
          <a:solidFill>
            <a:schemeClr val="bg2">
              <a:lumMod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5366</xdr:colOff>
      <xdr:row>14</xdr:row>
      <xdr:rowOff>16394</xdr:rowOff>
    </xdr:from>
    <xdr:to>
      <xdr:col>13</xdr:col>
      <xdr:colOff>5367</xdr:colOff>
      <xdr:row>15</xdr:row>
      <xdr:rowOff>4733</xdr:rowOff>
    </xdr:to>
    <xdr:cxnSp macro="">
      <xdr:nvCxnSpPr>
        <xdr:cNvPr id="68" name="Conector reto 67">
          <a:extLst>
            <a:ext uri="{FF2B5EF4-FFF2-40B4-BE49-F238E27FC236}">
              <a16:creationId xmlns:a16="http://schemas.microsoft.com/office/drawing/2014/main" id="{E325B021-66AF-4D61-8390-0092BD340F06}"/>
            </a:ext>
          </a:extLst>
        </xdr:cNvPr>
        <xdr:cNvCxnSpPr>
          <a:stCxn id="64" idx="2"/>
          <a:endCxn id="12" idx="0"/>
        </xdr:cNvCxnSpPr>
      </xdr:nvCxnSpPr>
      <xdr:spPr>
        <a:xfrm>
          <a:off x="7930166" y="2740544"/>
          <a:ext cx="1" cy="178839"/>
        </a:xfrm>
        <a:prstGeom prst="line">
          <a:avLst/>
        </a:prstGeom>
        <a:ln>
          <a:solidFill>
            <a:schemeClr val="bg2">
              <a:lumMod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437534</xdr:colOff>
      <xdr:row>18</xdr:row>
      <xdr:rowOff>75008</xdr:rowOff>
    </xdr:from>
    <xdr:to>
      <xdr:col>11</xdr:col>
      <xdr:colOff>114734</xdr:colOff>
      <xdr:row>20</xdr:row>
      <xdr:rowOff>130408</xdr:rowOff>
    </xdr:to>
    <xdr:sp macro="" textlink="">
      <xdr:nvSpPr>
        <xdr:cNvPr id="69" name="Rectangle 25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3DD47B9-A525-4A94-BD24-5B847E67AB01}"/>
            </a:ext>
          </a:extLst>
        </xdr:cNvPr>
        <xdr:cNvSpPr/>
      </xdr:nvSpPr>
      <xdr:spPr bwMode="gray">
        <a:xfrm>
          <a:off x="5923934" y="3561158"/>
          <a:ext cx="896400" cy="436400"/>
        </a:xfrm>
        <a:prstGeom prst="roundRect">
          <a:avLst>
            <a:gd name="adj" fmla="val 10342"/>
          </a:avLst>
        </a:prstGeom>
        <a:solidFill>
          <a:srgbClr val="015EA9"/>
        </a:solidFill>
        <a:ln w="63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lang="en-US" sz="1200" b="1" kern="0">
              <a:solidFill>
                <a:srgbClr val="FFFFFF"/>
              </a:solidFill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State of Income</a:t>
          </a:r>
          <a:endParaRPr kumimoji="0" lang="en-US" sz="1200" b="1" i="0" u="none" strike="noStrike" kern="0" cap="none" spc="0" normalizeH="0" baseline="0">
            <a:ln>
              <a:noFill/>
            </a:ln>
            <a:solidFill>
              <a:srgbClr val="FFFFFF"/>
            </a:solidFill>
            <a:effectLst/>
            <a:uLnTx/>
            <a:uFillTx/>
            <a:latin typeface="Tw Cen MT Condensed" panose="020B0606020104020203" pitchFamily="34" charset="0"/>
            <a:ea typeface="MS PGothic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183813</xdr:colOff>
      <xdr:row>18</xdr:row>
      <xdr:rowOff>75008</xdr:rowOff>
    </xdr:from>
    <xdr:to>
      <xdr:col>12</xdr:col>
      <xdr:colOff>469562</xdr:colOff>
      <xdr:row>20</xdr:row>
      <xdr:rowOff>130408</xdr:rowOff>
    </xdr:to>
    <xdr:sp macro="" textlink="">
      <xdr:nvSpPr>
        <xdr:cNvPr id="70" name="Rectangle 25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5E029D7-D7A0-44E1-AA3E-53A9A1D798B0}"/>
            </a:ext>
          </a:extLst>
        </xdr:cNvPr>
        <xdr:cNvSpPr/>
      </xdr:nvSpPr>
      <xdr:spPr bwMode="gray">
        <a:xfrm>
          <a:off x="6889413" y="3561158"/>
          <a:ext cx="895349" cy="436400"/>
        </a:xfrm>
        <a:prstGeom prst="roundRect">
          <a:avLst>
            <a:gd name="adj" fmla="val 10342"/>
          </a:avLst>
        </a:prstGeom>
        <a:solidFill>
          <a:srgbClr val="015EA9"/>
        </a:solidFill>
        <a:ln w="63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lang="en-US" sz="1200" b="1" kern="0">
              <a:solidFill>
                <a:schemeClr val="bg1"/>
              </a:solidFill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Balance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lang="en-US" sz="1200" b="1" kern="0">
              <a:solidFill>
                <a:schemeClr val="bg1"/>
              </a:solidFill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Sheet</a:t>
          </a:r>
        </a:p>
      </xdr:txBody>
    </xdr:sp>
    <xdr:clientData/>
  </xdr:twoCellAnchor>
  <xdr:twoCellAnchor>
    <xdr:from>
      <xdr:col>16</xdr:col>
      <xdr:colOff>142259</xdr:colOff>
      <xdr:row>18</xdr:row>
      <xdr:rowOff>36908</xdr:rowOff>
    </xdr:from>
    <xdr:to>
      <xdr:col>17</xdr:col>
      <xdr:colOff>429059</xdr:colOff>
      <xdr:row>20</xdr:row>
      <xdr:rowOff>92308</xdr:rowOff>
    </xdr:to>
    <xdr:sp macro="" textlink="">
      <xdr:nvSpPr>
        <xdr:cNvPr id="71" name="Rectangle 25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64653F5-E542-4750-AF34-420B8D5B4D11}"/>
            </a:ext>
          </a:extLst>
        </xdr:cNvPr>
        <xdr:cNvSpPr/>
      </xdr:nvSpPr>
      <xdr:spPr bwMode="gray">
        <a:xfrm>
          <a:off x="9895859" y="3523058"/>
          <a:ext cx="896400" cy="436400"/>
        </a:xfrm>
        <a:prstGeom prst="roundRect">
          <a:avLst>
            <a:gd name="adj" fmla="val 10342"/>
          </a:avLst>
        </a:prstGeom>
        <a:solidFill>
          <a:srgbClr val="015EA9"/>
        </a:solidFill>
        <a:ln w="63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State of Income</a:t>
          </a:r>
        </a:p>
      </xdr:txBody>
    </xdr:sp>
    <xdr:clientData/>
  </xdr:twoCellAnchor>
  <xdr:twoCellAnchor>
    <xdr:from>
      <xdr:col>17</xdr:col>
      <xdr:colOff>498138</xdr:colOff>
      <xdr:row>18</xdr:row>
      <xdr:rowOff>36908</xdr:rowOff>
    </xdr:from>
    <xdr:to>
      <xdr:col>19</xdr:col>
      <xdr:colOff>174287</xdr:colOff>
      <xdr:row>20</xdr:row>
      <xdr:rowOff>92308</xdr:rowOff>
    </xdr:to>
    <xdr:sp macro="" textlink="">
      <xdr:nvSpPr>
        <xdr:cNvPr id="72" name="Rectangle 25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711E1BC-5813-4F87-A2E6-D74228205C7A}"/>
            </a:ext>
          </a:extLst>
        </xdr:cNvPr>
        <xdr:cNvSpPr/>
      </xdr:nvSpPr>
      <xdr:spPr bwMode="gray">
        <a:xfrm>
          <a:off x="10861338" y="3523058"/>
          <a:ext cx="895349" cy="436400"/>
        </a:xfrm>
        <a:prstGeom prst="roundRect">
          <a:avLst>
            <a:gd name="adj" fmla="val 10342"/>
          </a:avLst>
        </a:prstGeom>
        <a:solidFill>
          <a:srgbClr val="015EA9"/>
        </a:solidFill>
        <a:ln w="63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lang="en-US" sz="1200" b="1" kern="0">
              <a:solidFill>
                <a:schemeClr val="bg1"/>
              </a:solidFill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Balance</a:t>
          </a:r>
          <a:r>
            <a:rPr lang="en-US" sz="1200" b="1" kern="0" baseline="0">
              <a:solidFill>
                <a:schemeClr val="bg1"/>
              </a:solidFill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lang="en-US" sz="1200" b="1" kern="0" baseline="0">
              <a:solidFill>
                <a:schemeClr val="bg1"/>
              </a:solidFill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Sheet</a:t>
          </a:r>
          <a:endParaRPr lang="en-US" sz="1200" b="1" kern="0">
            <a:solidFill>
              <a:schemeClr val="bg1"/>
            </a:solidFill>
            <a:latin typeface="Tw Cen MT Condensed" panose="020B0606020104020203" pitchFamily="34" charset="0"/>
            <a:ea typeface="MS PGothic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221226</xdr:colOff>
      <xdr:row>33</xdr:row>
      <xdr:rowOff>37161</xdr:rowOff>
    </xdr:from>
    <xdr:to>
      <xdr:col>8</xdr:col>
      <xdr:colOff>186336</xdr:colOff>
      <xdr:row>35</xdr:row>
      <xdr:rowOff>86102</xdr:rowOff>
    </xdr:to>
    <xdr:pic>
      <xdr:nvPicPr>
        <xdr:cNvPr id="73" name="Picture 2" descr="Resultado de imagem para cnp assurances logo png">
          <a:extLst>
            <a:ext uri="{FF2B5EF4-FFF2-40B4-BE49-F238E27FC236}">
              <a16:creationId xmlns:a16="http://schemas.microsoft.com/office/drawing/2014/main" id="{2725EF66-CBD3-4EDD-B3C3-5C371EC3A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8426" y="6304611"/>
          <a:ext cx="574710" cy="429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465476</xdr:colOff>
      <xdr:row>33</xdr:row>
      <xdr:rowOff>37161</xdr:rowOff>
    </xdr:from>
    <xdr:to>
      <xdr:col>5</xdr:col>
      <xdr:colOff>430586</xdr:colOff>
      <xdr:row>35</xdr:row>
      <xdr:rowOff>86102</xdr:rowOff>
    </xdr:to>
    <xdr:pic>
      <xdr:nvPicPr>
        <xdr:cNvPr id="74" name="Picture 2" descr="Resultado de imagem para cnp assurances logo png">
          <a:extLst>
            <a:ext uri="{FF2B5EF4-FFF2-40B4-BE49-F238E27FC236}">
              <a16:creationId xmlns:a16="http://schemas.microsoft.com/office/drawing/2014/main" id="{A56F71A0-7234-4C16-9E25-50EA405E3F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3876" y="6304611"/>
          <a:ext cx="574710" cy="429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548770</xdr:colOff>
      <xdr:row>32</xdr:row>
      <xdr:rowOff>153810</xdr:rowOff>
    </xdr:from>
    <xdr:to>
      <xdr:col>9</xdr:col>
      <xdr:colOff>516812</xdr:colOff>
      <xdr:row>35</xdr:row>
      <xdr:rowOff>159952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A304D072-BB32-4FEE-8B08-23E39B9E2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425570" y="6230760"/>
          <a:ext cx="577642" cy="577642"/>
        </a:xfrm>
        <a:prstGeom prst="rect">
          <a:avLst/>
        </a:prstGeom>
      </xdr:spPr>
    </xdr:pic>
    <xdr:clientData/>
  </xdr:twoCellAnchor>
  <xdr:twoCellAnchor>
    <xdr:from>
      <xdr:col>10</xdr:col>
      <xdr:colOff>437821</xdr:colOff>
      <xdr:row>33</xdr:row>
      <xdr:rowOff>150763</xdr:rowOff>
    </xdr:from>
    <xdr:to>
      <xdr:col>11</xdr:col>
      <xdr:colOff>439572</xdr:colOff>
      <xdr:row>34</xdr:row>
      <xdr:rowOff>162999</xdr:rowOff>
    </xdr:to>
    <xdr:pic>
      <xdr:nvPicPr>
        <xdr:cNvPr id="76" name="Imagem 75">
          <a:extLst>
            <a:ext uri="{FF2B5EF4-FFF2-40B4-BE49-F238E27FC236}">
              <a16:creationId xmlns:a16="http://schemas.microsoft.com/office/drawing/2014/main" id="{7DE91B74-89DB-4232-AB27-7768DC521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533821" y="6418213"/>
          <a:ext cx="611351" cy="202736"/>
        </a:xfrm>
        <a:prstGeom prst="rect">
          <a:avLst/>
        </a:prstGeom>
      </xdr:spPr>
    </xdr:pic>
    <xdr:clientData/>
  </xdr:twoCellAnchor>
  <xdr:twoCellAnchor>
    <xdr:from>
      <xdr:col>12</xdr:col>
      <xdr:colOff>496812</xdr:colOff>
      <xdr:row>33</xdr:row>
      <xdr:rowOff>37161</xdr:rowOff>
    </xdr:from>
    <xdr:to>
      <xdr:col>13</xdr:col>
      <xdr:colOff>461922</xdr:colOff>
      <xdr:row>35</xdr:row>
      <xdr:rowOff>86102</xdr:rowOff>
    </xdr:to>
    <xdr:pic>
      <xdr:nvPicPr>
        <xdr:cNvPr id="77" name="Picture 2" descr="Resultado de imagem para cnp assurances logo png">
          <a:extLst>
            <a:ext uri="{FF2B5EF4-FFF2-40B4-BE49-F238E27FC236}">
              <a16:creationId xmlns:a16="http://schemas.microsoft.com/office/drawing/2014/main" id="{B6742E72-7693-40BC-BAC7-5B002E8075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812012" y="6304611"/>
          <a:ext cx="574710" cy="429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110879</xdr:colOff>
      <xdr:row>33</xdr:row>
      <xdr:rowOff>97045</xdr:rowOff>
    </xdr:from>
    <xdr:to>
      <xdr:col>15</xdr:col>
      <xdr:colOff>359708</xdr:colOff>
      <xdr:row>35</xdr:row>
      <xdr:rowOff>26217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E002D4EC-9CD1-4958-93C6-A670D3A817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29116" b="34751"/>
        <a:stretch/>
      </xdr:blipFill>
      <xdr:spPr>
        <a:xfrm>
          <a:off x="8645279" y="6364495"/>
          <a:ext cx="858429" cy="310172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16</xdr:row>
      <xdr:rowOff>121300</xdr:rowOff>
    </xdr:from>
    <xdr:to>
      <xdr:col>1</xdr:col>
      <xdr:colOff>514350</xdr:colOff>
      <xdr:row>18</xdr:row>
      <xdr:rowOff>141811</xdr:rowOff>
    </xdr:to>
    <xdr:sp macro="" textlink="">
      <xdr:nvSpPr>
        <xdr:cNvPr id="79" name="CaixaDeTexto 4">
          <a:extLst>
            <a:ext uri="{FF2B5EF4-FFF2-40B4-BE49-F238E27FC236}">
              <a16:creationId xmlns:a16="http://schemas.microsoft.com/office/drawing/2014/main" id="{5D6B22A7-E76D-46C4-A7C1-687F80EA15BE}"/>
            </a:ext>
          </a:extLst>
        </xdr:cNvPr>
        <xdr:cNvSpPr txBox="1"/>
      </xdr:nvSpPr>
      <xdr:spPr>
        <a:xfrm>
          <a:off x="38100" y="3226450"/>
          <a:ext cx="1085850" cy="401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72000" tIns="36000" rIns="72000" bIns="36000" rtlCol="0" anchor="t">
          <a:sp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spcBef>
              <a:spcPts val="400"/>
            </a:spcBef>
          </a:pPr>
          <a:r>
            <a:rPr lang="en-US" sz="1050" b="1" baseline="0">
              <a:solidFill>
                <a:schemeClr val="bg2">
                  <a:lumMod val="25000"/>
                </a:schemeClr>
              </a:solidFill>
            </a:rPr>
            <a:t>OPERATING COMPANIES</a:t>
          </a:r>
        </a:p>
      </xdr:txBody>
    </xdr:sp>
    <xdr:clientData/>
  </xdr:twoCellAnchor>
  <xdr:twoCellAnchor>
    <xdr:from>
      <xdr:col>15</xdr:col>
      <xdr:colOff>190499</xdr:colOff>
      <xdr:row>0</xdr:row>
      <xdr:rowOff>104775</xdr:rowOff>
    </xdr:from>
    <xdr:to>
      <xdr:col>16</xdr:col>
      <xdr:colOff>476250</xdr:colOff>
      <xdr:row>3</xdr:row>
      <xdr:rowOff>85725</xdr:rowOff>
    </xdr:to>
    <xdr:sp macro="" textlink="">
      <xdr:nvSpPr>
        <xdr:cNvPr id="80" name="Rectangle 25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DB04C8C-B32A-4BD2-80C9-309ED1FD8CCE}"/>
            </a:ext>
          </a:extLst>
        </xdr:cNvPr>
        <xdr:cNvSpPr/>
      </xdr:nvSpPr>
      <xdr:spPr bwMode="gray">
        <a:xfrm>
          <a:off x="9334499" y="104775"/>
          <a:ext cx="895351" cy="552450"/>
        </a:xfrm>
        <a:prstGeom prst="roundRect">
          <a:avLst>
            <a:gd name="adj" fmla="val 10342"/>
          </a:avLst>
        </a:prstGeom>
        <a:solidFill>
          <a:srgbClr val="015EA9"/>
        </a:solidFill>
        <a:ln w="63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lang="en-US" sz="1200" b="1" kern="0">
              <a:solidFill>
                <a:srgbClr val="FFFFFF"/>
              </a:solidFill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State of Income </a:t>
          </a:r>
          <a:r>
            <a:rPr lang="en-US" sz="1400" b="1" kern="0" baseline="0">
              <a:solidFill>
                <a:srgbClr val="FFFFFF"/>
              </a:solidFill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Recurring</a:t>
          </a:r>
          <a:endParaRPr lang="en-US" sz="2000" b="1" kern="0">
            <a:solidFill>
              <a:srgbClr val="FFFFFF"/>
            </a:solidFill>
            <a:latin typeface="Tw Cen MT Condensed" panose="020B0606020104020203" pitchFamily="34" charset="0"/>
            <a:ea typeface="MS PGothic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314324</xdr:colOff>
      <xdr:row>0</xdr:row>
      <xdr:rowOff>104775</xdr:rowOff>
    </xdr:from>
    <xdr:to>
      <xdr:col>20</xdr:col>
      <xdr:colOff>428625</xdr:colOff>
      <xdr:row>3</xdr:row>
      <xdr:rowOff>85725</xdr:rowOff>
    </xdr:to>
    <xdr:sp macro="" textlink="">
      <xdr:nvSpPr>
        <xdr:cNvPr id="81" name="Rectangle 25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06F5BC2-3370-4124-8B55-503EC41484AF}"/>
            </a:ext>
          </a:extLst>
        </xdr:cNvPr>
        <xdr:cNvSpPr/>
      </xdr:nvSpPr>
      <xdr:spPr bwMode="gray">
        <a:xfrm>
          <a:off x="11287124" y="104775"/>
          <a:ext cx="1333501" cy="552450"/>
        </a:xfrm>
        <a:prstGeom prst="roundRect">
          <a:avLst>
            <a:gd name="adj" fmla="val 10342"/>
          </a:avLst>
        </a:prstGeom>
        <a:solidFill>
          <a:srgbClr val="015EA9"/>
        </a:solidFill>
        <a:ln w="63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lang="en-US" sz="1600" b="1" kern="0">
              <a:solidFill>
                <a:srgbClr val="FFFFFF"/>
              </a:solidFill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Balance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Sheet</a:t>
          </a:r>
        </a:p>
      </xdr:txBody>
    </xdr:sp>
    <xdr:clientData/>
  </xdr:twoCellAnchor>
  <xdr:twoCellAnchor>
    <xdr:from>
      <xdr:col>16</xdr:col>
      <xdr:colOff>552449</xdr:colOff>
      <xdr:row>0</xdr:row>
      <xdr:rowOff>104775</xdr:rowOff>
    </xdr:from>
    <xdr:to>
      <xdr:col>18</xdr:col>
      <xdr:colOff>228600</xdr:colOff>
      <xdr:row>3</xdr:row>
      <xdr:rowOff>85725</xdr:rowOff>
    </xdr:to>
    <xdr:sp macro="" textlink="">
      <xdr:nvSpPr>
        <xdr:cNvPr id="82" name="Rectangle 25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BC7E5DC-B5A9-4DBF-8513-EB18A38FBEA1}"/>
            </a:ext>
          </a:extLst>
        </xdr:cNvPr>
        <xdr:cNvSpPr/>
      </xdr:nvSpPr>
      <xdr:spPr bwMode="gray">
        <a:xfrm>
          <a:off x="10306049" y="104775"/>
          <a:ext cx="895351" cy="552450"/>
        </a:xfrm>
        <a:prstGeom prst="roundRect">
          <a:avLst>
            <a:gd name="adj" fmla="val 10342"/>
          </a:avLst>
        </a:prstGeom>
        <a:solidFill>
          <a:srgbClr val="015EA9"/>
        </a:solidFill>
        <a:ln w="63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lang="en-US" sz="1200" b="1" kern="0">
              <a:solidFill>
                <a:srgbClr val="FFFFFF"/>
              </a:solidFill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State of Income</a:t>
          </a:r>
        </a:p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Accounting</a:t>
          </a:r>
          <a:endParaRPr kumimoji="0" lang="en-US" sz="2000" b="1" i="0" u="none" strike="noStrike" kern="0" cap="none" spc="0" normalizeH="0" baseline="0">
            <a:ln>
              <a:noFill/>
            </a:ln>
            <a:solidFill>
              <a:srgbClr val="FFFFFF"/>
            </a:solidFill>
            <a:effectLst/>
            <a:uLnTx/>
            <a:uFillTx/>
            <a:latin typeface="Tw Cen MT Condensed" panose="020B0606020104020203" pitchFamily="34" charset="0"/>
            <a:ea typeface="MS PGothic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495299</xdr:colOff>
      <xdr:row>0</xdr:row>
      <xdr:rowOff>180975</xdr:rowOff>
    </xdr:from>
    <xdr:to>
      <xdr:col>25</xdr:col>
      <xdr:colOff>200024</xdr:colOff>
      <xdr:row>3</xdr:row>
      <xdr:rowOff>62282</xdr:rowOff>
    </xdr:to>
    <xdr:sp macro="" textlink="">
      <xdr:nvSpPr>
        <xdr:cNvPr id="83" name="CaixaDeTexto 4">
          <a:extLst>
            <a:ext uri="{FF2B5EF4-FFF2-40B4-BE49-F238E27FC236}">
              <a16:creationId xmlns:a16="http://schemas.microsoft.com/office/drawing/2014/main" id="{363E72CB-D877-4B0F-87F9-EB81925D1A76}"/>
            </a:ext>
          </a:extLst>
        </xdr:cNvPr>
        <xdr:cNvSpPr txBox="1"/>
      </xdr:nvSpPr>
      <xdr:spPr>
        <a:xfrm>
          <a:off x="12687299" y="180975"/>
          <a:ext cx="2752725" cy="4528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72000" tIns="36000" rIns="72000" bIns="36000" rtlCol="0" anchor="t">
          <a:sp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spcBef>
              <a:spcPts val="400"/>
            </a:spcBef>
          </a:pPr>
          <a:r>
            <a:rPr lang="en-US" sz="1050" b="1">
              <a:solidFill>
                <a:schemeClr val="bg2">
                  <a:lumMod val="25000"/>
                </a:schemeClr>
              </a:solidFill>
            </a:rPr>
            <a:t>CAIXA Seguridade Participações S.A.</a:t>
          </a:r>
        </a:p>
        <a:p>
          <a:pPr algn="l">
            <a:spcBef>
              <a:spcPts val="400"/>
            </a:spcBef>
          </a:pPr>
          <a:r>
            <a:rPr lang="en-US" sz="1050" b="1" baseline="0">
              <a:solidFill>
                <a:schemeClr val="bg2">
                  <a:lumMod val="25000"/>
                </a:schemeClr>
              </a:solidFill>
            </a:rPr>
            <a:t>Information</a:t>
          </a:r>
        </a:p>
      </xdr:txBody>
    </xdr:sp>
    <xdr:clientData/>
  </xdr:twoCellAnchor>
  <xdr:twoCellAnchor>
    <xdr:from>
      <xdr:col>2</xdr:col>
      <xdr:colOff>38100</xdr:colOff>
      <xdr:row>29</xdr:row>
      <xdr:rowOff>19050</xdr:rowOff>
    </xdr:from>
    <xdr:to>
      <xdr:col>3</xdr:col>
      <xdr:colOff>352426</xdr:colOff>
      <xdr:row>31</xdr:row>
      <xdr:rowOff>114299</xdr:rowOff>
    </xdr:to>
    <xdr:sp macro="" textlink="">
      <xdr:nvSpPr>
        <xdr:cNvPr id="84" name="Rectangle 25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E45077A-FEF2-4236-8A3E-F38584245E2B}"/>
            </a:ext>
          </a:extLst>
        </xdr:cNvPr>
        <xdr:cNvSpPr/>
      </xdr:nvSpPr>
      <xdr:spPr bwMode="gray">
        <a:xfrm>
          <a:off x="1257300" y="5524500"/>
          <a:ext cx="923926" cy="476249"/>
        </a:xfrm>
        <a:prstGeom prst="roundRect">
          <a:avLst>
            <a:gd name="adj" fmla="val 10342"/>
          </a:avLst>
        </a:prstGeom>
        <a:solidFill>
          <a:srgbClr val="015EA9"/>
        </a:solidFill>
        <a:ln w="635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Commercial Performance</a:t>
          </a:r>
        </a:p>
      </xdr:txBody>
    </xdr:sp>
    <xdr:clientData/>
  </xdr:twoCellAnchor>
  <xdr:twoCellAnchor>
    <xdr:from>
      <xdr:col>20</xdr:col>
      <xdr:colOff>285750</xdr:colOff>
      <xdr:row>18</xdr:row>
      <xdr:rowOff>21167</xdr:rowOff>
    </xdr:from>
    <xdr:to>
      <xdr:col>21</xdr:col>
      <xdr:colOff>572551</xdr:colOff>
      <xdr:row>20</xdr:row>
      <xdr:rowOff>76567</xdr:rowOff>
    </xdr:to>
    <xdr:sp macro="" textlink="">
      <xdr:nvSpPr>
        <xdr:cNvPr id="85" name="Rectangle 255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6685A82D-7972-4D85-810E-A9CD05692748}"/>
            </a:ext>
          </a:extLst>
        </xdr:cNvPr>
        <xdr:cNvSpPr/>
      </xdr:nvSpPr>
      <xdr:spPr bwMode="gray">
        <a:xfrm>
          <a:off x="12477750" y="3507317"/>
          <a:ext cx="896401" cy="436400"/>
        </a:xfrm>
        <a:prstGeom prst="roundRect">
          <a:avLst>
            <a:gd name="adj" fmla="val 10342"/>
          </a:avLst>
        </a:prstGeom>
        <a:solidFill>
          <a:srgbClr val="015EA9"/>
        </a:solidFill>
        <a:ln w="63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State of Income</a:t>
          </a:r>
        </a:p>
      </xdr:txBody>
    </xdr:sp>
    <xdr:clientData/>
  </xdr:twoCellAnchor>
  <xdr:twoCellAnchor>
    <xdr:from>
      <xdr:col>0</xdr:col>
      <xdr:colOff>433916</xdr:colOff>
      <xdr:row>1</xdr:row>
      <xdr:rowOff>10583</xdr:rowOff>
    </xdr:from>
    <xdr:to>
      <xdr:col>2</xdr:col>
      <xdr:colOff>345016</xdr:colOff>
      <xdr:row>3</xdr:row>
      <xdr:rowOff>65983</xdr:rowOff>
    </xdr:to>
    <xdr:sp macro="" textlink="">
      <xdr:nvSpPr>
        <xdr:cNvPr id="90" name="Rectangle 25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D7C11B82-59C9-46F3-B567-81B1EC524AB4}"/>
            </a:ext>
          </a:extLst>
        </xdr:cNvPr>
        <xdr:cNvSpPr/>
      </xdr:nvSpPr>
      <xdr:spPr bwMode="gray">
        <a:xfrm>
          <a:off x="433916" y="201083"/>
          <a:ext cx="1138767" cy="436400"/>
        </a:xfrm>
        <a:prstGeom prst="roundRect">
          <a:avLst>
            <a:gd name="adj" fmla="val 10342"/>
          </a:avLst>
        </a:prstGeom>
        <a:solidFill>
          <a:srgbClr val="015EA9"/>
        </a:solidFill>
        <a:ln w="6350" cap="flat" cmpd="sng" algn="ctr">
          <a:solidFill>
            <a:srgbClr val="ED7D31"/>
          </a:solidFill>
          <a:prstDash val="solid"/>
          <a:round/>
          <a:headEnd type="none" w="med" len="med"/>
          <a:tailEnd type="none" w="med" len="med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Indicators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3124200</xdr:colOff>
      <xdr:row>0</xdr:row>
      <xdr:rowOff>38101</xdr:rowOff>
    </xdr:from>
    <xdr:to>
      <xdr:col>1</xdr:col>
      <xdr:colOff>3590925</xdr:colOff>
      <xdr:row>2</xdr:row>
      <xdr:rowOff>123826</xdr:rowOff>
    </xdr:to>
    <xdr:pic>
      <xdr:nvPicPr>
        <xdr:cNvPr id="3" name="Gráfico 2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2ECDD1-B8E3-405B-989D-160B72A78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95675" y="38101"/>
          <a:ext cx="4667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0</xdr:row>
      <xdr:rowOff>180975</xdr:rowOff>
    </xdr:from>
    <xdr:to>
      <xdr:col>1</xdr:col>
      <xdr:colOff>2399748</xdr:colOff>
      <xdr:row>2</xdr:row>
      <xdr:rowOff>78560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B0346DD-56FF-42B9-A7B2-BBCE77470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80975"/>
          <a:ext cx="2256873" cy="2881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3489854</xdr:colOff>
      <xdr:row>0</xdr:row>
      <xdr:rowOff>16404</xdr:rowOff>
    </xdr:from>
    <xdr:to>
      <xdr:col>1</xdr:col>
      <xdr:colOff>3956579</xdr:colOff>
      <xdr:row>2</xdr:row>
      <xdr:rowOff>110067</xdr:rowOff>
    </xdr:to>
    <xdr:pic>
      <xdr:nvPicPr>
        <xdr:cNvPr id="2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769D0F-2663-4D56-ABDD-7BFD6F147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347104" y="16404"/>
          <a:ext cx="466725" cy="485246"/>
        </a:xfrm>
        <a:prstGeom prst="rect">
          <a:avLst/>
        </a:prstGeom>
      </xdr:spPr>
    </xdr:pic>
    <xdr:clientData/>
  </xdr:twoCellAnchor>
  <xdr:twoCellAnchor editAs="oneCell">
    <xdr:from>
      <xdr:col>1</xdr:col>
      <xdr:colOff>45508</xdr:colOff>
      <xdr:row>0</xdr:row>
      <xdr:rowOff>142875</xdr:rowOff>
    </xdr:from>
    <xdr:to>
      <xdr:col>1</xdr:col>
      <xdr:colOff>2302381</xdr:colOff>
      <xdr:row>2</xdr:row>
      <xdr:rowOff>40460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E113242-F821-4EC0-B7B7-CDDA41E49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758" y="142875"/>
          <a:ext cx="2256873" cy="2891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3140604</xdr:colOff>
      <xdr:row>0</xdr:row>
      <xdr:rowOff>16404</xdr:rowOff>
    </xdr:from>
    <xdr:to>
      <xdr:col>1</xdr:col>
      <xdr:colOff>3607329</xdr:colOff>
      <xdr:row>2</xdr:row>
      <xdr:rowOff>119592</xdr:rowOff>
    </xdr:to>
    <xdr:pic>
      <xdr:nvPicPr>
        <xdr:cNvPr id="3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E93CCD-481E-4D6F-92A6-03AAD5CEC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7937" y="16404"/>
          <a:ext cx="466725" cy="494771"/>
        </a:xfrm>
        <a:prstGeom prst="rect">
          <a:avLst/>
        </a:prstGeom>
      </xdr:spPr>
    </xdr:pic>
    <xdr:clientData/>
  </xdr:twoCellAnchor>
  <xdr:twoCellAnchor editAs="oneCell">
    <xdr:from>
      <xdr:col>1</xdr:col>
      <xdr:colOff>61383</xdr:colOff>
      <xdr:row>0</xdr:row>
      <xdr:rowOff>173567</xdr:rowOff>
    </xdr:from>
    <xdr:to>
      <xdr:col>1</xdr:col>
      <xdr:colOff>2318256</xdr:colOff>
      <xdr:row>2</xdr:row>
      <xdr:rowOff>71152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5C308ED-76DE-42A9-B41E-23BDB43B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16" y="173567"/>
          <a:ext cx="2256873" cy="2891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3193520</xdr:colOff>
      <xdr:row>0</xdr:row>
      <xdr:rowOff>69320</xdr:rowOff>
    </xdr:from>
    <xdr:to>
      <xdr:col>1</xdr:col>
      <xdr:colOff>3663420</xdr:colOff>
      <xdr:row>2</xdr:row>
      <xdr:rowOff>182033</xdr:rowOff>
    </xdr:to>
    <xdr:pic>
      <xdr:nvPicPr>
        <xdr:cNvPr id="3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7A9044-B8AA-4AD9-9D08-04B37839F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15770" y="69320"/>
          <a:ext cx="469900" cy="504296"/>
        </a:xfrm>
        <a:prstGeom prst="rect">
          <a:avLst/>
        </a:prstGeom>
      </xdr:spPr>
    </xdr:pic>
    <xdr:clientData/>
  </xdr:twoCellAnchor>
  <xdr:twoCellAnchor editAs="oneCell">
    <xdr:from>
      <xdr:col>1</xdr:col>
      <xdr:colOff>167218</xdr:colOff>
      <xdr:row>1</xdr:row>
      <xdr:rowOff>13758</xdr:rowOff>
    </xdr:from>
    <xdr:to>
      <xdr:col>1</xdr:col>
      <xdr:colOff>1862668</xdr:colOff>
      <xdr:row>2</xdr:row>
      <xdr:rowOff>29114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4E45A34-CC2C-4713-8A8A-3DA497C91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68" y="204258"/>
          <a:ext cx="1695450" cy="2164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3653895</xdr:colOff>
      <xdr:row>0</xdr:row>
      <xdr:rowOff>33337</xdr:rowOff>
    </xdr:from>
    <xdr:to>
      <xdr:col>0</xdr:col>
      <xdr:colOff>4125382</xdr:colOff>
      <xdr:row>2</xdr:row>
      <xdr:rowOff>155575</xdr:rowOff>
    </xdr:to>
    <xdr:pic>
      <xdr:nvPicPr>
        <xdr:cNvPr id="21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1EB07A-826A-4DBE-92E1-9548EF0BF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653895" y="33337"/>
          <a:ext cx="471487" cy="513821"/>
        </a:xfrm>
        <a:prstGeom prst="rect">
          <a:avLst/>
        </a:prstGeom>
      </xdr:spPr>
    </xdr:pic>
    <xdr:clientData/>
  </xdr:twoCellAnchor>
  <xdr:twoCellAnchor>
    <xdr:from>
      <xdr:col>0</xdr:col>
      <xdr:colOff>2194983</xdr:colOff>
      <xdr:row>0</xdr:row>
      <xdr:rowOff>95250</xdr:rowOff>
    </xdr:from>
    <xdr:to>
      <xdr:col>0</xdr:col>
      <xdr:colOff>3091383</xdr:colOff>
      <xdr:row>2</xdr:row>
      <xdr:rowOff>141125</xdr:rowOff>
    </xdr:to>
    <xdr:sp macro="" textlink="">
      <xdr:nvSpPr>
        <xdr:cNvPr id="16" name="Rectangle 25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F26E9A-B455-43EE-A6A0-C17E519A46D0}"/>
            </a:ext>
          </a:extLst>
        </xdr:cNvPr>
        <xdr:cNvSpPr/>
      </xdr:nvSpPr>
      <xdr:spPr bwMode="gray">
        <a:xfrm>
          <a:off x="2194983" y="95250"/>
          <a:ext cx="896400" cy="437458"/>
        </a:xfrm>
        <a:prstGeom prst="roundRect">
          <a:avLst>
            <a:gd name="adj" fmla="val 10342"/>
          </a:avLst>
        </a:prstGeom>
        <a:solidFill>
          <a:schemeClr val="bg1"/>
        </a:solidFill>
        <a:ln w="635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>
              <a:ln>
                <a:noFill/>
              </a:ln>
              <a:solidFill>
                <a:srgbClr val="014175"/>
              </a:solidFill>
              <a:effectLst/>
              <a:uLnTx/>
              <a:uFillTx/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Segmentos Código SUSEP</a:t>
          </a:r>
        </a:p>
      </xdr:txBody>
    </xdr:sp>
    <xdr:clientData/>
  </xdr:twoCellAnchor>
  <xdr:twoCellAnchor editAs="oneCell">
    <xdr:from>
      <xdr:col>0</xdr:col>
      <xdr:colOff>139700</xdr:colOff>
      <xdr:row>1</xdr:row>
      <xdr:rowOff>24341</xdr:rowOff>
    </xdr:from>
    <xdr:to>
      <xdr:col>0</xdr:col>
      <xdr:colOff>1978025</xdr:colOff>
      <xdr:row>2</xdr:row>
      <xdr:rowOff>57937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47DBC55B-D02A-4CEB-BD83-6C4FCF0E6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14841"/>
          <a:ext cx="1838325" cy="23467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3435014</xdr:colOff>
      <xdr:row>0</xdr:row>
      <xdr:rowOff>50078</xdr:rowOff>
    </xdr:from>
    <xdr:to>
      <xdr:col>0</xdr:col>
      <xdr:colOff>3906501</xdr:colOff>
      <xdr:row>2</xdr:row>
      <xdr:rowOff>181841</xdr:rowOff>
    </xdr:to>
    <xdr:pic>
      <xdr:nvPicPr>
        <xdr:cNvPr id="5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D670D-D8A9-4C86-8EEB-249DAEA4E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35014" y="50078"/>
          <a:ext cx="471487" cy="523346"/>
        </a:xfrm>
        <a:prstGeom prst="rect">
          <a:avLst/>
        </a:prstGeom>
      </xdr:spPr>
    </xdr:pic>
    <xdr:clientData/>
  </xdr:twoCellAnchor>
  <xdr:twoCellAnchor editAs="oneCell">
    <xdr:from>
      <xdr:col>0</xdr:col>
      <xdr:colOff>132292</xdr:colOff>
      <xdr:row>1</xdr:row>
      <xdr:rowOff>6350</xdr:rowOff>
    </xdr:from>
    <xdr:to>
      <xdr:col>0</xdr:col>
      <xdr:colOff>2389165</xdr:colOff>
      <xdr:row>2</xdr:row>
      <xdr:rowOff>94435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A1447D5E-ECCD-42A6-9B54-CC8268950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92" y="196850"/>
          <a:ext cx="2256873" cy="2891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2709334</xdr:colOff>
      <xdr:row>0</xdr:row>
      <xdr:rowOff>0</xdr:rowOff>
    </xdr:from>
    <xdr:to>
      <xdr:col>1</xdr:col>
      <xdr:colOff>3181351</xdr:colOff>
      <xdr:row>2</xdr:row>
      <xdr:rowOff>122238</xdr:rowOff>
    </xdr:to>
    <xdr:pic>
      <xdr:nvPicPr>
        <xdr:cNvPr id="2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62B84-58A1-44D4-9571-91CE54A02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312584" y="0"/>
          <a:ext cx="472017" cy="513821"/>
        </a:xfrm>
        <a:prstGeom prst="rect">
          <a:avLst/>
        </a:prstGeom>
      </xdr:spPr>
    </xdr:pic>
    <xdr:clientData/>
  </xdr:twoCellAnchor>
  <xdr:twoCellAnchor editAs="oneCell">
    <xdr:from>
      <xdr:col>0</xdr:col>
      <xdr:colOff>297392</xdr:colOff>
      <xdr:row>0</xdr:row>
      <xdr:rowOff>144991</xdr:rowOff>
    </xdr:from>
    <xdr:to>
      <xdr:col>1</xdr:col>
      <xdr:colOff>1513416</xdr:colOff>
      <xdr:row>2</xdr:row>
      <xdr:rowOff>42333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D9E056-FB09-4E27-AD91-6052E43A1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392" y="144991"/>
          <a:ext cx="1819274" cy="2889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2752725</xdr:colOff>
      <xdr:row>3</xdr:row>
      <xdr:rowOff>57150</xdr:rowOff>
    </xdr:from>
    <xdr:ext cx="533400" cy="533400"/>
    <xdr:pic>
      <xdr:nvPicPr>
        <xdr:cNvPr id="11" name="Gráfico 10" descr="Seta de linha: retorno na horizont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F90415-2BF1-45CE-A1ED-F4830E0E4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52725" y="57150"/>
          <a:ext cx="533400" cy="533400"/>
        </a:xfrm>
        <a:prstGeom prst="rect">
          <a:avLst/>
        </a:prstGeom>
      </xdr:spPr>
    </xdr:pic>
    <xdr:clientData/>
  </xdr:oneCellAnchor>
  <xdr:twoCellAnchor editAs="oneCell">
    <xdr:from>
      <xdr:col>0</xdr:col>
      <xdr:colOff>104775</xdr:colOff>
      <xdr:row>3</xdr:row>
      <xdr:rowOff>114300</xdr:rowOff>
    </xdr:from>
    <xdr:to>
      <xdr:col>0</xdr:col>
      <xdr:colOff>2361648</xdr:colOff>
      <xdr:row>5</xdr:row>
      <xdr:rowOff>11885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BD9E1CC8-23C7-4B6E-A297-6E8DCE0FA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2256873" cy="2881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2752725</xdr:colOff>
      <xdr:row>3</xdr:row>
      <xdr:rowOff>57150</xdr:rowOff>
    </xdr:from>
    <xdr:ext cx="533400" cy="533400"/>
    <xdr:pic>
      <xdr:nvPicPr>
        <xdr:cNvPr id="5" name="Gráfico 4" descr="Seta de linha: retorno na horizont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B4CCB1-6260-42F6-8102-A896348E0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52725" y="1200150"/>
          <a:ext cx="533400" cy="533400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3</xdr:row>
      <xdr:rowOff>104775</xdr:rowOff>
    </xdr:from>
    <xdr:to>
      <xdr:col>0</xdr:col>
      <xdr:colOff>2352123</xdr:colOff>
      <xdr:row>5</xdr:row>
      <xdr:rowOff>2360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CEC824D-1319-495E-AB7C-4396EEA3D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4775"/>
          <a:ext cx="2256873" cy="2881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3467100</xdr:colOff>
      <xdr:row>0</xdr:row>
      <xdr:rowOff>0</xdr:rowOff>
    </xdr:from>
    <xdr:to>
      <xdr:col>0</xdr:col>
      <xdr:colOff>3933825</xdr:colOff>
      <xdr:row>2</xdr:row>
      <xdr:rowOff>76200</xdr:rowOff>
    </xdr:to>
    <xdr:pic>
      <xdr:nvPicPr>
        <xdr:cNvPr id="8" name="Gráfico 7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C12216-41C4-4475-894F-0C7A434FB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7100" y="0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133351</xdr:rowOff>
    </xdr:from>
    <xdr:to>
      <xdr:col>0</xdr:col>
      <xdr:colOff>2162466</xdr:colOff>
      <xdr:row>2</xdr:row>
      <xdr:rowOff>9526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184571A-76D7-4817-8605-F58BF50B1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33351"/>
          <a:ext cx="2010066" cy="266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3105150</xdr:colOff>
      <xdr:row>0</xdr:row>
      <xdr:rowOff>9525</xdr:rowOff>
    </xdr:from>
    <xdr:to>
      <xdr:col>0</xdr:col>
      <xdr:colOff>3571875</xdr:colOff>
      <xdr:row>2</xdr:row>
      <xdr:rowOff>104775</xdr:rowOff>
    </xdr:to>
    <xdr:pic>
      <xdr:nvPicPr>
        <xdr:cNvPr id="2" name="Gráfico 1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BBC66A-33AF-4057-9E93-2A0E431D1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05150" y="9525"/>
          <a:ext cx="466725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119664</xdr:rowOff>
    </xdr:from>
    <xdr:to>
      <xdr:col>0</xdr:col>
      <xdr:colOff>2138950</xdr:colOff>
      <xdr:row>1</xdr:row>
      <xdr:rowOff>180974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803BBB3-EF47-49D7-A548-D6DF2072C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9664"/>
          <a:ext cx="2005600" cy="2613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0</xdr:rowOff>
    </xdr:from>
    <xdr:to>
      <xdr:col>0</xdr:col>
      <xdr:colOff>3657600</xdr:colOff>
      <xdr:row>2</xdr:row>
      <xdr:rowOff>104775</xdr:rowOff>
    </xdr:to>
    <xdr:pic>
      <xdr:nvPicPr>
        <xdr:cNvPr id="2" name="Gráfico 1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048293-2FEF-4133-A4C9-FFB48EF82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90875" y="0"/>
          <a:ext cx="466725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188140</xdr:rowOff>
    </xdr:from>
    <xdr:to>
      <xdr:col>0</xdr:col>
      <xdr:colOff>2418798</xdr:colOff>
      <xdr:row>2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B930C6A-E4A8-4E5E-B31D-9E3A2EED6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88140"/>
          <a:ext cx="2256873" cy="288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2714625</xdr:colOff>
      <xdr:row>0</xdr:row>
      <xdr:rowOff>28575</xdr:rowOff>
    </xdr:from>
    <xdr:to>
      <xdr:col>1</xdr:col>
      <xdr:colOff>3181350</xdr:colOff>
      <xdr:row>2</xdr:row>
      <xdr:rowOff>114300</xdr:rowOff>
    </xdr:to>
    <xdr:pic>
      <xdr:nvPicPr>
        <xdr:cNvPr id="3" name="Gráfico 2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9E55E-1E8B-4B29-BECF-EF8BCD5AD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81325" y="28575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161925</xdr:rowOff>
    </xdr:from>
    <xdr:to>
      <xdr:col>1</xdr:col>
      <xdr:colOff>2494998</xdr:colOff>
      <xdr:row>2</xdr:row>
      <xdr:rowOff>69035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A4B019F-16C4-4D07-86B8-1CA688E98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61925"/>
          <a:ext cx="2256873" cy="288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2847975</xdr:colOff>
      <xdr:row>0</xdr:row>
      <xdr:rowOff>0</xdr:rowOff>
    </xdr:from>
    <xdr:ext cx="466725" cy="466725"/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4628F5-63B8-47FA-BA93-1F4B74E08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57575" y="0"/>
          <a:ext cx="466725" cy="466725"/>
        </a:xfrm>
        <a:prstGeom prst="rect">
          <a:avLst/>
        </a:prstGeom>
      </xdr:spPr>
    </xdr:pic>
    <xdr:clientData/>
  </xdr:oneCellAnchor>
  <xdr:twoCellAnchor editAs="oneCell">
    <xdr:from>
      <xdr:col>1</xdr:col>
      <xdr:colOff>114300</xdr:colOff>
      <xdr:row>0</xdr:row>
      <xdr:rowOff>133350</xdr:rowOff>
    </xdr:from>
    <xdr:to>
      <xdr:col>1</xdr:col>
      <xdr:colOff>2371173</xdr:colOff>
      <xdr:row>2</xdr:row>
      <xdr:rowOff>30935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62A2D18-B834-49E5-BC26-E99AE0989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33350"/>
          <a:ext cx="2256873" cy="288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2828925</xdr:colOff>
      <xdr:row>0</xdr:row>
      <xdr:rowOff>0</xdr:rowOff>
    </xdr:from>
    <xdr:to>
      <xdr:col>1</xdr:col>
      <xdr:colOff>3257550</xdr:colOff>
      <xdr:row>2</xdr:row>
      <xdr:rowOff>85725</xdr:rowOff>
    </xdr:to>
    <xdr:pic>
      <xdr:nvPicPr>
        <xdr:cNvPr id="2" name="Gráfico 1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DD46E-272A-447B-A98C-BB38BBBE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38525" y="0"/>
          <a:ext cx="4286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0</xdr:row>
      <xdr:rowOff>142875</xdr:rowOff>
    </xdr:from>
    <xdr:to>
      <xdr:col>1</xdr:col>
      <xdr:colOff>2390223</xdr:colOff>
      <xdr:row>2</xdr:row>
      <xdr:rowOff>40460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53092B5-4DFE-4E68-BCC7-567EA9C82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42875"/>
          <a:ext cx="2256873" cy="2881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3729566</xdr:colOff>
      <xdr:row>0</xdr:row>
      <xdr:rowOff>48683</xdr:rowOff>
    </xdr:from>
    <xdr:to>
      <xdr:col>1</xdr:col>
      <xdr:colOff>4196291</xdr:colOff>
      <xdr:row>2</xdr:row>
      <xdr:rowOff>124883</xdr:rowOff>
    </xdr:to>
    <xdr:pic>
      <xdr:nvPicPr>
        <xdr:cNvPr id="5" name="Gráfico 4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6E4D69-2288-4007-A998-73DFD0119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004733" y="48683"/>
          <a:ext cx="466725" cy="467783"/>
        </a:xfrm>
        <a:prstGeom prst="rect">
          <a:avLst/>
        </a:prstGeom>
      </xdr:spPr>
    </xdr:pic>
    <xdr:clientData/>
  </xdr:twoCellAnchor>
  <xdr:twoCellAnchor>
    <xdr:from>
      <xdr:col>1</xdr:col>
      <xdr:colOff>2164291</xdr:colOff>
      <xdr:row>0</xdr:row>
      <xdr:rowOff>97367</xdr:rowOff>
    </xdr:from>
    <xdr:to>
      <xdr:col>1</xdr:col>
      <xdr:colOff>3060691</xdr:colOff>
      <xdr:row>2</xdr:row>
      <xdr:rowOff>143242</xdr:rowOff>
    </xdr:to>
    <xdr:sp macro="" textlink="">
      <xdr:nvSpPr>
        <xdr:cNvPr id="8" name="Rectangle 25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673355-EFA8-455B-A433-CA9D2D7CF24F}"/>
            </a:ext>
          </a:extLst>
        </xdr:cNvPr>
        <xdr:cNvSpPr/>
      </xdr:nvSpPr>
      <xdr:spPr bwMode="gray">
        <a:xfrm>
          <a:off x="2439458" y="97367"/>
          <a:ext cx="896400" cy="437458"/>
        </a:xfrm>
        <a:prstGeom prst="roundRect">
          <a:avLst>
            <a:gd name="adj" fmla="val 10342"/>
          </a:avLst>
        </a:prstGeom>
        <a:solidFill>
          <a:schemeClr val="bg1"/>
        </a:solidFill>
        <a:ln w="635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18288" tIns="46800" rIns="18288" rtlCol="0" anchor="ctr" anchorCtr="1">
          <a:noAutofit/>
        </a:bodyPr>
        <a:lstStyle>
          <a:defPPr>
            <a:defRPr lang="en-US"/>
          </a:defPPr>
          <a:lvl1pPr marL="0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45224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90447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35672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80896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726119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71343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816568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61791" algn="l" defTabSz="1090447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95000"/>
            </a:lnSpc>
            <a:spcBef>
              <a:spcPct val="0"/>
            </a:spcBef>
            <a:spcAft>
              <a:spcPct val="0"/>
            </a:spcAft>
            <a:buClr>
              <a:srgbClr val="FFFFFF"/>
            </a:buClr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>
              <a:ln>
                <a:noFill/>
              </a:ln>
              <a:solidFill>
                <a:srgbClr val="014175"/>
              </a:solidFill>
              <a:effectLst/>
              <a:uLnTx/>
              <a:uFillTx/>
              <a:latin typeface="Tw Cen MT Condensed" panose="020B0606020104020203" pitchFamily="34" charset="0"/>
              <a:ea typeface="MS PGothic"/>
              <a:cs typeface="Arial" panose="020B0604020202020204" pitchFamily="34" charset="0"/>
            </a:rPr>
            <a:t>Companhias Código SUSEP</a:t>
          </a:r>
        </a:p>
      </xdr:txBody>
    </xdr:sp>
    <xdr:clientData/>
  </xdr:twoCellAnchor>
  <xdr:twoCellAnchor editAs="oneCell">
    <xdr:from>
      <xdr:col>0</xdr:col>
      <xdr:colOff>148169</xdr:colOff>
      <xdr:row>0</xdr:row>
      <xdr:rowOff>190499</xdr:rowOff>
    </xdr:from>
    <xdr:to>
      <xdr:col>1</xdr:col>
      <xdr:colOff>1989668</xdr:colOff>
      <xdr:row>2</xdr:row>
      <xdr:rowOff>69127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B62C5C5-3B23-4EC8-B880-5A2E3EF63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9" y="190499"/>
          <a:ext cx="2116666" cy="2702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2809875</xdr:colOff>
      <xdr:row>0</xdr:row>
      <xdr:rowOff>57150</xdr:rowOff>
    </xdr:from>
    <xdr:to>
      <xdr:col>1</xdr:col>
      <xdr:colOff>3276600</xdr:colOff>
      <xdr:row>2</xdr:row>
      <xdr:rowOff>142875</xdr:rowOff>
    </xdr:to>
    <xdr:pic>
      <xdr:nvPicPr>
        <xdr:cNvPr id="6" name="Gráfico 5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2F58B3-490B-41C9-A1D1-FA399538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09900" y="57150"/>
          <a:ext cx="4667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0</xdr:row>
      <xdr:rowOff>161925</xdr:rowOff>
    </xdr:from>
    <xdr:to>
      <xdr:col>1</xdr:col>
      <xdr:colOff>2447373</xdr:colOff>
      <xdr:row>2</xdr:row>
      <xdr:rowOff>59510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F6E6489-FABD-470F-9D51-21DE58F2C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61925"/>
          <a:ext cx="2256873" cy="288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ixa.sharepoint.com/teams/O365GRP-DivulgaodeResultados/Documentos%20Compartilhados/SUTCO%20-%20Disponibiliza&#231;&#227;o%20de%20dados/2021/4T21/REL_CONTROLADORIA_SEGURIDA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_FATURAMENTO"/>
      <sheetName val="DRE MES"/>
      <sheetName val="DRE TRI"/>
      <sheetName val="BALANÇO "/>
      <sheetName val="SUMARIO"/>
      <sheetName val="MEP"/>
      <sheetName val="FAT REAL"/>
      <sheetName val="DRE ORÇ IPO"/>
      <sheetName val="DRE ORÇ IPO TRI"/>
      <sheetName val="FAT ORC IPO"/>
      <sheetName val="INF EXEC"/>
    </sheetNames>
    <sheetDataSet>
      <sheetData sheetId="0"/>
      <sheetData sheetId="1"/>
      <sheetData sheetId="2">
        <row r="6">
          <cell r="AA6">
            <v>659718.05134999985</v>
          </cell>
          <cell r="AB6">
            <v>727313.35678999999</v>
          </cell>
        </row>
      </sheetData>
      <sheetData sheetId="3">
        <row r="5">
          <cell r="CB5">
            <v>470059.72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C6CC4-8B64-47D3-A704-11859BF0DF4D}">
  <dimension ref="M5:M33"/>
  <sheetViews>
    <sheetView showGridLines="0" showRowColHeaders="0" tabSelected="1" zoomScale="70" zoomScaleNormal="70" workbookViewId="0"/>
  </sheetViews>
  <sheetFormatPr defaultRowHeight="15" x14ac:dyDescent="0.25"/>
  <sheetData>
    <row r="5" spans="13:13" s="7" customFormat="1" x14ac:dyDescent="0.25"/>
    <row r="6" spans="13:13" s="7" customFormat="1" x14ac:dyDescent="0.25"/>
    <row r="7" spans="13:13" s="7" customFormat="1" x14ac:dyDescent="0.25"/>
    <row r="8" spans="13:13" s="7" customFormat="1" x14ac:dyDescent="0.25">
      <c r="M8" s="8"/>
    </row>
    <row r="9" spans="13:13" s="7" customFormat="1" x14ac:dyDescent="0.25">
      <c r="M9" s="8"/>
    </row>
    <row r="10" spans="13:13" s="7" customFormat="1" x14ac:dyDescent="0.25">
      <c r="M10" s="8"/>
    </row>
    <row r="11" spans="13:13" s="7" customFormat="1" ht="19.5" customHeight="1" x14ac:dyDescent="0.25">
      <c r="M11" s="8"/>
    </row>
    <row r="12" spans="13:13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ht="9" customHeigh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C21F6-C918-414B-A83C-9A7EB244F731}">
  <dimension ref="A1:AH48"/>
  <sheetViews>
    <sheetView showGridLines="0" showRowColHeaders="0" workbookViewId="0">
      <pane xSplit="2" topLeftCell="C1" activePane="topRight" state="frozen"/>
      <selection activeCell="B14" sqref="B14"/>
      <selection pane="topRight" activeCell="B14" sqref="B14"/>
    </sheetView>
  </sheetViews>
  <sheetFormatPr defaultRowHeight="15" x14ac:dyDescent="0.25"/>
  <cols>
    <col min="1" max="1" width="5.5703125" customWidth="1"/>
    <col min="2" max="2" width="56" customWidth="1"/>
    <col min="3" max="3" width="11.5703125" customWidth="1"/>
    <col min="4" max="7" width="9.140625" customWidth="1"/>
    <col min="15" max="15" width="10.5703125" bestFit="1" customWidth="1"/>
    <col min="19" max="21" width="10.5703125" bestFit="1" customWidth="1"/>
    <col min="22" max="22" width="10.5703125" customWidth="1"/>
    <col min="23" max="26" width="10.5703125" bestFit="1" customWidth="1"/>
    <col min="27" max="31" width="10.5703125" customWidth="1"/>
    <col min="32" max="33" width="10.5703125" bestFit="1" customWidth="1"/>
  </cols>
  <sheetData>
    <row r="1" spans="2:33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2:33" ht="15.75" x14ac:dyDescent="0.25">
      <c r="B2" s="30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</row>
    <row r="3" spans="2:33" ht="35.25" customHeight="1" x14ac:dyDescent="0.35">
      <c r="B3" s="95" t="s">
        <v>237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2:33" ht="24" thickBot="1" x14ac:dyDescent="0.4">
      <c r="B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2:33" s="33" customFormat="1" x14ac:dyDescent="0.25">
      <c r="B5" s="31" t="s">
        <v>243</v>
      </c>
      <c r="C5" s="43" t="s">
        <v>117</v>
      </c>
      <c r="D5" s="43" t="s">
        <v>118</v>
      </c>
      <c r="E5" s="43" t="s">
        <v>119</v>
      </c>
      <c r="F5" s="43" t="s">
        <v>120</v>
      </c>
      <c r="G5" s="48">
        <v>2016</v>
      </c>
      <c r="H5" s="43" t="s">
        <v>121</v>
      </c>
      <c r="I5" s="43" t="s">
        <v>122</v>
      </c>
      <c r="J5" s="43" t="s">
        <v>123</v>
      </c>
      <c r="K5" s="43" t="s">
        <v>124</v>
      </c>
      <c r="L5" s="48">
        <v>2017</v>
      </c>
      <c r="M5" s="43" t="s">
        <v>125</v>
      </c>
      <c r="N5" s="43" t="s">
        <v>126</v>
      </c>
      <c r="O5" s="43" t="s">
        <v>127</v>
      </c>
      <c r="P5" s="43" t="s">
        <v>128</v>
      </c>
      <c r="Q5" s="48">
        <v>2018</v>
      </c>
      <c r="R5" s="43" t="s">
        <v>129</v>
      </c>
      <c r="S5" s="43" t="s">
        <v>130</v>
      </c>
      <c r="T5" s="43" t="s">
        <v>131</v>
      </c>
      <c r="U5" s="43" t="s">
        <v>132</v>
      </c>
      <c r="V5" s="48">
        <v>2019</v>
      </c>
      <c r="W5" s="43" t="s">
        <v>133</v>
      </c>
      <c r="X5" s="43" t="s">
        <v>134</v>
      </c>
      <c r="Y5" s="43" t="s">
        <v>135</v>
      </c>
      <c r="Z5" s="43" t="s">
        <v>136</v>
      </c>
      <c r="AA5" s="48">
        <v>2020</v>
      </c>
      <c r="AB5" s="43" t="s">
        <v>137</v>
      </c>
      <c r="AC5" s="43" t="s">
        <v>138</v>
      </c>
      <c r="AD5" s="43" t="s">
        <v>514</v>
      </c>
      <c r="AE5" s="43" t="s">
        <v>563</v>
      </c>
      <c r="AF5" s="48">
        <v>2021</v>
      </c>
    </row>
    <row r="6" spans="2:33" s="33" customFormat="1" hidden="1" x14ac:dyDescent="0.25">
      <c r="B6" s="31" t="s">
        <v>243</v>
      </c>
      <c r="C6" s="43" t="s">
        <v>139</v>
      </c>
      <c r="D6" s="43" t="s">
        <v>140</v>
      </c>
      <c r="E6" s="43" t="s">
        <v>141</v>
      </c>
      <c r="F6" s="43" t="s">
        <v>142</v>
      </c>
      <c r="G6" s="48">
        <v>2016</v>
      </c>
      <c r="H6" s="43" t="s">
        <v>143</v>
      </c>
      <c r="I6" s="43" t="s">
        <v>144</v>
      </c>
      <c r="J6" s="43" t="s">
        <v>145</v>
      </c>
      <c r="K6" s="43" t="s">
        <v>146</v>
      </c>
      <c r="L6" s="48">
        <v>2017</v>
      </c>
      <c r="M6" s="43" t="s">
        <v>147</v>
      </c>
      <c r="N6" s="43" t="s">
        <v>148</v>
      </c>
      <c r="O6" s="43" t="s">
        <v>149</v>
      </c>
      <c r="P6" s="43" t="s">
        <v>150</v>
      </c>
      <c r="Q6" s="48">
        <v>2018</v>
      </c>
      <c r="R6" s="43" t="s">
        <v>151</v>
      </c>
      <c r="S6" s="43" t="s">
        <v>152</v>
      </c>
      <c r="T6" s="43" t="s">
        <v>153</v>
      </c>
      <c r="U6" s="43" t="s">
        <v>154</v>
      </c>
      <c r="V6" s="48">
        <v>2019</v>
      </c>
      <c r="W6" s="43" t="s">
        <v>155</v>
      </c>
      <c r="X6" s="43" t="s">
        <v>156</v>
      </c>
      <c r="Y6" s="43" t="s">
        <v>157</v>
      </c>
      <c r="Z6" s="43" t="s">
        <v>158</v>
      </c>
      <c r="AA6" s="48">
        <v>2020</v>
      </c>
      <c r="AB6" s="43" t="s">
        <v>159</v>
      </c>
      <c r="AC6" s="43" t="s">
        <v>160</v>
      </c>
      <c r="AD6" s="43" t="s">
        <v>513</v>
      </c>
      <c r="AE6" s="43" t="s">
        <v>564</v>
      </c>
      <c r="AF6" s="48">
        <v>2021</v>
      </c>
    </row>
    <row r="7" spans="2:33" x14ac:dyDescent="0.25">
      <c r="B7" s="10" t="s">
        <v>214</v>
      </c>
      <c r="C7" s="11">
        <v>88568.368490000008</v>
      </c>
      <c r="D7" s="11">
        <v>69381.565180000034</v>
      </c>
      <c r="E7" s="11">
        <v>80497.868669999923</v>
      </c>
      <c r="F7" s="11">
        <v>89637.386329999979</v>
      </c>
      <c r="G7" s="117">
        <v>328085.18866999994</v>
      </c>
      <c r="H7" s="11">
        <v>137613.35517000002</v>
      </c>
      <c r="I7" s="11">
        <v>126909.01842000002</v>
      </c>
      <c r="J7" s="11">
        <v>132954.16104999997</v>
      </c>
      <c r="K7" s="11">
        <v>109007.80657999999</v>
      </c>
      <c r="L7" s="117">
        <v>506484.34121999994</v>
      </c>
      <c r="M7" s="11">
        <v>202770.36212999999</v>
      </c>
      <c r="N7" s="11">
        <v>155934.55770999996</v>
      </c>
      <c r="O7" s="11">
        <v>152860.31464999999</v>
      </c>
      <c r="P7" s="11">
        <v>154846.99670000011</v>
      </c>
      <c r="Q7" s="117">
        <v>666412.23119000008</v>
      </c>
      <c r="R7" s="11">
        <v>181908.14043</v>
      </c>
      <c r="S7" s="11">
        <v>184415.36861</v>
      </c>
      <c r="T7" s="11">
        <v>192286.61207999988</v>
      </c>
      <c r="U7" s="11">
        <v>87722.07242000007</v>
      </c>
      <c r="V7" s="117">
        <v>646332.19354000001</v>
      </c>
      <c r="W7" s="11">
        <v>173066.69044000001</v>
      </c>
      <c r="X7" s="11">
        <v>157080.37400000001</v>
      </c>
      <c r="Y7" s="11">
        <v>326701.03800000006</v>
      </c>
      <c r="Z7" s="11">
        <v>237841.76972999991</v>
      </c>
      <c r="AA7" s="117">
        <v>894689.87216999999</v>
      </c>
      <c r="AB7" s="11">
        <f>'DRE CAIXA SEGURIDADE CONTABIL'!AB63</f>
        <v>78898</v>
      </c>
      <c r="AC7" s="11">
        <f>'DRE CAIXA SEGURIDADE CONTABIL'!AC63</f>
        <v>46477.008990000017</v>
      </c>
      <c r="AD7" s="11">
        <f>'DRE CAIXA SEGURIDADE CONTABIL'!AD63</f>
        <v>38120.106819999972</v>
      </c>
      <c r="AE7" s="11">
        <f>'DRE CAIXA SEGURIDADE CONTABIL'!AE63</f>
        <v>17383</v>
      </c>
      <c r="AF7" s="117">
        <f>SUM(AB7:AE7)</f>
        <v>180878.11580999999</v>
      </c>
      <c r="AG7" s="198"/>
    </row>
    <row r="8" spans="2:33" x14ac:dyDescent="0.25">
      <c r="B8" s="12" t="s">
        <v>215</v>
      </c>
      <c r="C8" s="9">
        <v>0</v>
      </c>
      <c r="D8" s="9">
        <v>0</v>
      </c>
      <c r="E8" s="9">
        <v>0</v>
      </c>
      <c r="F8" s="9">
        <v>0</v>
      </c>
      <c r="G8" s="50">
        <v>0</v>
      </c>
      <c r="H8" s="9">
        <v>0</v>
      </c>
      <c r="I8" s="9">
        <v>0</v>
      </c>
      <c r="J8" s="9">
        <v>0</v>
      </c>
      <c r="K8" s="9">
        <v>0</v>
      </c>
      <c r="L8" s="50">
        <v>0</v>
      </c>
      <c r="M8" s="9">
        <v>0</v>
      </c>
      <c r="N8" s="9">
        <v>0</v>
      </c>
      <c r="O8" s="9">
        <v>0</v>
      </c>
      <c r="P8" s="9">
        <v>0</v>
      </c>
      <c r="Q8" s="50">
        <v>0</v>
      </c>
      <c r="R8" s="13">
        <v>0</v>
      </c>
      <c r="S8" s="13">
        <v>0</v>
      </c>
      <c r="T8" s="13">
        <v>0</v>
      </c>
      <c r="U8" s="13">
        <v>0</v>
      </c>
      <c r="V8" s="50">
        <v>0</v>
      </c>
      <c r="W8" s="13">
        <v>0</v>
      </c>
      <c r="X8" s="13">
        <v>0</v>
      </c>
      <c r="Y8" s="13">
        <v>0</v>
      </c>
      <c r="Z8" s="13">
        <v>0</v>
      </c>
      <c r="AA8" s="50">
        <v>0</v>
      </c>
      <c r="AB8" s="13">
        <v>0</v>
      </c>
      <c r="AC8" s="13">
        <v>0</v>
      </c>
      <c r="AD8" s="13">
        <v>0</v>
      </c>
      <c r="AE8" s="13">
        <v>0</v>
      </c>
      <c r="AF8" s="50">
        <f t="shared" ref="AF8:AF20" si="0">SUM(AB8:AE8)</f>
        <v>0</v>
      </c>
    </row>
    <row r="9" spans="2:33" x14ac:dyDescent="0.25">
      <c r="B9" s="12" t="s">
        <v>216</v>
      </c>
      <c r="C9" s="14">
        <v>-10236</v>
      </c>
      <c r="D9" s="14">
        <v>-9201</v>
      </c>
      <c r="E9" s="14">
        <v>-11298</v>
      </c>
      <c r="F9" s="14">
        <v>-11358</v>
      </c>
      <c r="G9" s="51">
        <v>-42093</v>
      </c>
      <c r="H9" s="14">
        <v>-14341.066120000001</v>
      </c>
      <c r="I9" s="14">
        <v>-13100.862879999999</v>
      </c>
      <c r="J9" s="14">
        <v>-13727.869769999994</v>
      </c>
      <c r="K9" s="14">
        <v>-11542.481050000006</v>
      </c>
      <c r="L9" s="51">
        <v>-52712.279820000003</v>
      </c>
      <c r="M9" s="14">
        <v>-19953.096559999998</v>
      </c>
      <c r="N9" s="14">
        <v>-15502.619029999994</v>
      </c>
      <c r="O9" s="14">
        <v>-14914.997260000004</v>
      </c>
      <c r="P9" s="14">
        <v>-17269.655770000012</v>
      </c>
      <c r="Q9" s="51">
        <v>-67640.368620000008</v>
      </c>
      <c r="R9" s="14">
        <v>-17532</v>
      </c>
      <c r="S9" s="14">
        <v>-18115</v>
      </c>
      <c r="T9" s="14">
        <v>-19342</v>
      </c>
      <c r="U9" s="14">
        <v>-12115.037850000008</v>
      </c>
      <c r="V9" s="51">
        <v>-67104.037850000008</v>
      </c>
      <c r="W9" s="14">
        <v>-13301</v>
      </c>
      <c r="X9" s="14">
        <v>-15986</v>
      </c>
      <c r="Y9" s="14">
        <v>-31220</v>
      </c>
      <c r="Z9" s="14">
        <v>-22827</v>
      </c>
      <c r="AA9" s="51">
        <v>-83334</v>
      </c>
      <c r="AB9" s="14">
        <f>'DRE CAIXA SEGURIDADE CONTABIL'!AB68</f>
        <v>-7332</v>
      </c>
      <c r="AC9" s="14">
        <f>'DRE CAIXA SEGURIDADE CONTABIL'!AC68</f>
        <v>-4911.7217199999996</v>
      </c>
      <c r="AD9" s="14">
        <f>'DRE CAIXA SEGURIDADE CONTABIL'!AD68</f>
        <v>-4222.9824199999985</v>
      </c>
      <c r="AE9" s="14">
        <f>'DRE CAIXA SEGURIDADE CONTABIL'!AE68</f>
        <v>-1721</v>
      </c>
      <c r="AF9" s="51">
        <f t="shared" si="0"/>
        <v>-18187.704139999998</v>
      </c>
    </row>
    <row r="10" spans="2:33" x14ac:dyDescent="0.25">
      <c r="B10" s="12" t="s">
        <v>217</v>
      </c>
      <c r="C10" s="14">
        <v>0</v>
      </c>
      <c r="D10" s="14">
        <v>0</v>
      </c>
      <c r="E10" s="14">
        <v>0</v>
      </c>
      <c r="F10" s="14">
        <v>0</v>
      </c>
      <c r="G10" s="51">
        <v>0</v>
      </c>
      <c r="H10" s="14">
        <v>0</v>
      </c>
      <c r="I10" s="14">
        <v>0</v>
      </c>
      <c r="J10" s="14">
        <v>0</v>
      </c>
      <c r="K10" s="14">
        <v>0</v>
      </c>
      <c r="L10" s="51">
        <v>0</v>
      </c>
      <c r="M10" s="14">
        <v>0</v>
      </c>
      <c r="N10" s="14">
        <v>0</v>
      </c>
      <c r="O10" s="14">
        <v>0</v>
      </c>
      <c r="P10" s="14">
        <v>0</v>
      </c>
      <c r="Q10" s="51">
        <v>0</v>
      </c>
      <c r="R10" s="14">
        <v>0</v>
      </c>
      <c r="S10" s="14">
        <v>0</v>
      </c>
      <c r="T10" s="14">
        <v>0</v>
      </c>
      <c r="U10" s="14">
        <v>0</v>
      </c>
      <c r="V10" s="51">
        <v>0</v>
      </c>
      <c r="W10" s="14">
        <v>0</v>
      </c>
      <c r="X10" s="14">
        <v>0</v>
      </c>
      <c r="Y10" s="14">
        <v>0</v>
      </c>
      <c r="Z10" s="14">
        <v>0</v>
      </c>
      <c r="AA10" s="51">
        <v>0</v>
      </c>
      <c r="AB10" s="14">
        <v>0</v>
      </c>
      <c r="AC10" s="14">
        <v>0</v>
      </c>
      <c r="AD10" s="14">
        <v>0</v>
      </c>
      <c r="AE10" s="14">
        <v>0</v>
      </c>
      <c r="AF10" s="51">
        <f t="shared" si="0"/>
        <v>0</v>
      </c>
    </row>
    <row r="11" spans="2:33" x14ac:dyDescent="0.25">
      <c r="B11" s="12" t="s">
        <v>218</v>
      </c>
      <c r="C11" s="9">
        <v>0</v>
      </c>
      <c r="D11" s="9">
        <v>0</v>
      </c>
      <c r="E11" s="9">
        <v>0</v>
      </c>
      <c r="F11" s="9">
        <v>0</v>
      </c>
      <c r="G11" s="50">
        <v>0</v>
      </c>
      <c r="H11" s="9">
        <v>0</v>
      </c>
      <c r="I11" s="9">
        <v>0</v>
      </c>
      <c r="J11" s="9">
        <v>0</v>
      </c>
      <c r="K11" s="9">
        <v>0</v>
      </c>
      <c r="L11" s="50">
        <v>0</v>
      </c>
      <c r="M11" s="9">
        <v>0</v>
      </c>
      <c r="N11" s="9">
        <v>0</v>
      </c>
      <c r="O11" s="9">
        <v>0</v>
      </c>
      <c r="P11" s="9">
        <v>0</v>
      </c>
      <c r="Q11" s="50">
        <v>0</v>
      </c>
      <c r="R11" s="13">
        <v>0</v>
      </c>
      <c r="S11" s="13">
        <v>0</v>
      </c>
      <c r="T11" s="13">
        <v>0</v>
      </c>
      <c r="U11" s="13">
        <v>0</v>
      </c>
      <c r="V11" s="50">
        <v>0</v>
      </c>
      <c r="W11" s="13">
        <v>0</v>
      </c>
      <c r="X11" s="13">
        <v>0</v>
      </c>
      <c r="Y11" s="13">
        <v>0</v>
      </c>
      <c r="Z11" s="13">
        <v>0</v>
      </c>
      <c r="AA11" s="50">
        <v>0</v>
      </c>
      <c r="AB11" s="13">
        <v>0</v>
      </c>
      <c r="AC11" s="13">
        <v>0</v>
      </c>
      <c r="AD11" s="13">
        <v>0</v>
      </c>
      <c r="AE11" s="13">
        <v>0</v>
      </c>
      <c r="AF11" s="50">
        <f t="shared" si="0"/>
        <v>0</v>
      </c>
    </row>
    <row r="12" spans="2:33" x14ac:dyDescent="0.25">
      <c r="B12" s="12" t="s">
        <v>219</v>
      </c>
      <c r="C12" s="14">
        <v>0</v>
      </c>
      <c r="D12" s="14">
        <v>-1249</v>
      </c>
      <c r="E12" s="14">
        <v>-65.646679999999932</v>
      </c>
      <c r="F12" s="14">
        <v>-1.3533200000000676</v>
      </c>
      <c r="G12" s="51">
        <v>-1316</v>
      </c>
      <c r="H12" s="14">
        <v>0</v>
      </c>
      <c r="I12" s="14">
        <v>0</v>
      </c>
      <c r="J12" s="14">
        <v>0</v>
      </c>
      <c r="K12" s="14">
        <v>0</v>
      </c>
      <c r="L12" s="51">
        <v>0</v>
      </c>
      <c r="M12" s="14">
        <v>0</v>
      </c>
      <c r="N12" s="14">
        <v>0</v>
      </c>
      <c r="O12" s="14">
        <v>0</v>
      </c>
      <c r="P12" s="14">
        <v>30261.016889999995</v>
      </c>
      <c r="Q12" s="51">
        <v>30261.016889999995</v>
      </c>
      <c r="R12" s="14">
        <v>0</v>
      </c>
      <c r="S12" s="14">
        <v>0</v>
      </c>
      <c r="T12" s="14">
        <v>0</v>
      </c>
      <c r="U12" s="14">
        <v>-22.79496</v>
      </c>
      <c r="V12" s="51">
        <v>-22.79496</v>
      </c>
      <c r="W12" s="14">
        <v>0</v>
      </c>
      <c r="X12" s="14">
        <v>-10</v>
      </c>
      <c r="Y12" s="14">
        <v>-29</v>
      </c>
      <c r="Z12" s="14">
        <v>2</v>
      </c>
      <c r="AA12" s="51">
        <v>-37</v>
      </c>
      <c r="AB12" s="14">
        <v>0</v>
      </c>
      <c r="AC12" s="14">
        <v>0</v>
      </c>
      <c r="AD12" s="14">
        <v>0</v>
      </c>
      <c r="AE12" s="14">
        <v>0</v>
      </c>
      <c r="AF12" s="51">
        <f t="shared" si="0"/>
        <v>0</v>
      </c>
    </row>
    <row r="13" spans="2:33" x14ac:dyDescent="0.25">
      <c r="B13" s="10" t="s">
        <v>196</v>
      </c>
      <c r="C13" s="11">
        <v>78332.368490000008</v>
      </c>
      <c r="D13" s="11">
        <v>58931.565180000034</v>
      </c>
      <c r="E13" s="11">
        <v>69134.221989999918</v>
      </c>
      <c r="F13" s="11">
        <v>78278.033009999985</v>
      </c>
      <c r="G13" s="49">
        <v>284676.18866999994</v>
      </c>
      <c r="H13" s="11">
        <v>123272.28905000002</v>
      </c>
      <c r="I13" s="11">
        <v>113808.15554000002</v>
      </c>
      <c r="J13" s="11">
        <v>119226.29127999998</v>
      </c>
      <c r="K13" s="11">
        <v>97465.325529999987</v>
      </c>
      <c r="L13" s="49">
        <v>453772.06139999995</v>
      </c>
      <c r="M13" s="11">
        <v>182817.26556999999</v>
      </c>
      <c r="N13" s="11">
        <v>140431.93867999996</v>
      </c>
      <c r="O13" s="11">
        <v>137945.31738999998</v>
      </c>
      <c r="P13" s="11">
        <v>167838.35782000009</v>
      </c>
      <c r="Q13" s="49">
        <v>629032.87946000008</v>
      </c>
      <c r="R13" s="11">
        <v>164376.14043</v>
      </c>
      <c r="S13" s="11">
        <v>166300.36861</v>
      </c>
      <c r="T13" s="11">
        <v>172944.61207999988</v>
      </c>
      <c r="U13" s="11">
        <v>75584.239610000062</v>
      </c>
      <c r="V13" s="49">
        <v>579205.36073000007</v>
      </c>
      <c r="W13" s="11">
        <v>159765.69044000001</v>
      </c>
      <c r="X13" s="11">
        <v>141084.37400000001</v>
      </c>
      <c r="Y13" s="11">
        <v>295452.03800000006</v>
      </c>
      <c r="Z13" s="11">
        <v>215016.76972999991</v>
      </c>
      <c r="AA13" s="49">
        <v>811318.87216999999</v>
      </c>
      <c r="AB13" s="11">
        <f>SUM(AB7:AB12)</f>
        <v>71566</v>
      </c>
      <c r="AC13" s="11">
        <f>SUM(AC7:AC12)</f>
        <v>41565.287270000015</v>
      </c>
      <c r="AD13" s="11">
        <f>SUM(AD7:AD12)</f>
        <v>33897.124399999972</v>
      </c>
      <c r="AE13" s="11">
        <f>SUM(AE7:AE12)</f>
        <v>15662</v>
      </c>
      <c r="AF13" s="49">
        <f t="shared" si="0"/>
        <v>162690.41167</v>
      </c>
    </row>
    <row r="14" spans="2:33" x14ac:dyDescent="0.25">
      <c r="B14" s="12" t="s">
        <v>220</v>
      </c>
      <c r="C14" s="14">
        <v>0</v>
      </c>
      <c r="D14" s="14">
        <v>0</v>
      </c>
      <c r="E14" s="14">
        <v>0</v>
      </c>
      <c r="F14" s="14">
        <v>0</v>
      </c>
      <c r="G14" s="51">
        <v>0</v>
      </c>
      <c r="H14" s="14">
        <v>0</v>
      </c>
      <c r="I14" s="14">
        <v>0</v>
      </c>
      <c r="J14" s="14">
        <v>0</v>
      </c>
      <c r="K14" s="14">
        <v>0</v>
      </c>
      <c r="L14" s="51">
        <v>0</v>
      </c>
      <c r="M14" s="14">
        <v>0</v>
      </c>
      <c r="N14" s="14">
        <v>0</v>
      </c>
      <c r="O14" s="14">
        <v>0</v>
      </c>
      <c r="P14" s="14">
        <v>0</v>
      </c>
      <c r="Q14" s="51">
        <v>0</v>
      </c>
      <c r="R14" s="14">
        <v>0</v>
      </c>
      <c r="S14" s="14">
        <v>0</v>
      </c>
      <c r="T14" s="14">
        <v>0</v>
      </c>
      <c r="U14" s="14">
        <v>0</v>
      </c>
      <c r="V14" s="51">
        <v>0</v>
      </c>
      <c r="W14" s="14">
        <v>0</v>
      </c>
      <c r="X14" s="14">
        <v>0</v>
      </c>
      <c r="Y14" s="14">
        <v>0</v>
      </c>
      <c r="Z14" s="14">
        <v>0</v>
      </c>
      <c r="AA14" s="51">
        <v>0</v>
      </c>
      <c r="AB14" s="14">
        <v>0</v>
      </c>
      <c r="AC14" s="14">
        <v>0</v>
      </c>
      <c r="AD14" s="14">
        <v>0</v>
      </c>
      <c r="AE14" s="14">
        <v>0</v>
      </c>
      <c r="AF14" s="51">
        <f t="shared" si="0"/>
        <v>0</v>
      </c>
    </row>
    <row r="15" spans="2:33" x14ac:dyDescent="0.25">
      <c r="B15" s="10" t="s">
        <v>221</v>
      </c>
      <c r="C15" s="11">
        <v>78332.368490000008</v>
      </c>
      <c r="D15" s="11">
        <v>58931.565180000034</v>
      </c>
      <c r="E15" s="11">
        <v>69134.221989999918</v>
      </c>
      <c r="F15" s="11">
        <v>78278.033009999985</v>
      </c>
      <c r="G15" s="49">
        <v>284676.18866999994</v>
      </c>
      <c r="H15" s="11">
        <v>123272.28905000002</v>
      </c>
      <c r="I15" s="11">
        <v>113808.15554000002</v>
      </c>
      <c r="J15" s="11">
        <v>119226.29127999998</v>
      </c>
      <c r="K15" s="11">
        <v>97465.325529999987</v>
      </c>
      <c r="L15" s="49">
        <v>453772.06139999995</v>
      </c>
      <c r="M15" s="11">
        <v>182817.26556999999</v>
      </c>
      <c r="N15" s="11">
        <v>140431.93867999996</v>
      </c>
      <c r="O15" s="11">
        <v>137945.31738999998</v>
      </c>
      <c r="P15" s="11">
        <v>167838.35782000009</v>
      </c>
      <c r="Q15" s="49">
        <v>629032.87946000008</v>
      </c>
      <c r="R15" s="11">
        <v>164376.14043</v>
      </c>
      <c r="S15" s="11">
        <v>166300.36861</v>
      </c>
      <c r="T15" s="11">
        <v>172944.61207999988</v>
      </c>
      <c r="U15" s="11">
        <v>75584.239610000062</v>
      </c>
      <c r="V15" s="49">
        <v>579205.36073000007</v>
      </c>
      <c r="W15" s="11">
        <v>159765.69044000001</v>
      </c>
      <c r="X15" s="11">
        <v>141084.37400000001</v>
      </c>
      <c r="Y15" s="11">
        <v>295452.03800000006</v>
      </c>
      <c r="Z15" s="11">
        <v>215016.76972999991</v>
      </c>
      <c r="AA15" s="49">
        <v>811318.87216999999</v>
      </c>
      <c r="AB15" s="11">
        <f>SUM(AB13:AB14)</f>
        <v>71566</v>
      </c>
      <c r="AC15" s="11">
        <f>SUM(AC13:AC14)</f>
        <v>41565.287270000015</v>
      </c>
      <c r="AD15" s="11">
        <f>SUM(AD13:AD14)</f>
        <v>33897.124399999972</v>
      </c>
      <c r="AE15" s="11">
        <f>SUM(AE13:AE14)</f>
        <v>15662</v>
      </c>
      <c r="AF15" s="49">
        <f t="shared" si="0"/>
        <v>162690.41167</v>
      </c>
    </row>
    <row r="16" spans="2:33" x14ac:dyDescent="0.25">
      <c r="B16" s="12" t="s">
        <v>222</v>
      </c>
      <c r="C16" s="14">
        <v>-23852.205882352941</v>
      </c>
      <c r="D16" s="14">
        <v>-21175.735294117647</v>
      </c>
      <c r="E16" s="14">
        <v>-26880.147058823528</v>
      </c>
      <c r="F16" s="14">
        <v>-26585.294117647056</v>
      </c>
      <c r="G16" s="51">
        <v>-98493.382352941175</v>
      </c>
      <c r="H16" s="14">
        <v>-34557.160036764697</v>
      </c>
      <c r="I16" s="14">
        <v>-31231.472698529407</v>
      </c>
      <c r="J16" s="14">
        <v>-32240.507139705889</v>
      </c>
      <c r="K16" s="14">
        <v>-25413.051470588234</v>
      </c>
      <c r="L16" s="51">
        <v>-123442.19134558823</v>
      </c>
      <c r="M16" s="14">
        <v>-47797.288397058823</v>
      </c>
      <c r="N16" s="14">
        <v>-35639.368838235299</v>
      </c>
      <c r="O16" s="14">
        <v>-32882.092433823505</v>
      </c>
      <c r="P16" s="14">
        <v>-39134.429985294119</v>
      </c>
      <c r="Q16" s="51">
        <v>-155453.17965441174</v>
      </c>
      <c r="R16" s="14">
        <v>-40734.558823529405</v>
      </c>
      <c r="S16" s="14">
        <v>-43129.411764705881</v>
      </c>
      <c r="T16" s="14">
        <v>-44890.441176470587</v>
      </c>
      <c r="U16" s="14">
        <v>-18946.829235294117</v>
      </c>
      <c r="V16" s="51">
        <v>-147701.24099999998</v>
      </c>
      <c r="W16" s="14">
        <v>-37848.529411764706</v>
      </c>
      <c r="X16" s="14">
        <v>-34605.882352941175</v>
      </c>
      <c r="Y16" s="14">
        <v>-73865.441176470587</v>
      </c>
      <c r="Z16" s="14">
        <v>-53219.852941176468</v>
      </c>
      <c r="AA16" s="51">
        <v>-199539.70588235292</v>
      </c>
      <c r="AB16" s="14">
        <f>'DRE CAIXA SEGURIDADE CONTABIL'!AB79</f>
        <v>-14530.70752</v>
      </c>
      <c r="AC16" s="14">
        <f>'DRE CAIXA SEGURIDADE CONTABIL'!AC79</f>
        <v>-6746.7872900000002</v>
      </c>
      <c r="AD16" s="14">
        <f>'DRE CAIXA SEGURIDADE CONTABIL'!AD79</f>
        <v>-6731.5672000000013</v>
      </c>
      <c r="AE16" s="14">
        <f>'DRE CAIXA SEGURIDADE CONTABIL'!AE79</f>
        <v>-1065.7824299999993</v>
      </c>
      <c r="AF16" s="51">
        <f t="shared" si="0"/>
        <v>-29074.844440000001</v>
      </c>
    </row>
    <row r="17" spans="1:34" x14ac:dyDescent="0.25">
      <c r="B17" s="12" t="s">
        <v>223</v>
      </c>
      <c r="C17" s="14">
        <v>-8586.7941176470576</v>
      </c>
      <c r="D17" s="14">
        <v>-7623.2647058823513</v>
      </c>
      <c r="E17" s="14">
        <v>-9676.8529411764684</v>
      </c>
      <c r="F17" s="14">
        <v>-9570.7058823529387</v>
      </c>
      <c r="G17" s="51">
        <v>-35457.617647058818</v>
      </c>
      <c r="H17" s="14">
        <v>-12440.577613235291</v>
      </c>
      <c r="I17" s="14">
        <v>-11243.330171470587</v>
      </c>
      <c r="J17" s="14">
        <v>-11606.58257029412</v>
      </c>
      <c r="K17" s="14">
        <v>-9148.6985294117621</v>
      </c>
      <c r="L17" s="51">
        <v>-44439.188884411764</v>
      </c>
      <c r="M17" s="14">
        <v>-17207.023822941173</v>
      </c>
      <c r="N17" s="14">
        <v>-12830.172781764706</v>
      </c>
      <c r="O17" s="14">
        <v>-11837.553276176463</v>
      </c>
      <c r="P17" s="14">
        <v>-14088.39479470588</v>
      </c>
      <c r="Q17" s="51">
        <v>-55963.144675588221</v>
      </c>
      <c r="R17" s="14">
        <v>-14664.441176470586</v>
      </c>
      <c r="S17" s="14">
        <v>-15526.588235294115</v>
      </c>
      <c r="T17" s="14">
        <v>-16160.558823529409</v>
      </c>
      <c r="U17" s="14">
        <v>-6820.8585247058809</v>
      </c>
      <c r="V17" s="51">
        <v>-53172.446759999992</v>
      </c>
      <c r="W17" s="14">
        <v>-13625.470588235292</v>
      </c>
      <c r="X17" s="14">
        <v>-12458.117647058822</v>
      </c>
      <c r="Y17" s="14">
        <v>-26591.558823529405</v>
      </c>
      <c r="Z17" s="14">
        <v>-19159.147058823524</v>
      </c>
      <c r="AA17" s="51">
        <v>-71834.294117647049</v>
      </c>
      <c r="AB17" s="14">
        <f>'DRE CAIXA SEGURIDADE CONTABIL'!AB80</f>
        <v>-5233.2147100000002</v>
      </c>
      <c r="AC17" s="14">
        <f>'DRE CAIXA SEGURIDADE CONTABIL'!AC80</f>
        <v>-2356.4172099999996</v>
      </c>
      <c r="AD17" s="14">
        <f>'DRE CAIXA SEGURIDADE CONTABIL'!AD80</f>
        <v>-2491.3421300000009</v>
      </c>
      <c r="AE17" s="14">
        <f>'DRE CAIXA SEGURIDADE CONTABIL'!AE80</f>
        <v>-250.53384000000005</v>
      </c>
      <c r="AF17" s="51">
        <f t="shared" si="0"/>
        <v>-10331.507890000001</v>
      </c>
    </row>
    <row r="18" spans="1:34" x14ac:dyDescent="0.25">
      <c r="B18" s="12" t="s">
        <v>224</v>
      </c>
      <c r="C18" s="14">
        <v>0</v>
      </c>
      <c r="D18" s="14">
        <v>0</v>
      </c>
      <c r="E18" s="14">
        <v>0</v>
      </c>
      <c r="F18" s="14">
        <v>0</v>
      </c>
      <c r="G18" s="51">
        <v>0</v>
      </c>
      <c r="H18" s="14">
        <v>0</v>
      </c>
      <c r="I18" s="14">
        <v>0</v>
      </c>
      <c r="J18" s="14">
        <v>0</v>
      </c>
      <c r="K18" s="14">
        <v>0</v>
      </c>
      <c r="L18" s="51">
        <v>0</v>
      </c>
      <c r="M18" s="14">
        <v>0</v>
      </c>
      <c r="N18" s="14">
        <v>0</v>
      </c>
      <c r="O18" s="14">
        <v>0</v>
      </c>
      <c r="P18" s="14">
        <v>0</v>
      </c>
      <c r="Q18" s="51">
        <v>0</v>
      </c>
      <c r="R18" s="14">
        <v>0</v>
      </c>
      <c r="S18" s="14">
        <v>0</v>
      </c>
      <c r="T18" s="14">
        <v>0</v>
      </c>
      <c r="U18" s="14">
        <v>0</v>
      </c>
      <c r="V18" s="51">
        <v>0</v>
      </c>
      <c r="W18" s="14">
        <v>0</v>
      </c>
      <c r="X18" s="14">
        <v>0</v>
      </c>
      <c r="Y18" s="14">
        <v>0</v>
      </c>
      <c r="Z18" s="14">
        <v>0</v>
      </c>
      <c r="AA18" s="51">
        <v>0</v>
      </c>
      <c r="AB18" s="14">
        <v>0</v>
      </c>
      <c r="AC18" s="14">
        <v>0</v>
      </c>
      <c r="AD18" s="14">
        <v>0</v>
      </c>
      <c r="AE18" s="14">
        <v>0</v>
      </c>
      <c r="AF18" s="51">
        <f t="shared" si="0"/>
        <v>0</v>
      </c>
    </row>
    <row r="19" spans="1:34" x14ac:dyDescent="0.25">
      <c r="B19" s="12" t="s">
        <v>225</v>
      </c>
      <c r="C19" s="14">
        <v>0</v>
      </c>
      <c r="D19" s="14">
        <v>0</v>
      </c>
      <c r="E19" s="14">
        <v>0</v>
      </c>
      <c r="F19" s="14">
        <v>0</v>
      </c>
      <c r="G19" s="51">
        <v>0</v>
      </c>
      <c r="H19" s="14">
        <v>0</v>
      </c>
      <c r="I19" s="14">
        <v>0</v>
      </c>
      <c r="J19" s="14">
        <v>0</v>
      </c>
      <c r="K19" s="14">
        <v>0</v>
      </c>
      <c r="L19" s="51">
        <v>0</v>
      </c>
      <c r="M19" s="14">
        <v>0</v>
      </c>
      <c r="N19" s="14">
        <v>0</v>
      </c>
      <c r="O19" s="14">
        <v>0</v>
      </c>
      <c r="P19" s="14">
        <v>0</v>
      </c>
      <c r="Q19" s="51">
        <v>0</v>
      </c>
      <c r="R19" s="14">
        <v>0</v>
      </c>
      <c r="S19" s="14">
        <v>0</v>
      </c>
      <c r="T19" s="14">
        <v>0</v>
      </c>
      <c r="U19" s="14">
        <v>0</v>
      </c>
      <c r="V19" s="51">
        <v>0</v>
      </c>
      <c r="W19" s="14">
        <v>0</v>
      </c>
      <c r="X19" s="14">
        <v>0</v>
      </c>
      <c r="Y19" s="14">
        <v>0</v>
      </c>
      <c r="Z19" s="14">
        <v>0</v>
      </c>
      <c r="AA19" s="51">
        <v>0</v>
      </c>
      <c r="AB19" s="14">
        <v>0</v>
      </c>
      <c r="AC19" s="14">
        <v>0</v>
      </c>
      <c r="AD19" s="14">
        <v>0</v>
      </c>
      <c r="AE19" s="14">
        <v>0</v>
      </c>
      <c r="AF19" s="51">
        <f t="shared" si="0"/>
        <v>0</v>
      </c>
    </row>
    <row r="20" spans="1:34" x14ac:dyDescent="0.25">
      <c r="B20" s="16" t="s">
        <v>226</v>
      </c>
      <c r="C20" s="17">
        <v>45893.368490000015</v>
      </c>
      <c r="D20" s="17">
        <v>30132.565180000034</v>
      </c>
      <c r="E20" s="17">
        <v>32577.221989999925</v>
      </c>
      <c r="F20" s="17">
        <v>42122.033009999992</v>
      </c>
      <c r="G20" s="55">
        <v>150725.18866999994</v>
      </c>
      <c r="H20" s="17">
        <v>76274.55140000004</v>
      </c>
      <c r="I20" s="17">
        <v>71333.352670000022</v>
      </c>
      <c r="J20" s="17">
        <v>75379.201569999961</v>
      </c>
      <c r="K20" s="17">
        <v>62903.575529999987</v>
      </c>
      <c r="L20" s="55">
        <v>285890.68116999994</v>
      </c>
      <c r="M20" s="17">
        <v>117812.95335</v>
      </c>
      <c r="N20" s="17">
        <v>91962.397059999959</v>
      </c>
      <c r="O20" s="17">
        <v>93225.671680000014</v>
      </c>
      <c r="P20" s="17">
        <v>114615.5330400001</v>
      </c>
      <c r="Q20" s="55">
        <v>417616.55513000011</v>
      </c>
      <c r="R20" s="17">
        <v>108977.14043000001</v>
      </c>
      <c r="S20" s="17">
        <v>107644.36861000002</v>
      </c>
      <c r="T20" s="17">
        <v>111893.61207999988</v>
      </c>
      <c r="U20" s="17">
        <v>49816.551850000062</v>
      </c>
      <c r="V20" s="55">
        <v>378331.67297000007</v>
      </c>
      <c r="W20" s="17">
        <v>108291.69044000002</v>
      </c>
      <c r="X20" s="17">
        <v>94020.374000000011</v>
      </c>
      <c r="Y20" s="17">
        <v>194995.03800000006</v>
      </c>
      <c r="Z20" s="17">
        <v>142637.76972999991</v>
      </c>
      <c r="AA20" s="55">
        <v>539944.8721700001</v>
      </c>
      <c r="AB20" s="17">
        <f>SUM(AB15:AB19)</f>
        <v>51802.077770000004</v>
      </c>
      <c r="AC20" s="17">
        <f>SUM(AC15:AC19)</f>
        <v>32462.082770000015</v>
      </c>
      <c r="AD20" s="17">
        <f>SUM(AD15:AD19)</f>
        <v>24674.215069999969</v>
      </c>
      <c r="AE20" s="17">
        <f>SUM(AE15:AE19)</f>
        <v>14345.683730000001</v>
      </c>
      <c r="AF20" s="55">
        <f t="shared" si="0"/>
        <v>123284.05933999999</v>
      </c>
    </row>
    <row r="21" spans="1:34" ht="15.75" thickBot="1" x14ac:dyDescent="0.3">
      <c r="B21" s="18" t="s">
        <v>241</v>
      </c>
      <c r="C21" s="19">
        <v>1</v>
      </c>
      <c r="D21" s="19">
        <v>1</v>
      </c>
      <c r="E21" s="19">
        <v>1</v>
      </c>
      <c r="F21" s="19">
        <v>1</v>
      </c>
      <c r="G21" s="58">
        <v>1</v>
      </c>
      <c r="H21" s="19">
        <v>1</v>
      </c>
      <c r="I21" s="19">
        <v>1</v>
      </c>
      <c r="J21" s="19">
        <v>1</v>
      </c>
      <c r="K21" s="19">
        <v>1</v>
      </c>
      <c r="L21" s="58">
        <v>1</v>
      </c>
      <c r="M21" s="19">
        <v>1</v>
      </c>
      <c r="N21" s="19">
        <v>1</v>
      </c>
      <c r="O21" s="19">
        <v>1</v>
      </c>
      <c r="P21" s="19">
        <v>1</v>
      </c>
      <c r="Q21" s="58">
        <v>1</v>
      </c>
      <c r="R21" s="19">
        <v>1</v>
      </c>
      <c r="S21" s="19">
        <v>1</v>
      </c>
      <c r="T21" s="19">
        <v>1</v>
      </c>
      <c r="U21" s="19">
        <v>1</v>
      </c>
      <c r="V21" s="58">
        <v>1</v>
      </c>
      <c r="W21" s="19">
        <v>1</v>
      </c>
      <c r="X21" s="19">
        <v>1</v>
      </c>
      <c r="Y21" s="19">
        <v>1</v>
      </c>
      <c r="Z21" s="19">
        <v>1</v>
      </c>
      <c r="AA21" s="58">
        <v>1</v>
      </c>
      <c r="AB21" s="19">
        <v>1</v>
      </c>
      <c r="AC21" s="19">
        <v>1</v>
      </c>
      <c r="AD21" s="19">
        <v>1</v>
      </c>
      <c r="AE21" s="19">
        <v>1</v>
      </c>
      <c r="AF21" s="58">
        <v>1</v>
      </c>
    </row>
    <row r="22" spans="1:34" s="2" customFormat="1" ht="15.75" thickBot="1" x14ac:dyDescent="0.3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4" s="33" customFormat="1" x14ac:dyDescent="0.25">
      <c r="B23" s="59" t="s">
        <v>244</v>
      </c>
      <c r="C23" s="43" t="s">
        <v>117</v>
      </c>
      <c r="D23" s="43" t="s">
        <v>118</v>
      </c>
      <c r="E23" s="43" t="s">
        <v>119</v>
      </c>
      <c r="F23" s="43" t="s">
        <v>120</v>
      </c>
      <c r="G23" s="48">
        <v>2016</v>
      </c>
      <c r="H23" s="43" t="s">
        <v>121</v>
      </c>
      <c r="I23" s="43" t="s">
        <v>122</v>
      </c>
      <c r="J23" s="43" t="s">
        <v>123</v>
      </c>
      <c r="K23" s="43" t="s">
        <v>124</v>
      </c>
      <c r="L23" s="48">
        <v>2017</v>
      </c>
      <c r="M23" s="43" t="s">
        <v>125</v>
      </c>
      <c r="N23" s="43" t="s">
        <v>126</v>
      </c>
      <c r="O23" s="43" t="s">
        <v>127</v>
      </c>
      <c r="P23" s="43" t="s">
        <v>128</v>
      </c>
      <c r="Q23" s="48">
        <v>2018</v>
      </c>
      <c r="R23" s="43" t="s">
        <v>129</v>
      </c>
      <c r="S23" s="43" t="s">
        <v>130</v>
      </c>
      <c r="T23" s="43" t="s">
        <v>131</v>
      </c>
      <c r="U23" s="43" t="s">
        <v>132</v>
      </c>
      <c r="V23" s="48">
        <v>2019</v>
      </c>
      <c r="W23" s="43" t="s">
        <v>133</v>
      </c>
      <c r="X23" s="43" t="s">
        <v>134</v>
      </c>
      <c r="Y23" s="43" t="s">
        <v>135</v>
      </c>
      <c r="Z23" s="43" t="s">
        <v>136</v>
      </c>
      <c r="AA23" s="48">
        <v>2020</v>
      </c>
      <c r="AB23" s="43" t="s">
        <v>137</v>
      </c>
      <c r="AC23" s="43" t="s">
        <v>138</v>
      </c>
      <c r="AD23" s="43" t="s">
        <v>514</v>
      </c>
      <c r="AE23" s="43" t="s">
        <v>563</v>
      </c>
      <c r="AF23" s="48">
        <v>2021</v>
      </c>
    </row>
    <row r="24" spans="1:34" s="33" customFormat="1" hidden="1" x14ac:dyDescent="0.25">
      <c r="B24" s="59" t="s">
        <v>244</v>
      </c>
      <c r="C24" s="43" t="s">
        <v>139</v>
      </c>
      <c r="D24" s="43" t="s">
        <v>140</v>
      </c>
      <c r="E24" s="43" t="s">
        <v>141</v>
      </c>
      <c r="F24" s="43" t="s">
        <v>142</v>
      </c>
      <c r="G24" s="48">
        <v>2016</v>
      </c>
      <c r="H24" s="43" t="s">
        <v>143</v>
      </c>
      <c r="I24" s="43" t="s">
        <v>144</v>
      </c>
      <c r="J24" s="43" t="s">
        <v>145</v>
      </c>
      <c r="K24" s="43" t="s">
        <v>146</v>
      </c>
      <c r="L24" s="48">
        <v>2017</v>
      </c>
      <c r="M24" s="43" t="s">
        <v>147</v>
      </c>
      <c r="N24" s="43" t="s">
        <v>148</v>
      </c>
      <c r="O24" s="43" t="s">
        <v>149</v>
      </c>
      <c r="P24" s="43" t="s">
        <v>150</v>
      </c>
      <c r="Q24" s="48">
        <v>2018</v>
      </c>
      <c r="R24" s="43" t="s">
        <v>151</v>
      </c>
      <c r="S24" s="43" t="s">
        <v>152</v>
      </c>
      <c r="T24" s="43" t="s">
        <v>153</v>
      </c>
      <c r="U24" s="43" t="s">
        <v>154</v>
      </c>
      <c r="V24" s="48">
        <v>2019</v>
      </c>
      <c r="W24" s="43" t="s">
        <v>155</v>
      </c>
      <c r="X24" s="43" t="s">
        <v>156</v>
      </c>
      <c r="Y24" s="43" t="s">
        <v>157</v>
      </c>
      <c r="Z24" s="43" t="s">
        <v>158</v>
      </c>
      <c r="AA24" s="48">
        <v>2020</v>
      </c>
      <c r="AB24" s="43" t="s">
        <v>159</v>
      </c>
      <c r="AC24" s="43" t="s">
        <v>160</v>
      </c>
      <c r="AD24" s="43" t="s">
        <v>513</v>
      </c>
      <c r="AE24" s="43" t="s">
        <v>564</v>
      </c>
      <c r="AF24" s="48">
        <v>2021</v>
      </c>
    </row>
    <row r="25" spans="1:34" x14ac:dyDescent="0.25">
      <c r="A25" s="2"/>
      <c r="B25" s="10" t="s">
        <v>245</v>
      </c>
      <c r="C25" s="11"/>
      <c r="D25" s="11"/>
      <c r="E25" s="11"/>
      <c r="F25" s="11"/>
      <c r="G25" s="49"/>
      <c r="H25" s="11"/>
      <c r="I25" s="11"/>
      <c r="J25" s="11"/>
      <c r="K25" s="11"/>
      <c r="L25" s="49"/>
      <c r="M25" s="11"/>
      <c r="N25" s="11"/>
      <c r="O25" s="11"/>
      <c r="P25" s="11"/>
      <c r="Q25" s="49"/>
      <c r="R25" s="11"/>
      <c r="S25" s="11"/>
      <c r="T25" s="11"/>
      <c r="U25" s="11"/>
      <c r="V25" s="49"/>
      <c r="W25" s="11"/>
      <c r="X25" s="11"/>
      <c r="Y25" s="11"/>
      <c r="Z25" s="11"/>
      <c r="AA25" s="49"/>
      <c r="AB25" s="11">
        <v>116043</v>
      </c>
      <c r="AC25" s="11">
        <v>167786</v>
      </c>
      <c r="AD25" s="11">
        <v>315769.97100000002</v>
      </c>
      <c r="AE25" s="11">
        <v>343384.02899999998</v>
      </c>
      <c r="AF25" s="49">
        <v>942983</v>
      </c>
      <c r="AH25" s="9"/>
    </row>
    <row r="26" spans="1:34" x14ac:dyDescent="0.25">
      <c r="B26" s="12" t="s">
        <v>246</v>
      </c>
      <c r="C26" s="9"/>
      <c r="D26" s="9"/>
      <c r="E26" s="9"/>
      <c r="F26" s="9"/>
      <c r="G26" s="50"/>
      <c r="H26" s="9"/>
      <c r="I26" s="9"/>
      <c r="J26" s="9"/>
      <c r="K26" s="9"/>
      <c r="L26" s="50"/>
      <c r="M26" s="9"/>
      <c r="N26" s="9"/>
      <c r="O26" s="9"/>
      <c r="P26" s="9"/>
      <c r="Q26" s="50"/>
      <c r="R26" s="13"/>
      <c r="S26" s="13"/>
      <c r="T26" s="13"/>
      <c r="U26" s="13"/>
      <c r="V26" s="50"/>
      <c r="W26" s="13"/>
      <c r="X26" s="13"/>
      <c r="Y26" s="13"/>
      <c r="Z26" s="13"/>
      <c r="AA26" s="50"/>
      <c r="AB26" s="13">
        <v>-1781</v>
      </c>
      <c r="AC26" s="13">
        <v>-21658</v>
      </c>
      <c r="AD26" s="13">
        <v>-24241.249000000003</v>
      </c>
      <c r="AE26" s="13">
        <v>-27746.750999999997</v>
      </c>
      <c r="AF26" s="50">
        <v>-75427</v>
      </c>
      <c r="AG26" s="60"/>
    </row>
    <row r="27" spans="1:34" x14ac:dyDescent="0.25">
      <c r="A27" s="2"/>
      <c r="B27" s="10" t="s">
        <v>214</v>
      </c>
      <c r="C27" s="11"/>
      <c r="D27" s="11"/>
      <c r="E27" s="11"/>
      <c r="F27" s="11"/>
      <c r="G27" s="49"/>
      <c r="H27" s="11"/>
      <c r="I27" s="11"/>
      <c r="J27" s="11"/>
      <c r="K27" s="11"/>
      <c r="L27" s="49"/>
      <c r="M27" s="11"/>
      <c r="N27" s="11"/>
      <c r="O27" s="11"/>
      <c r="P27" s="11"/>
      <c r="Q27" s="49"/>
      <c r="R27" s="11"/>
      <c r="S27" s="11"/>
      <c r="T27" s="11"/>
      <c r="U27" s="11"/>
      <c r="V27" s="49"/>
      <c r="W27" s="11"/>
      <c r="X27" s="11"/>
      <c r="Y27" s="11"/>
      <c r="Z27" s="11">
        <v>0</v>
      </c>
      <c r="AA27" s="49">
        <v>0</v>
      </c>
      <c r="AB27" s="11">
        <v>114262</v>
      </c>
      <c r="AC27" s="11">
        <v>146128</v>
      </c>
      <c r="AD27" s="11">
        <v>291528.72200000001</v>
      </c>
      <c r="AE27" s="11">
        <v>315637.27799999999</v>
      </c>
      <c r="AF27" s="49">
        <v>867556</v>
      </c>
    </row>
    <row r="28" spans="1:34" x14ac:dyDescent="0.25">
      <c r="B28" s="12" t="s">
        <v>215</v>
      </c>
      <c r="C28" s="9"/>
      <c r="D28" s="9"/>
      <c r="E28" s="9"/>
      <c r="F28" s="9"/>
      <c r="G28" s="50"/>
      <c r="H28" s="9"/>
      <c r="I28" s="9"/>
      <c r="J28" s="9"/>
      <c r="K28" s="9"/>
      <c r="L28" s="50"/>
      <c r="M28" s="9"/>
      <c r="N28" s="9"/>
      <c r="O28" s="9"/>
      <c r="P28" s="9"/>
      <c r="Q28" s="50"/>
      <c r="R28" s="13"/>
      <c r="S28" s="13"/>
      <c r="T28" s="13"/>
      <c r="U28" s="13"/>
      <c r="V28" s="50"/>
      <c r="W28" s="13"/>
      <c r="X28" s="13"/>
      <c r="Y28" s="13"/>
      <c r="Z28" s="13">
        <v>0</v>
      </c>
      <c r="AA28" s="50">
        <v>0</v>
      </c>
      <c r="AB28" s="13">
        <v>-441</v>
      </c>
      <c r="AC28" s="13">
        <v>-727</v>
      </c>
      <c r="AD28" s="13">
        <v>-1188.864</v>
      </c>
      <c r="AE28" s="13">
        <v>-6433.1360000000004</v>
      </c>
      <c r="AF28" s="50">
        <v>-8790</v>
      </c>
    </row>
    <row r="29" spans="1:34" x14ac:dyDescent="0.25">
      <c r="B29" s="12" t="s">
        <v>216</v>
      </c>
      <c r="C29" s="14"/>
      <c r="D29" s="14"/>
      <c r="E29" s="14"/>
      <c r="F29" s="14"/>
      <c r="G29" s="51"/>
      <c r="H29" s="14"/>
      <c r="I29" s="14"/>
      <c r="J29" s="14"/>
      <c r="K29" s="14"/>
      <c r="L29" s="51"/>
      <c r="M29" s="14"/>
      <c r="N29" s="14"/>
      <c r="O29" s="14"/>
      <c r="P29" s="14"/>
      <c r="Q29" s="51"/>
      <c r="R29" s="14"/>
      <c r="S29" s="14"/>
      <c r="T29" s="14"/>
      <c r="U29" s="14"/>
      <c r="V29" s="51"/>
      <c r="W29" s="14"/>
      <c r="X29" s="14"/>
      <c r="Y29" s="14"/>
      <c r="Z29" s="14">
        <v>-3</v>
      </c>
      <c r="AA29" s="51">
        <v>-3</v>
      </c>
      <c r="AB29" s="13">
        <v>-13458</v>
      </c>
      <c r="AC29" s="13">
        <v>-19410</v>
      </c>
      <c r="AD29" s="13">
        <v>-36391.182000000001</v>
      </c>
      <c r="AE29" s="13">
        <v>-39997.817999999999</v>
      </c>
      <c r="AF29" s="51">
        <v>-109257</v>
      </c>
    </row>
    <row r="30" spans="1:34" x14ac:dyDescent="0.25">
      <c r="B30" s="12" t="s">
        <v>217</v>
      </c>
      <c r="C30" s="14"/>
      <c r="D30" s="14"/>
      <c r="E30" s="14"/>
      <c r="F30" s="14"/>
      <c r="G30" s="51"/>
      <c r="H30" s="14"/>
      <c r="I30" s="14"/>
      <c r="J30" s="14"/>
      <c r="K30" s="14"/>
      <c r="L30" s="51"/>
      <c r="M30" s="14"/>
      <c r="N30" s="14"/>
      <c r="O30" s="14"/>
      <c r="P30" s="14"/>
      <c r="Q30" s="51"/>
      <c r="R30" s="14"/>
      <c r="S30" s="14"/>
      <c r="T30" s="14"/>
      <c r="U30" s="14"/>
      <c r="V30" s="51"/>
      <c r="W30" s="14"/>
      <c r="X30" s="14"/>
      <c r="Y30" s="14"/>
      <c r="Z30" s="14">
        <v>58</v>
      </c>
      <c r="AA30" s="51">
        <v>58</v>
      </c>
      <c r="AB30" s="13">
        <v>60</v>
      </c>
      <c r="AC30" s="13">
        <v>580</v>
      </c>
      <c r="AD30" s="13">
        <v>2217.4409999999998</v>
      </c>
      <c r="AE30" s="13">
        <v>1946.5590000000002</v>
      </c>
      <c r="AF30" s="51">
        <v>4804</v>
      </c>
    </row>
    <row r="31" spans="1:34" x14ac:dyDescent="0.25">
      <c r="B31" s="12" t="s">
        <v>218</v>
      </c>
      <c r="C31" s="9"/>
      <c r="D31" s="9"/>
      <c r="E31" s="9"/>
      <c r="F31" s="9"/>
      <c r="G31" s="50"/>
      <c r="H31" s="9"/>
      <c r="I31" s="9"/>
      <c r="J31" s="9"/>
      <c r="K31" s="9"/>
      <c r="L31" s="50"/>
      <c r="M31" s="9"/>
      <c r="N31" s="9"/>
      <c r="O31" s="9"/>
      <c r="P31" s="9"/>
      <c r="Q31" s="50"/>
      <c r="R31" s="13"/>
      <c r="S31" s="13"/>
      <c r="T31" s="13"/>
      <c r="U31" s="13"/>
      <c r="V31" s="50"/>
      <c r="W31" s="13"/>
      <c r="X31" s="13"/>
      <c r="Y31" s="13"/>
      <c r="Z31" s="13">
        <v>0</v>
      </c>
      <c r="AA31" s="50">
        <v>0</v>
      </c>
      <c r="AB31" s="13">
        <v>0</v>
      </c>
      <c r="AC31" s="13">
        <v>0</v>
      </c>
      <c r="AD31" s="13">
        <v>0</v>
      </c>
      <c r="AE31" s="13">
        <v>0</v>
      </c>
      <c r="AF31" s="50">
        <v>0</v>
      </c>
    </row>
    <row r="32" spans="1:34" x14ac:dyDescent="0.25">
      <c r="B32" s="12" t="s">
        <v>219</v>
      </c>
      <c r="C32" s="14"/>
      <c r="D32" s="14"/>
      <c r="E32" s="14"/>
      <c r="F32" s="14"/>
      <c r="G32" s="51"/>
      <c r="H32" s="14"/>
      <c r="I32" s="14"/>
      <c r="J32" s="14"/>
      <c r="K32" s="14"/>
      <c r="L32" s="51"/>
      <c r="M32" s="14"/>
      <c r="N32" s="14"/>
      <c r="O32" s="14"/>
      <c r="P32" s="14"/>
      <c r="Q32" s="51"/>
      <c r="R32" s="14"/>
      <c r="S32" s="14"/>
      <c r="T32" s="14"/>
      <c r="U32" s="14"/>
      <c r="V32" s="51"/>
      <c r="W32" s="14"/>
      <c r="X32" s="14"/>
      <c r="Y32" s="14"/>
      <c r="Z32" s="14">
        <v>0</v>
      </c>
      <c r="AA32" s="51">
        <v>0</v>
      </c>
      <c r="AB32" s="13">
        <v>0</v>
      </c>
      <c r="AC32" s="13">
        <v>0</v>
      </c>
      <c r="AD32" s="13">
        <v>0</v>
      </c>
      <c r="AE32" s="13">
        <v>0</v>
      </c>
      <c r="AF32" s="51">
        <v>0</v>
      </c>
    </row>
    <row r="33" spans="1:32" x14ac:dyDescent="0.25">
      <c r="A33" s="2"/>
      <c r="B33" s="10" t="s">
        <v>196</v>
      </c>
      <c r="C33" s="11"/>
      <c r="D33" s="11"/>
      <c r="E33" s="11"/>
      <c r="F33" s="11"/>
      <c r="G33" s="49"/>
      <c r="H33" s="11"/>
      <c r="I33" s="11"/>
      <c r="J33" s="11"/>
      <c r="K33" s="11"/>
      <c r="L33" s="49"/>
      <c r="M33" s="11"/>
      <c r="N33" s="11"/>
      <c r="O33" s="11"/>
      <c r="P33" s="11"/>
      <c r="Q33" s="49"/>
      <c r="R33" s="11"/>
      <c r="S33" s="11"/>
      <c r="T33" s="11"/>
      <c r="U33" s="11"/>
      <c r="V33" s="49"/>
      <c r="W33" s="11"/>
      <c r="X33" s="11"/>
      <c r="Y33" s="11"/>
      <c r="Z33" s="11">
        <v>55</v>
      </c>
      <c r="AA33" s="49">
        <v>55</v>
      </c>
      <c r="AB33" s="11">
        <v>100423</v>
      </c>
      <c r="AC33" s="11">
        <v>126571</v>
      </c>
      <c r="AD33" s="11">
        <v>256166.117</v>
      </c>
      <c r="AE33" s="11">
        <v>271152.88300000003</v>
      </c>
      <c r="AF33" s="49">
        <v>754313</v>
      </c>
    </row>
    <row r="34" spans="1:32" x14ac:dyDescent="0.25">
      <c r="B34" s="12" t="s">
        <v>220</v>
      </c>
      <c r="C34" s="14"/>
      <c r="D34" s="14"/>
      <c r="E34" s="14"/>
      <c r="F34" s="14"/>
      <c r="G34" s="51"/>
      <c r="H34" s="14"/>
      <c r="I34" s="14"/>
      <c r="J34" s="14"/>
      <c r="K34" s="14"/>
      <c r="L34" s="51"/>
      <c r="M34" s="14"/>
      <c r="N34" s="14"/>
      <c r="O34" s="14"/>
      <c r="P34" s="14"/>
      <c r="Q34" s="51"/>
      <c r="R34" s="14"/>
      <c r="S34" s="14"/>
      <c r="T34" s="14"/>
      <c r="U34" s="14"/>
      <c r="V34" s="51"/>
      <c r="W34" s="14"/>
      <c r="X34" s="14"/>
      <c r="Y34" s="14"/>
      <c r="Z34" s="14">
        <v>0</v>
      </c>
      <c r="AA34" s="51">
        <v>0</v>
      </c>
      <c r="AB34" s="13">
        <v>0</v>
      </c>
      <c r="AC34" s="13">
        <v>0</v>
      </c>
      <c r="AD34" s="13">
        <v>0</v>
      </c>
      <c r="AE34" s="13">
        <v>0</v>
      </c>
      <c r="AF34" s="51">
        <v>0</v>
      </c>
    </row>
    <row r="35" spans="1:32" x14ac:dyDescent="0.25">
      <c r="A35" s="2"/>
      <c r="B35" s="10" t="s">
        <v>221</v>
      </c>
      <c r="C35" s="11"/>
      <c r="D35" s="11"/>
      <c r="E35" s="11"/>
      <c r="F35" s="11"/>
      <c r="G35" s="49"/>
      <c r="H35" s="11"/>
      <c r="I35" s="11"/>
      <c r="J35" s="11"/>
      <c r="K35" s="11"/>
      <c r="L35" s="49"/>
      <c r="M35" s="11"/>
      <c r="N35" s="11"/>
      <c r="O35" s="11"/>
      <c r="P35" s="11"/>
      <c r="Q35" s="49"/>
      <c r="R35" s="11"/>
      <c r="S35" s="11"/>
      <c r="T35" s="11"/>
      <c r="U35" s="11"/>
      <c r="V35" s="49"/>
      <c r="W35" s="11"/>
      <c r="X35" s="11"/>
      <c r="Y35" s="11"/>
      <c r="Z35" s="11">
        <v>55</v>
      </c>
      <c r="AA35" s="49">
        <v>55</v>
      </c>
      <c r="AB35" s="11">
        <v>100423</v>
      </c>
      <c r="AC35" s="11">
        <v>126571</v>
      </c>
      <c r="AD35" s="11">
        <v>256166.117</v>
      </c>
      <c r="AE35" s="11">
        <v>271152.88300000003</v>
      </c>
      <c r="AF35" s="49">
        <v>754313</v>
      </c>
    </row>
    <row r="36" spans="1:32" x14ac:dyDescent="0.25">
      <c r="B36" s="12" t="s">
        <v>222</v>
      </c>
      <c r="C36" s="14"/>
      <c r="D36" s="14"/>
      <c r="E36" s="14"/>
      <c r="F36" s="14"/>
      <c r="G36" s="51"/>
      <c r="H36" s="14"/>
      <c r="I36" s="14"/>
      <c r="J36" s="14"/>
      <c r="K36" s="14"/>
      <c r="L36" s="51"/>
      <c r="M36" s="14"/>
      <c r="N36" s="14"/>
      <c r="O36" s="14"/>
      <c r="P36" s="14"/>
      <c r="Q36" s="51"/>
      <c r="R36" s="14"/>
      <c r="S36" s="14"/>
      <c r="T36" s="14"/>
      <c r="U36" s="14"/>
      <c r="V36" s="51"/>
      <c r="W36" s="14"/>
      <c r="X36" s="14"/>
      <c r="Y36" s="14"/>
      <c r="Z36" s="14">
        <v>-10</v>
      </c>
      <c r="AA36" s="51">
        <v>-10</v>
      </c>
      <c r="AB36" s="13">
        <v>-25099.562149999998</v>
      </c>
      <c r="AC36" s="13">
        <v>-31636.791440000008</v>
      </c>
      <c r="AD36" s="13">
        <v>-64035.646409999994</v>
      </c>
      <c r="AE36" s="13">
        <v>-67790</v>
      </c>
      <c r="AF36" s="51">
        <v>-188562</v>
      </c>
    </row>
    <row r="37" spans="1:32" x14ac:dyDescent="0.25">
      <c r="B37" s="12" t="s">
        <v>223</v>
      </c>
      <c r="C37" s="14"/>
      <c r="D37" s="14"/>
      <c r="E37" s="14"/>
      <c r="F37" s="14"/>
      <c r="G37" s="51"/>
      <c r="H37" s="14"/>
      <c r="I37" s="14"/>
      <c r="J37" s="14"/>
      <c r="K37" s="14"/>
      <c r="L37" s="51"/>
      <c r="M37" s="14"/>
      <c r="N37" s="14"/>
      <c r="O37" s="14"/>
      <c r="P37" s="14"/>
      <c r="Q37" s="51"/>
      <c r="R37" s="14"/>
      <c r="S37" s="14"/>
      <c r="T37" s="14"/>
      <c r="U37" s="14"/>
      <c r="V37" s="51"/>
      <c r="W37" s="14"/>
      <c r="X37" s="14"/>
      <c r="Y37" s="14"/>
      <c r="Z37" s="14">
        <v>-5</v>
      </c>
      <c r="AA37" s="51">
        <v>-5</v>
      </c>
      <c r="AB37" s="13">
        <v>-9038.0023699999983</v>
      </c>
      <c r="AC37" s="13">
        <v>-11391.404920000001</v>
      </c>
      <c r="AD37" s="13">
        <v>-23054.592710000001</v>
      </c>
      <c r="AE37" s="13">
        <v>-24407</v>
      </c>
      <c r="AF37" s="51">
        <v>-67891</v>
      </c>
    </row>
    <row r="38" spans="1:32" x14ac:dyDescent="0.25">
      <c r="B38" s="12" t="s">
        <v>224</v>
      </c>
      <c r="C38" s="14"/>
      <c r="D38" s="14"/>
      <c r="E38" s="14"/>
      <c r="F38" s="14"/>
      <c r="G38" s="51"/>
      <c r="H38" s="14"/>
      <c r="I38" s="14"/>
      <c r="J38" s="14"/>
      <c r="K38" s="14"/>
      <c r="L38" s="51"/>
      <c r="M38" s="14"/>
      <c r="N38" s="14"/>
      <c r="O38" s="14"/>
      <c r="P38" s="14"/>
      <c r="Q38" s="51"/>
      <c r="R38" s="14"/>
      <c r="S38" s="14"/>
      <c r="T38" s="14"/>
      <c r="U38" s="14"/>
      <c r="V38" s="51"/>
      <c r="W38" s="14"/>
      <c r="X38" s="14"/>
      <c r="Y38" s="14"/>
      <c r="Z38" s="14">
        <v>0</v>
      </c>
      <c r="AA38" s="51">
        <v>0</v>
      </c>
      <c r="AB38" s="13">
        <v>0</v>
      </c>
      <c r="AC38" s="13">
        <v>0</v>
      </c>
      <c r="AD38" s="13">
        <v>0</v>
      </c>
      <c r="AE38" s="13">
        <v>0</v>
      </c>
      <c r="AF38" s="51">
        <v>0</v>
      </c>
    </row>
    <row r="39" spans="1:32" x14ac:dyDescent="0.25">
      <c r="B39" s="12" t="s">
        <v>225</v>
      </c>
      <c r="C39" s="14"/>
      <c r="D39" s="14"/>
      <c r="E39" s="14"/>
      <c r="F39" s="14"/>
      <c r="G39" s="51"/>
      <c r="H39" s="14"/>
      <c r="I39" s="14"/>
      <c r="J39" s="14"/>
      <c r="K39" s="14"/>
      <c r="L39" s="51"/>
      <c r="M39" s="14"/>
      <c r="N39" s="14"/>
      <c r="O39" s="14"/>
      <c r="P39" s="14"/>
      <c r="Q39" s="51"/>
      <c r="R39" s="14"/>
      <c r="S39" s="14"/>
      <c r="T39" s="14"/>
      <c r="U39" s="14"/>
      <c r="V39" s="51"/>
      <c r="W39" s="14"/>
      <c r="X39" s="14"/>
      <c r="Y39" s="14"/>
      <c r="Z39" s="14">
        <v>0</v>
      </c>
      <c r="AA39" s="51">
        <v>0</v>
      </c>
      <c r="AB39" s="13">
        <v>0</v>
      </c>
      <c r="AC39" s="13">
        <v>0</v>
      </c>
      <c r="AD39" s="13">
        <v>0</v>
      </c>
      <c r="AE39" s="13">
        <v>0</v>
      </c>
      <c r="AF39" s="51">
        <v>0</v>
      </c>
    </row>
    <row r="40" spans="1:32" x14ac:dyDescent="0.25">
      <c r="A40" s="6"/>
      <c r="B40" s="16" t="s">
        <v>226</v>
      </c>
      <c r="C40" s="17"/>
      <c r="D40" s="17"/>
      <c r="E40" s="17"/>
      <c r="F40" s="17"/>
      <c r="G40" s="55"/>
      <c r="H40" s="17"/>
      <c r="I40" s="17"/>
      <c r="J40" s="17"/>
      <c r="K40" s="17"/>
      <c r="L40" s="55"/>
      <c r="M40" s="17"/>
      <c r="N40" s="17"/>
      <c r="O40" s="17"/>
      <c r="P40" s="17"/>
      <c r="Q40" s="55"/>
      <c r="R40" s="17"/>
      <c r="S40" s="17"/>
      <c r="T40" s="17"/>
      <c r="U40" s="17"/>
      <c r="V40" s="55"/>
      <c r="W40" s="17"/>
      <c r="X40" s="17"/>
      <c r="Y40" s="17"/>
      <c r="Z40" s="17">
        <v>40</v>
      </c>
      <c r="AA40" s="55">
        <v>40</v>
      </c>
      <c r="AB40" s="17">
        <v>66285.43548</v>
      </c>
      <c r="AC40" s="17">
        <v>83542.803639999998</v>
      </c>
      <c r="AD40" s="17">
        <v>169075.87788000001</v>
      </c>
      <c r="AE40" s="17">
        <v>178955.88300000003</v>
      </c>
      <c r="AF40" s="55">
        <v>497860</v>
      </c>
    </row>
    <row r="41" spans="1:32" ht="15.75" thickBot="1" x14ac:dyDescent="0.3">
      <c r="B41" s="18" t="s">
        <v>241</v>
      </c>
      <c r="C41" s="19"/>
      <c r="D41" s="19"/>
      <c r="E41" s="19"/>
      <c r="F41" s="19"/>
      <c r="G41" s="58"/>
      <c r="H41" s="19"/>
      <c r="I41" s="19"/>
      <c r="J41" s="19"/>
      <c r="K41" s="19"/>
      <c r="L41" s="58"/>
      <c r="M41" s="19"/>
      <c r="N41" s="19"/>
      <c r="O41" s="19"/>
      <c r="P41" s="19"/>
      <c r="Q41" s="58"/>
      <c r="R41" s="19"/>
      <c r="S41" s="19"/>
      <c r="T41" s="19"/>
      <c r="U41" s="19"/>
      <c r="V41" s="58"/>
      <c r="W41" s="19"/>
      <c r="X41" s="19"/>
      <c r="Y41" s="19"/>
      <c r="Z41" s="19">
        <v>1</v>
      </c>
      <c r="AA41" s="58">
        <v>1</v>
      </c>
      <c r="AB41" s="19">
        <v>1</v>
      </c>
      <c r="AC41" s="19">
        <v>1</v>
      </c>
      <c r="AD41" s="19">
        <v>1</v>
      </c>
      <c r="AE41" s="19">
        <v>1</v>
      </c>
      <c r="AF41" s="58">
        <v>1</v>
      </c>
    </row>
    <row r="43" spans="1:32" x14ac:dyDescent="0.25">
      <c r="Z43" s="9"/>
      <c r="AA43" s="9"/>
      <c r="AC43" s="9"/>
      <c r="AD43" s="9"/>
      <c r="AE43" s="9"/>
      <c r="AF43" s="9"/>
    </row>
    <row r="44" spans="1:32" x14ac:dyDescent="0.25">
      <c r="Z44" s="193"/>
      <c r="AD44" s="193"/>
      <c r="AF44" s="193"/>
    </row>
    <row r="47" spans="1:32" x14ac:dyDescent="0.25">
      <c r="Y47" s="9"/>
      <c r="Z47" s="9"/>
      <c r="AA47" s="9"/>
      <c r="AC47" s="9"/>
      <c r="AD47" s="9"/>
      <c r="AE47" s="9"/>
      <c r="AF47" s="9"/>
    </row>
    <row r="48" spans="1:32" x14ac:dyDescent="0.25">
      <c r="Y48" s="193" t="e">
        <f>AD47/Y47-1</f>
        <v>#DIV/0!</v>
      </c>
      <c r="Z48" s="193" t="e">
        <f>AE47/Z47-1</f>
        <v>#DIV/0!</v>
      </c>
      <c r="AA48" s="193" t="e">
        <f>AF47/AA47-1</f>
        <v>#DIV/0!</v>
      </c>
    </row>
  </sheetData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3D8E8-4A2B-49E0-91B6-D803FF923516}">
  <dimension ref="A1:AN316"/>
  <sheetViews>
    <sheetView showGridLines="0" showRowColHeaders="0" zoomScale="90" zoomScaleNormal="90" workbookViewId="0">
      <pane xSplit="2" ySplit="5" topLeftCell="W6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defaultRowHeight="15" x14ac:dyDescent="0.25"/>
  <cols>
    <col min="1" max="1" width="12.85546875" bestFit="1" customWidth="1"/>
    <col min="2" max="2" width="59.85546875" customWidth="1"/>
    <col min="3" max="3" width="11.5703125" bestFit="1" customWidth="1"/>
    <col min="4" max="6" width="12.28515625" bestFit="1" customWidth="1"/>
    <col min="7" max="7" width="12.140625" bestFit="1" customWidth="1"/>
    <col min="8" max="11" width="12.28515625" bestFit="1" customWidth="1"/>
    <col min="12" max="12" width="12.5703125" bestFit="1" customWidth="1"/>
    <col min="13" max="16" width="12.28515625" bestFit="1" customWidth="1"/>
    <col min="17" max="17" width="12.5703125" bestFit="1" customWidth="1"/>
    <col min="18" max="21" width="12.28515625" bestFit="1" customWidth="1"/>
    <col min="22" max="22" width="12.140625" bestFit="1" customWidth="1"/>
    <col min="23" max="23" width="15.28515625" bestFit="1" customWidth="1"/>
    <col min="24" max="26" width="12.28515625" bestFit="1" customWidth="1"/>
    <col min="27" max="27" width="12.140625" bestFit="1" customWidth="1"/>
    <col min="28" max="31" width="13" bestFit="1" customWidth="1"/>
    <col min="32" max="32" width="11.5703125" style="38" bestFit="1" customWidth="1"/>
    <col min="33" max="33" width="12.140625" style="38" bestFit="1" customWidth="1"/>
    <col min="34" max="36" width="9" style="38" bestFit="1" customWidth="1"/>
    <col min="37" max="37" width="10.5703125" style="38" bestFit="1" customWidth="1"/>
    <col min="38" max="39" width="9" style="38" bestFit="1" customWidth="1"/>
    <col min="40" max="16384" width="9.140625" style="38"/>
  </cols>
  <sheetData>
    <row r="1" spans="1:40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40" ht="15.75" x14ac:dyDescent="0.25">
      <c r="A2" s="30"/>
      <c r="B2" s="30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0"/>
      <c r="AD2" s="30"/>
      <c r="AE2" s="30"/>
      <c r="AF2" s="30"/>
    </row>
    <row r="3" spans="1:40" ht="23.25" x14ac:dyDescent="0.35">
      <c r="A3" s="30"/>
      <c r="B3" s="95" t="s">
        <v>247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40" s="186" customFormat="1" ht="12" x14ac:dyDescent="0.2">
      <c r="A4" s="184"/>
      <c r="B4" s="184"/>
      <c r="C4" s="185"/>
      <c r="D4" s="185"/>
      <c r="E4" s="185"/>
      <c r="F4" s="185"/>
      <c r="G4" s="184"/>
      <c r="H4" s="185"/>
      <c r="I4" s="185"/>
      <c r="J4" s="185"/>
      <c r="K4" s="185"/>
      <c r="L4" s="184"/>
      <c r="M4" s="185"/>
      <c r="N4" s="185"/>
      <c r="O4" s="185"/>
      <c r="P4" s="185"/>
      <c r="Q4" s="184"/>
      <c r="R4" s="185"/>
      <c r="S4" s="185"/>
      <c r="T4" s="185"/>
      <c r="U4" s="185"/>
      <c r="V4" s="184"/>
      <c r="W4" s="185"/>
      <c r="X4" s="185"/>
      <c r="Y4" s="185"/>
      <c r="Z4" s="185"/>
      <c r="AA4" s="184"/>
      <c r="AB4" s="185"/>
      <c r="AC4" s="185"/>
      <c r="AD4" s="185"/>
      <c r="AE4" s="185"/>
      <c r="AF4" s="185"/>
    </row>
    <row r="5" spans="1:40" s="166" customFormat="1" ht="23.25" x14ac:dyDescent="0.35">
      <c r="A5" s="115"/>
      <c r="B5" s="115" t="s">
        <v>248</v>
      </c>
      <c r="C5" s="261"/>
      <c r="D5" s="261"/>
      <c r="E5" s="261"/>
      <c r="F5" s="261"/>
      <c r="G5" s="257"/>
      <c r="H5" s="261"/>
      <c r="I5" s="261"/>
      <c r="J5" s="261"/>
      <c r="K5" s="261"/>
      <c r="L5" s="257"/>
      <c r="M5" s="261"/>
      <c r="N5" s="261"/>
      <c r="O5" s="261"/>
      <c r="P5" s="261"/>
      <c r="Q5" s="257"/>
      <c r="R5" s="261"/>
      <c r="S5" s="261"/>
      <c r="T5" s="261"/>
      <c r="U5" s="261"/>
      <c r="V5" s="257"/>
      <c r="W5" s="261"/>
      <c r="X5" s="261"/>
      <c r="Y5" s="261"/>
      <c r="Z5" s="261"/>
      <c r="AA5" s="257"/>
      <c r="AB5" s="261"/>
      <c r="AC5" s="261"/>
      <c r="AD5" s="261"/>
      <c r="AE5" s="261"/>
      <c r="AF5" s="257"/>
    </row>
    <row r="6" spans="1:40" ht="15.75" thickBot="1" x14ac:dyDescent="0.3"/>
    <row r="7" spans="1:40" s="165" customFormat="1" x14ac:dyDescent="0.25">
      <c r="A7" s="5"/>
      <c r="B7" s="31" t="s">
        <v>249</v>
      </c>
      <c r="C7" s="43" t="s">
        <v>117</v>
      </c>
      <c r="D7" s="43" t="s">
        <v>118</v>
      </c>
      <c r="E7" s="43" t="s">
        <v>119</v>
      </c>
      <c r="F7" s="43" t="s">
        <v>120</v>
      </c>
      <c r="G7" s="48">
        <v>2016</v>
      </c>
      <c r="H7" s="43" t="s">
        <v>121</v>
      </c>
      <c r="I7" s="43" t="s">
        <v>122</v>
      </c>
      <c r="J7" s="43" t="s">
        <v>123</v>
      </c>
      <c r="K7" s="43" t="s">
        <v>124</v>
      </c>
      <c r="L7" s="48">
        <v>2017</v>
      </c>
      <c r="M7" s="43" t="s">
        <v>125</v>
      </c>
      <c r="N7" s="43" t="s">
        <v>126</v>
      </c>
      <c r="O7" s="43" t="s">
        <v>127</v>
      </c>
      <c r="P7" s="43" t="s">
        <v>128</v>
      </c>
      <c r="Q7" s="48">
        <v>2018</v>
      </c>
      <c r="R7" s="43" t="s">
        <v>129</v>
      </c>
      <c r="S7" s="43" t="s">
        <v>130</v>
      </c>
      <c r="T7" s="43" t="s">
        <v>131</v>
      </c>
      <c r="U7" s="43" t="s">
        <v>132</v>
      </c>
      <c r="V7" s="48">
        <v>2019</v>
      </c>
      <c r="W7" s="43" t="s">
        <v>133</v>
      </c>
      <c r="X7" s="43" t="s">
        <v>134</v>
      </c>
      <c r="Y7" s="43" t="s">
        <v>135</v>
      </c>
      <c r="Z7" s="43" t="s">
        <v>136</v>
      </c>
      <c r="AA7" s="48">
        <v>2020</v>
      </c>
      <c r="AB7" s="43" t="s">
        <v>137</v>
      </c>
      <c r="AC7" s="43" t="s">
        <v>138</v>
      </c>
      <c r="AD7" s="43" t="s">
        <v>514</v>
      </c>
      <c r="AE7" s="43" t="s">
        <v>563</v>
      </c>
      <c r="AF7" s="48">
        <v>2021</v>
      </c>
    </row>
    <row r="8" spans="1:40" s="165" customFormat="1" hidden="1" x14ac:dyDescent="0.25">
      <c r="A8" s="5"/>
      <c r="B8" s="31" t="s">
        <v>250</v>
      </c>
      <c r="C8" s="43" t="s">
        <v>139</v>
      </c>
      <c r="D8" s="43" t="s">
        <v>140</v>
      </c>
      <c r="E8" s="43" t="s">
        <v>141</v>
      </c>
      <c r="F8" s="43" t="s">
        <v>142</v>
      </c>
      <c r="G8" s="48">
        <v>2016</v>
      </c>
      <c r="H8" s="43" t="s">
        <v>143</v>
      </c>
      <c r="I8" s="43" t="s">
        <v>144</v>
      </c>
      <c r="J8" s="43" t="s">
        <v>145</v>
      </c>
      <c r="K8" s="43" t="s">
        <v>146</v>
      </c>
      <c r="L8" s="48">
        <v>2017</v>
      </c>
      <c r="M8" s="43" t="s">
        <v>147</v>
      </c>
      <c r="N8" s="43" t="s">
        <v>148</v>
      </c>
      <c r="O8" s="43" t="s">
        <v>149</v>
      </c>
      <c r="P8" s="43" t="s">
        <v>150</v>
      </c>
      <c r="Q8" s="48">
        <v>2018</v>
      </c>
      <c r="R8" s="43" t="s">
        <v>151</v>
      </c>
      <c r="S8" s="43" t="s">
        <v>152</v>
      </c>
      <c r="T8" s="43" t="s">
        <v>153</v>
      </c>
      <c r="U8" s="43" t="s">
        <v>154</v>
      </c>
      <c r="V8" s="48">
        <v>2019</v>
      </c>
      <c r="W8" s="43" t="s">
        <v>155</v>
      </c>
      <c r="X8" s="43" t="s">
        <v>156</v>
      </c>
      <c r="Y8" s="43" t="s">
        <v>157</v>
      </c>
      <c r="Z8" s="43" t="s">
        <v>158</v>
      </c>
      <c r="AA8" s="48">
        <v>2020</v>
      </c>
      <c r="AB8" s="43" t="s">
        <v>159</v>
      </c>
      <c r="AC8" s="43" t="s">
        <v>160</v>
      </c>
      <c r="AD8" s="43" t="s">
        <v>513</v>
      </c>
      <c r="AE8" s="43" t="s">
        <v>564</v>
      </c>
      <c r="AF8" s="48">
        <v>2021</v>
      </c>
    </row>
    <row r="9" spans="1:40" s="165" customFormat="1" x14ac:dyDescent="0.25">
      <c r="A9" s="2"/>
      <c r="B9" s="10" t="s">
        <v>245</v>
      </c>
      <c r="C9" s="11">
        <v>3104771.2830199976</v>
      </c>
      <c r="D9" s="11">
        <v>3253301.3780199983</v>
      </c>
      <c r="E9" s="11">
        <v>3470427.6500100074</v>
      </c>
      <c r="F9" s="11">
        <v>3874816.7984999847</v>
      </c>
      <c r="G9" s="49">
        <v>13703317.109549988</v>
      </c>
      <c r="H9" s="11">
        <v>4430016.963980007</v>
      </c>
      <c r="I9" s="11">
        <v>4521141.3422499979</v>
      </c>
      <c r="J9" s="11">
        <v>5113892.5292399842</v>
      </c>
      <c r="K9" s="11">
        <v>5073462.2270600218</v>
      </c>
      <c r="L9" s="49">
        <v>19138513.062530011</v>
      </c>
      <c r="M9" s="11">
        <v>5741439.9667700054</v>
      </c>
      <c r="N9" s="11">
        <v>6187151.9516499983</v>
      </c>
      <c r="O9" s="11">
        <v>5787066.5456899833</v>
      </c>
      <c r="P9" s="11">
        <v>5757935.564519994</v>
      </c>
      <c r="Q9" s="49">
        <v>23473594.028629981</v>
      </c>
      <c r="R9" s="11">
        <v>6664205.0321499938</v>
      </c>
      <c r="S9" s="11">
        <v>7338908.6098099994</v>
      </c>
      <c r="T9" s="11">
        <v>7917199.8254200201</v>
      </c>
      <c r="U9" s="11">
        <v>8372990.6906399466</v>
      </c>
      <c r="V9" s="49">
        <v>30293304.15801996</v>
      </c>
      <c r="W9" s="11">
        <v>7296110.1007499984</v>
      </c>
      <c r="X9" s="11">
        <v>4697639.0812400123</v>
      </c>
      <c r="Y9" s="11">
        <v>11079531.96135998</v>
      </c>
      <c r="Z9" s="11">
        <v>11434722.041029945</v>
      </c>
      <c r="AA9" s="49">
        <v>34508003.184379935</v>
      </c>
      <c r="AB9" s="11">
        <v>1231159.4023200001</v>
      </c>
      <c r="AC9" s="11">
        <v>1058965.2669499989</v>
      </c>
      <c r="AD9" s="11">
        <v>1072745.9866300011</v>
      </c>
      <c r="AE9" s="11">
        <v>1035844</v>
      </c>
      <c r="AF9" s="49">
        <v>4398714.6558999997</v>
      </c>
    </row>
    <row r="10" spans="1:40" x14ac:dyDescent="0.25">
      <c r="B10" s="12" t="s">
        <v>246</v>
      </c>
      <c r="C10" s="13">
        <v>-2457390.8966400013</v>
      </c>
      <c r="D10" s="13">
        <v>-2636273.520420006</v>
      </c>
      <c r="E10" s="13">
        <v>-2790923.4204399791</v>
      </c>
      <c r="F10" s="13">
        <v>-3162513.0605200185</v>
      </c>
      <c r="G10" s="50">
        <v>-11047100.898020005</v>
      </c>
      <c r="H10" s="13">
        <v>-3792544.7575799967</v>
      </c>
      <c r="I10" s="13">
        <v>-3814322.6386600393</v>
      </c>
      <c r="J10" s="13">
        <v>-4549579.9057899704</v>
      </c>
      <c r="K10" s="13">
        <v>-4294794.0521299895</v>
      </c>
      <c r="L10" s="50">
        <v>-16451241.354159996</v>
      </c>
      <c r="M10" s="13">
        <v>-4991400.7896700008</v>
      </c>
      <c r="N10" s="13">
        <v>-5404992.086510011</v>
      </c>
      <c r="O10" s="13">
        <v>-4268264.8932999931</v>
      </c>
      <c r="P10" s="13">
        <v>-5176600.4665099867</v>
      </c>
      <c r="Q10" s="50">
        <v>-19841258.235989992</v>
      </c>
      <c r="R10" s="13">
        <v>-5847951.845870018</v>
      </c>
      <c r="S10" s="13">
        <v>-6375465.9769999646</v>
      </c>
      <c r="T10" s="13">
        <v>-6979657.2162099667</v>
      </c>
      <c r="U10" s="13">
        <v>-7297308.6770100333</v>
      </c>
      <c r="V10" s="50">
        <v>-26500383.716089983</v>
      </c>
      <c r="W10" s="13">
        <v>-6393736.8895399906</v>
      </c>
      <c r="X10" s="13">
        <v>-3736569.0347299948</v>
      </c>
      <c r="Y10" s="13">
        <v>-10216864.87997992</v>
      </c>
      <c r="Z10" s="13">
        <v>-10423356.82779007</v>
      </c>
      <c r="AA10" s="50">
        <v>-30770527.632039975</v>
      </c>
      <c r="AB10" s="13">
        <v>-705144.63118999847</v>
      </c>
      <c r="AC10" s="13">
        <v>-539197.31760000205</v>
      </c>
      <c r="AD10" s="13">
        <v>-580689.19138999959</v>
      </c>
      <c r="AE10" s="13">
        <v>-512116</v>
      </c>
      <c r="AF10" s="50">
        <v>-2337147.1401800001</v>
      </c>
    </row>
    <row r="11" spans="1:40" s="165" customFormat="1" x14ac:dyDescent="0.25">
      <c r="A11" s="2"/>
      <c r="B11" s="10" t="s">
        <v>214</v>
      </c>
      <c r="C11" s="11">
        <v>647380.38637999631</v>
      </c>
      <c r="D11" s="11">
        <v>617027.85759999277</v>
      </c>
      <c r="E11" s="11">
        <v>679504.22957002721</v>
      </c>
      <c r="F11" s="11">
        <v>712303.73797996738</v>
      </c>
      <c r="G11" s="49">
        <v>2656216.2115299837</v>
      </c>
      <c r="H11" s="11">
        <v>637472.20640001062</v>
      </c>
      <c r="I11" s="11">
        <v>706818.70358995872</v>
      </c>
      <c r="J11" s="11">
        <v>564312.62345001404</v>
      </c>
      <c r="K11" s="11">
        <v>778668.17493003071</v>
      </c>
      <c r="L11" s="49">
        <v>2687271.7083700141</v>
      </c>
      <c r="M11" s="11">
        <v>750039.17710000416</v>
      </c>
      <c r="N11" s="11">
        <v>782159.86513998802</v>
      </c>
      <c r="O11" s="11">
        <v>1518801.6523899881</v>
      </c>
      <c r="P11" s="11">
        <v>581335.09801001148</v>
      </c>
      <c r="Q11" s="49">
        <v>3632335.7926399917</v>
      </c>
      <c r="R11" s="11">
        <v>816253.18627997593</v>
      </c>
      <c r="S11" s="11">
        <v>963442.6328100356</v>
      </c>
      <c r="T11" s="11">
        <v>937542.60921005253</v>
      </c>
      <c r="U11" s="11">
        <v>1075682.0136299133</v>
      </c>
      <c r="V11" s="49">
        <v>3792920.4419299774</v>
      </c>
      <c r="W11" s="11">
        <v>902373.21121000766</v>
      </c>
      <c r="X11" s="11">
        <v>961070.04651001829</v>
      </c>
      <c r="Y11" s="11">
        <v>862667.08138006018</v>
      </c>
      <c r="Z11" s="11">
        <v>1011365.2132398761</v>
      </c>
      <c r="AA11" s="49">
        <v>3737475.5523399622</v>
      </c>
      <c r="AB11" s="11">
        <v>526014.77113000164</v>
      </c>
      <c r="AC11" s="11">
        <v>519767.94934999698</v>
      </c>
      <c r="AD11" s="11">
        <v>492056.7952400014</v>
      </c>
      <c r="AE11" s="11">
        <v>523728</v>
      </c>
      <c r="AF11" s="49">
        <v>2061567.51572</v>
      </c>
    </row>
    <row r="12" spans="1:40" x14ac:dyDescent="0.25">
      <c r="B12" s="12" t="s">
        <v>215</v>
      </c>
      <c r="C12" s="13">
        <v>-122398.85846</v>
      </c>
      <c r="D12" s="13">
        <v>-133150.80570000003</v>
      </c>
      <c r="E12" s="13">
        <v>-139505.46322999999</v>
      </c>
      <c r="F12" s="13">
        <v>-149267.13071000006</v>
      </c>
      <c r="G12" s="50">
        <v>-544322.25810000009</v>
      </c>
      <c r="H12" s="13">
        <v>-140127.95085999998</v>
      </c>
      <c r="I12" s="13">
        <v>-152794.17776999995</v>
      </c>
      <c r="J12" s="13">
        <v>-159628.97768999991</v>
      </c>
      <c r="K12" s="13">
        <v>-209374.34733000054</v>
      </c>
      <c r="L12" s="50">
        <v>-661925.45365000039</v>
      </c>
      <c r="M12" s="13">
        <v>-156702.26176999992</v>
      </c>
      <c r="N12" s="13">
        <v>-174641.28823000006</v>
      </c>
      <c r="O12" s="13">
        <v>-220166.18533000007</v>
      </c>
      <c r="P12" s="13">
        <v>-227779.69660000014</v>
      </c>
      <c r="Q12" s="50">
        <v>-779289.4319300002</v>
      </c>
      <c r="R12" s="13">
        <v>-174698.37907</v>
      </c>
      <c r="S12" s="13">
        <v>-179436.48071000018</v>
      </c>
      <c r="T12" s="13">
        <v>-191802.21477999992</v>
      </c>
      <c r="U12" s="13">
        <v>-259983.36618478387</v>
      </c>
      <c r="V12" s="50">
        <v>-805920.44074478396</v>
      </c>
      <c r="W12" s="13">
        <v>-171080.04798478418</v>
      </c>
      <c r="X12" s="13">
        <v>-198770.5500499999</v>
      </c>
      <c r="Y12" s="13">
        <v>-200671.25474999973</v>
      </c>
      <c r="Z12" s="13">
        <v>-263981.3668052163</v>
      </c>
      <c r="AA12" s="50">
        <v>-834503.21959000011</v>
      </c>
      <c r="AB12" s="13">
        <v>-133642.43006000001</v>
      </c>
      <c r="AC12" s="13">
        <v>-161643.4822900001</v>
      </c>
      <c r="AD12" s="13">
        <v>-142135.50499999989</v>
      </c>
      <c r="AE12" s="13">
        <v>-109190</v>
      </c>
      <c r="AF12" s="50">
        <v>-546611.41735</v>
      </c>
    </row>
    <row r="13" spans="1:40" x14ac:dyDescent="0.25">
      <c r="B13" s="12" t="s">
        <v>216</v>
      </c>
      <c r="C13" s="14">
        <v>-82032.740280000013</v>
      </c>
      <c r="D13" s="14">
        <v>-83684.819490000038</v>
      </c>
      <c r="E13" s="14">
        <v>-84141.380219999963</v>
      </c>
      <c r="F13" s="14">
        <v>-100144.08986999994</v>
      </c>
      <c r="G13" s="51">
        <v>-350003.02985999995</v>
      </c>
      <c r="H13" s="14">
        <v>-92777.786250000005</v>
      </c>
      <c r="I13" s="14">
        <v>-86999.909560000058</v>
      </c>
      <c r="J13" s="14">
        <v>-87456.032169999904</v>
      </c>
      <c r="K13" s="14">
        <v>-33395.296440000006</v>
      </c>
      <c r="L13" s="51">
        <v>-300629.02441999997</v>
      </c>
      <c r="M13" s="14">
        <v>-95693.386299999984</v>
      </c>
      <c r="N13" s="14">
        <v>-95482.704800000036</v>
      </c>
      <c r="O13" s="14">
        <v>-133105.6430199999</v>
      </c>
      <c r="P13" s="14">
        <v>-101936.56385000009</v>
      </c>
      <c r="Q13" s="51">
        <v>-426218.29797000001</v>
      </c>
      <c r="R13" s="14">
        <v>-95580.751230000009</v>
      </c>
      <c r="S13" s="14">
        <v>-100634.19692000003</v>
      </c>
      <c r="T13" s="14">
        <v>-107527.74323999995</v>
      </c>
      <c r="U13" s="14">
        <v>-105555.50029</v>
      </c>
      <c r="V13" s="51">
        <v>-409298.19167999999</v>
      </c>
      <c r="W13" s="14">
        <v>-111885.24567</v>
      </c>
      <c r="X13" s="14">
        <v>-114800.68466</v>
      </c>
      <c r="Y13" s="14">
        <v>-105201.21767000004</v>
      </c>
      <c r="Z13" s="14">
        <v>-115014.55540000007</v>
      </c>
      <c r="AA13" s="51">
        <v>-446901.70340000011</v>
      </c>
      <c r="AB13" s="14">
        <v>-55923.569219999998</v>
      </c>
      <c r="AC13" s="14">
        <v>-46505.907570000003</v>
      </c>
      <c r="AD13" s="14">
        <v>-50252.784469999999</v>
      </c>
      <c r="AE13" s="14">
        <v>-57675</v>
      </c>
      <c r="AF13" s="51">
        <v>-210357.26126</v>
      </c>
    </row>
    <row r="14" spans="1:40" x14ac:dyDescent="0.25">
      <c r="B14" s="12" t="s">
        <v>217</v>
      </c>
      <c r="C14" s="14">
        <v>401466.8710100007</v>
      </c>
      <c r="D14" s="14">
        <v>422018.9594299976</v>
      </c>
      <c r="E14" s="14">
        <v>408165.17704999982</v>
      </c>
      <c r="F14" s="14">
        <v>399347.10105000017</v>
      </c>
      <c r="G14" s="51">
        <v>1630998.1085399983</v>
      </c>
      <c r="H14" s="14">
        <v>483584.63217000087</v>
      </c>
      <c r="I14" s="14">
        <v>358761.65468999819</v>
      </c>
      <c r="J14" s="14">
        <v>455103.12455000088</v>
      </c>
      <c r="K14" s="14">
        <v>511886.78812999884</v>
      </c>
      <c r="L14" s="51">
        <v>1809336.1995399988</v>
      </c>
      <c r="M14" s="14">
        <v>420895.44334000041</v>
      </c>
      <c r="N14" s="14">
        <v>347049.58353999915</v>
      </c>
      <c r="O14" s="14">
        <v>357162.8466250007</v>
      </c>
      <c r="P14" s="14">
        <v>386051.90829499927</v>
      </c>
      <c r="Q14" s="51">
        <v>1511159.7817999995</v>
      </c>
      <c r="R14" s="14">
        <v>436728.47105000028</v>
      </c>
      <c r="S14" s="14">
        <v>398554.41093999962</v>
      </c>
      <c r="T14" s="14">
        <v>429721.95890999935</v>
      </c>
      <c r="U14" s="14">
        <v>480997.05640478665</v>
      </c>
      <c r="V14" s="51">
        <v>1746001.8973047859</v>
      </c>
      <c r="W14" s="14">
        <v>467793.29898478353</v>
      </c>
      <c r="X14" s="14">
        <v>481938.45834000123</v>
      </c>
      <c r="Y14" s="14">
        <v>486637.28179999976</v>
      </c>
      <c r="Z14" s="14">
        <v>460419.9554552238</v>
      </c>
      <c r="AA14" s="51">
        <v>1896788.9945800083</v>
      </c>
      <c r="AB14" s="14">
        <v>119072.70256000003</v>
      </c>
      <c r="AC14" s="14">
        <v>99422.260290000006</v>
      </c>
      <c r="AD14" s="14">
        <v>62903.998589999945</v>
      </c>
      <c r="AE14" s="14">
        <v>72323</v>
      </c>
      <c r="AF14" s="51">
        <v>353721.96143999998</v>
      </c>
      <c r="AG14" s="249"/>
      <c r="AH14" s="249"/>
      <c r="AI14" s="249"/>
      <c r="AJ14" s="249"/>
      <c r="AK14" s="249"/>
      <c r="AL14" s="249"/>
      <c r="AM14" s="249"/>
      <c r="AN14" s="249"/>
    </row>
    <row r="15" spans="1:40" x14ac:dyDescent="0.25">
      <c r="B15" s="12" t="s">
        <v>218</v>
      </c>
      <c r="C15" s="13">
        <v>5227.9340399999619</v>
      </c>
      <c r="D15" s="13">
        <v>8152.2450000002391</v>
      </c>
      <c r="E15" s="13">
        <v>9290.5519399993409</v>
      </c>
      <c r="F15" s="13">
        <v>11200.374300000665</v>
      </c>
      <c r="G15" s="50">
        <v>33871.105280000207</v>
      </c>
      <c r="H15" s="13">
        <v>9897.0784999999996</v>
      </c>
      <c r="I15" s="13">
        <v>100642.39038000011</v>
      </c>
      <c r="J15" s="13">
        <v>58672.285009999759</v>
      </c>
      <c r="K15" s="13">
        <v>-138162.01224999907</v>
      </c>
      <c r="L15" s="50">
        <v>31049.741640000808</v>
      </c>
      <c r="M15" s="13">
        <v>-81738.862580000045</v>
      </c>
      <c r="N15" s="13">
        <v>88974.116200000164</v>
      </c>
      <c r="O15" s="13">
        <v>-155718.65941499971</v>
      </c>
      <c r="P15" s="13">
        <v>171237.38036499976</v>
      </c>
      <c r="Q15" s="50">
        <v>22753.974570000166</v>
      </c>
      <c r="R15" s="13">
        <v>4373.3591300001144</v>
      </c>
      <c r="S15" s="13">
        <v>22985.803689999819</v>
      </c>
      <c r="T15" s="13">
        <v>8517.1372699992644</v>
      </c>
      <c r="U15" s="13">
        <v>-71394.201219997398</v>
      </c>
      <c r="V15" s="50">
        <v>-35517.901129998201</v>
      </c>
      <c r="W15" s="13">
        <v>9223.8825399999623</v>
      </c>
      <c r="X15" s="13">
        <v>8323.4694999999992</v>
      </c>
      <c r="Y15" s="13">
        <v>18173.693339999678</v>
      </c>
      <c r="Z15" s="13">
        <v>-17436.041799999239</v>
      </c>
      <c r="AA15" s="50">
        <v>18285.003580000401</v>
      </c>
      <c r="AB15" s="13">
        <v>13478.107420000017</v>
      </c>
      <c r="AC15" s="13">
        <v>26128.561240000308</v>
      </c>
      <c r="AD15" s="13">
        <v>14415.097919999673</v>
      </c>
      <c r="AE15" s="13">
        <v>13862</v>
      </c>
      <c r="AF15" s="50">
        <v>67883.766579999996</v>
      </c>
      <c r="AM15" s="250"/>
      <c r="AN15" s="250"/>
    </row>
    <row r="16" spans="1:40" s="165" customFormat="1" x14ac:dyDescent="0.25">
      <c r="A16" s="2"/>
      <c r="B16" s="10" t="s">
        <v>196</v>
      </c>
      <c r="C16" s="11">
        <v>849643.59268999693</v>
      </c>
      <c r="D16" s="11">
        <v>830363.43683999055</v>
      </c>
      <c r="E16" s="11">
        <v>873313.11511002644</v>
      </c>
      <c r="F16" s="11">
        <v>873439.99274996831</v>
      </c>
      <c r="G16" s="49">
        <v>3426760.1373899821</v>
      </c>
      <c r="H16" s="11">
        <v>898048.17996001139</v>
      </c>
      <c r="I16" s="11">
        <v>926428.66132995707</v>
      </c>
      <c r="J16" s="11">
        <v>831003.02315001492</v>
      </c>
      <c r="K16" s="11">
        <v>909623.30704003002</v>
      </c>
      <c r="L16" s="49">
        <v>3565103.1714800135</v>
      </c>
      <c r="M16" s="11">
        <v>836800.10979000444</v>
      </c>
      <c r="N16" s="11">
        <v>948059.57184998726</v>
      </c>
      <c r="O16" s="11">
        <v>1366974.0112499893</v>
      </c>
      <c r="P16" s="11">
        <v>808908.12622001034</v>
      </c>
      <c r="Q16" s="49">
        <v>3960741.8191099912</v>
      </c>
      <c r="R16" s="11">
        <v>987075.88615997625</v>
      </c>
      <c r="S16" s="11">
        <v>1104912.1698100348</v>
      </c>
      <c r="T16" s="11">
        <v>1076451.7473700512</v>
      </c>
      <c r="U16" s="11">
        <v>1119746.0023399186</v>
      </c>
      <c r="V16" s="49">
        <v>4288185.8056799807</v>
      </c>
      <c r="W16" s="11">
        <v>1096425.0990800071</v>
      </c>
      <c r="X16" s="11">
        <v>1137760.7396400196</v>
      </c>
      <c r="Y16" s="11">
        <v>1061605.5841000599</v>
      </c>
      <c r="Z16" s="11">
        <v>1075353.2046898841</v>
      </c>
      <c r="AA16" s="49">
        <v>4371144.6275099702</v>
      </c>
      <c r="AB16" s="11">
        <v>468999.58183000167</v>
      </c>
      <c r="AC16" s="11">
        <v>437169.38101999724</v>
      </c>
      <c r="AD16" s="11">
        <v>376987.6022800011</v>
      </c>
      <c r="AE16" s="11">
        <v>443049</v>
      </c>
      <c r="AF16" s="49">
        <v>1726205.56513</v>
      </c>
      <c r="AM16" s="172"/>
      <c r="AN16" s="172"/>
    </row>
    <row r="17" spans="1:40" x14ac:dyDescent="0.25">
      <c r="B17" s="12" t="s">
        <v>220</v>
      </c>
      <c r="C17" s="13">
        <v>1228.7127099999998</v>
      </c>
      <c r="D17" s="13">
        <v>-7419.7238999999972</v>
      </c>
      <c r="E17" s="13">
        <v>39.474399999998241</v>
      </c>
      <c r="F17" s="13">
        <v>-22770.082059999993</v>
      </c>
      <c r="G17" s="51">
        <v>-28921.618849999992</v>
      </c>
      <c r="H17" s="13">
        <v>-18.602559999999997</v>
      </c>
      <c r="I17" s="13">
        <v>-33374.349900000001</v>
      </c>
      <c r="J17" s="13">
        <v>36.343460000003688</v>
      </c>
      <c r="K17" s="13">
        <v>12843.088189999995</v>
      </c>
      <c r="L17" s="51">
        <v>-20513.520810000002</v>
      </c>
      <c r="M17" s="13">
        <v>106.24939000000001</v>
      </c>
      <c r="N17" s="13">
        <v>196.07953999999995</v>
      </c>
      <c r="O17" s="13">
        <v>-70733.611149999997</v>
      </c>
      <c r="P17" s="13">
        <v>14274.84917999999</v>
      </c>
      <c r="Q17" s="51">
        <v>-56156.433040000004</v>
      </c>
      <c r="R17" s="13">
        <v>2177.3087700000001</v>
      </c>
      <c r="S17" s="13">
        <v>-208874.08834000002</v>
      </c>
      <c r="T17" s="13">
        <v>2819.3584399999527</v>
      </c>
      <c r="U17" s="13">
        <v>-112703.62856999991</v>
      </c>
      <c r="V17" s="51">
        <v>-316581.04969999997</v>
      </c>
      <c r="W17" s="13">
        <v>-26233.200110000002</v>
      </c>
      <c r="X17" s="13">
        <v>-4050.1543100000017</v>
      </c>
      <c r="Y17" s="13">
        <v>1175.9764399999985</v>
      </c>
      <c r="Z17" s="13">
        <v>-112735.04727</v>
      </c>
      <c r="AA17" s="51">
        <v>-141842.42525</v>
      </c>
      <c r="AB17" s="13">
        <v>160.47158999999999</v>
      </c>
      <c r="AC17" s="13">
        <v>4081.076</v>
      </c>
      <c r="AD17" s="13">
        <v>663.76548000000003</v>
      </c>
      <c r="AE17" s="13">
        <v>-56023</v>
      </c>
      <c r="AF17" s="51">
        <v>-51117.686929999996</v>
      </c>
      <c r="AN17" s="250"/>
    </row>
    <row r="18" spans="1:40" s="165" customFormat="1" x14ac:dyDescent="0.25">
      <c r="A18" s="2"/>
      <c r="B18" s="10" t="s">
        <v>221</v>
      </c>
      <c r="C18" s="11">
        <v>850872.30539999693</v>
      </c>
      <c r="D18" s="11">
        <v>822943.71293999057</v>
      </c>
      <c r="E18" s="11">
        <v>873352.58951002639</v>
      </c>
      <c r="F18" s="11">
        <v>850669.91068996827</v>
      </c>
      <c r="G18" s="49">
        <v>3397838.5185399819</v>
      </c>
      <c r="H18" s="11">
        <v>898029.57740001136</v>
      </c>
      <c r="I18" s="11">
        <v>893054.31142995704</v>
      </c>
      <c r="J18" s="11">
        <v>831039.36661001493</v>
      </c>
      <c r="K18" s="11">
        <v>922466.39523003006</v>
      </c>
      <c r="L18" s="49">
        <v>3544589.6506700134</v>
      </c>
      <c r="M18" s="11">
        <v>836906.35918000445</v>
      </c>
      <c r="N18" s="11">
        <v>948255.65138998721</v>
      </c>
      <c r="O18" s="11">
        <v>1296240.4000999893</v>
      </c>
      <c r="P18" s="11">
        <v>823182.97540001036</v>
      </c>
      <c r="Q18" s="49">
        <v>3904585.3860699907</v>
      </c>
      <c r="R18" s="11">
        <v>989253.19492997625</v>
      </c>
      <c r="S18" s="11">
        <v>896038.08147003478</v>
      </c>
      <c r="T18" s="11">
        <v>1079271.1058100511</v>
      </c>
      <c r="U18" s="11">
        <v>1007042.3737699187</v>
      </c>
      <c r="V18" s="49">
        <v>3971604.7559799803</v>
      </c>
      <c r="W18" s="11">
        <v>1070191.898970007</v>
      </c>
      <c r="X18" s="11">
        <v>1133710.5853300197</v>
      </c>
      <c r="Y18" s="11">
        <v>1062781.56054006</v>
      </c>
      <c r="Z18" s="11">
        <v>962618.15741988411</v>
      </c>
      <c r="AA18" s="49">
        <v>4229302.2022599708</v>
      </c>
      <c r="AB18" s="11">
        <v>469160.05342000164</v>
      </c>
      <c r="AC18" s="11">
        <v>441250.45701999724</v>
      </c>
      <c r="AD18" s="11">
        <v>377651.3677600011</v>
      </c>
      <c r="AE18" s="11">
        <v>387025</v>
      </c>
      <c r="AF18" s="49">
        <v>1675086.8782000002</v>
      </c>
    </row>
    <row r="19" spans="1:40" x14ac:dyDescent="0.25">
      <c r="B19" s="12" t="s">
        <v>222</v>
      </c>
      <c r="C19" s="13">
        <v>-207358.72789999997</v>
      </c>
      <c r="D19" s="13">
        <v>-203920.59482000009</v>
      </c>
      <c r="E19" s="13">
        <v>-212753.65643000009</v>
      </c>
      <c r="F19" s="13">
        <v>-181564.9570599997</v>
      </c>
      <c r="G19" s="51">
        <v>-805597.93620999984</v>
      </c>
      <c r="H19" s="13">
        <v>-214139.43148999996</v>
      </c>
      <c r="I19" s="13">
        <v>-193036.56462000005</v>
      </c>
      <c r="J19" s="13">
        <v>-194415.90423000004</v>
      </c>
      <c r="K19" s="13">
        <v>-177776.34447999985</v>
      </c>
      <c r="L19" s="51">
        <v>-779368.24481999991</v>
      </c>
      <c r="M19" s="13">
        <v>-173335.29517999999</v>
      </c>
      <c r="N19" s="13">
        <v>-260444.68512000007</v>
      </c>
      <c r="O19" s="13">
        <v>-402350.73973999976</v>
      </c>
      <c r="P19" s="13">
        <v>-99849.727900000056</v>
      </c>
      <c r="Q19" s="51">
        <v>-935980.44793999987</v>
      </c>
      <c r="R19" s="13">
        <v>-242181.50267760002</v>
      </c>
      <c r="S19" s="13">
        <v>-211222.50693800015</v>
      </c>
      <c r="T19" s="13">
        <v>-256513.06206439988</v>
      </c>
      <c r="U19" s="13">
        <v>-301752.79233000008</v>
      </c>
      <c r="V19" s="51">
        <v>-1011669.8640100001</v>
      </c>
      <c r="W19" s="13">
        <v>-262853.36589999998</v>
      </c>
      <c r="X19" s="13">
        <v>-322951.1182400001</v>
      </c>
      <c r="Y19" s="13">
        <v>-254842.75642999995</v>
      </c>
      <c r="Z19" s="13">
        <v>-208933.23469249986</v>
      </c>
      <c r="AA19" s="51">
        <v>-1049580.4752624999</v>
      </c>
      <c r="AB19" s="13">
        <v>-115353.87789</v>
      </c>
      <c r="AC19" s="13">
        <v>-104335.84503</v>
      </c>
      <c r="AD19" s="13">
        <v>-89700.50602999996</v>
      </c>
      <c r="AE19" s="13">
        <v>-84790</v>
      </c>
      <c r="AF19" s="51">
        <v>-394180.22894999996</v>
      </c>
    </row>
    <row r="20" spans="1:40" x14ac:dyDescent="0.25">
      <c r="B20" s="12" t="s">
        <v>223</v>
      </c>
      <c r="C20" s="13">
        <v>-162160.90248000002</v>
      </c>
      <c r="D20" s="13">
        <v>-157143.16983</v>
      </c>
      <c r="E20" s="13">
        <v>-166673.72984999995</v>
      </c>
      <c r="F20" s="13">
        <v>-138451.95054000011</v>
      </c>
      <c r="G20" s="51">
        <v>-624429.75270000007</v>
      </c>
      <c r="H20" s="13">
        <v>-175601.84217999998</v>
      </c>
      <c r="I20" s="13">
        <v>-146733.87871000002</v>
      </c>
      <c r="J20" s="13">
        <v>-138490.54763999995</v>
      </c>
      <c r="K20" s="13">
        <v>-196040.74449999997</v>
      </c>
      <c r="L20" s="51">
        <v>-656867.01302999991</v>
      </c>
      <c r="M20" s="13">
        <v>-139374.53758999996</v>
      </c>
      <c r="N20" s="13">
        <v>-207262.72870000009</v>
      </c>
      <c r="O20" s="13">
        <v>-332803.34170999972</v>
      </c>
      <c r="P20" s="13">
        <v>-73611.598840000224</v>
      </c>
      <c r="Q20" s="51">
        <v>-753052.20684</v>
      </c>
      <c r="R20" s="13">
        <v>-143320.57042239996</v>
      </c>
      <c r="S20" s="13">
        <v>-127961.89199199999</v>
      </c>
      <c r="T20" s="13">
        <v>-156706.04289560003</v>
      </c>
      <c r="U20" s="13">
        <v>-183061.1350200001</v>
      </c>
      <c r="V20" s="51">
        <v>-611049.64033000008</v>
      </c>
      <c r="W20" s="13">
        <v>-156802.29814000003</v>
      </c>
      <c r="X20" s="13">
        <v>-190551.17659999989</v>
      </c>
      <c r="Y20" s="13">
        <v>-151483.74427000026</v>
      </c>
      <c r="Z20" s="13">
        <v>-124759.29146844981</v>
      </c>
      <c r="AA20" s="51">
        <v>-623596.51047844999</v>
      </c>
      <c r="AB20" s="13">
        <v>-68610.293619999997</v>
      </c>
      <c r="AC20" s="13">
        <v>-58887.691439999995</v>
      </c>
      <c r="AD20" s="13">
        <v>-73677.093070000017</v>
      </c>
      <c r="AE20" s="13">
        <v>-62141</v>
      </c>
      <c r="AF20" s="51">
        <v>-263316.07813000004</v>
      </c>
    </row>
    <row r="21" spans="1:40" ht="14.25" customHeight="1" x14ac:dyDescent="0.25">
      <c r="B21" s="12" t="s">
        <v>224</v>
      </c>
      <c r="C21" s="13">
        <v>0</v>
      </c>
      <c r="D21" s="13">
        <v>0</v>
      </c>
      <c r="E21" s="13">
        <v>0</v>
      </c>
      <c r="F21" s="13">
        <v>0</v>
      </c>
      <c r="G21" s="51">
        <v>0</v>
      </c>
      <c r="H21" s="13">
        <v>0</v>
      </c>
      <c r="I21" s="13">
        <v>0</v>
      </c>
      <c r="J21" s="13">
        <v>0</v>
      </c>
      <c r="K21" s="13">
        <v>0</v>
      </c>
      <c r="L21" s="51">
        <v>0</v>
      </c>
      <c r="M21" s="13">
        <v>0</v>
      </c>
      <c r="N21" s="13">
        <v>0</v>
      </c>
      <c r="O21" s="13">
        <v>0</v>
      </c>
      <c r="P21" s="13">
        <v>0</v>
      </c>
      <c r="Q21" s="51">
        <v>0</v>
      </c>
      <c r="R21" s="13">
        <v>0</v>
      </c>
      <c r="S21" s="13">
        <v>0</v>
      </c>
      <c r="T21" s="13">
        <v>0</v>
      </c>
      <c r="U21" s="13">
        <v>0</v>
      </c>
      <c r="V21" s="51">
        <v>0</v>
      </c>
      <c r="W21" s="13">
        <v>0</v>
      </c>
      <c r="X21" s="13">
        <v>0</v>
      </c>
      <c r="Y21" s="13">
        <v>0</v>
      </c>
      <c r="Z21" s="13">
        <v>0</v>
      </c>
      <c r="AA21" s="51">
        <v>0</v>
      </c>
      <c r="AB21" s="13">
        <v>0</v>
      </c>
      <c r="AC21" s="13">
        <v>0</v>
      </c>
      <c r="AD21" s="13">
        <v>0</v>
      </c>
      <c r="AE21" s="13">
        <v>0</v>
      </c>
      <c r="AF21" s="51">
        <v>0</v>
      </c>
    </row>
    <row r="22" spans="1:40" x14ac:dyDescent="0.25">
      <c r="B22" s="12" t="s">
        <v>225</v>
      </c>
      <c r="C22" s="13">
        <v>0</v>
      </c>
      <c r="D22" s="13">
        <v>0</v>
      </c>
      <c r="E22" s="13">
        <v>-203.68379999999999</v>
      </c>
      <c r="F22" s="13">
        <v>203.68379999999999</v>
      </c>
      <c r="G22" s="51">
        <v>0</v>
      </c>
      <c r="H22" s="13">
        <v>0</v>
      </c>
      <c r="I22" s="13">
        <v>0</v>
      </c>
      <c r="J22" s="13">
        <v>0</v>
      </c>
      <c r="K22" s="13">
        <v>0</v>
      </c>
      <c r="L22" s="51">
        <v>0</v>
      </c>
      <c r="M22" s="13">
        <v>0</v>
      </c>
      <c r="N22" s="13">
        <v>0</v>
      </c>
      <c r="O22" s="13">
        <v>0</v>
      </c>
      <c r="P22" s="13">
        <v>0</v>
      </c>
      <c r="Q22" s="51">
        <v>0</v>
      </c>
      <c r="R22" s="13">
        <v>0</v>
      </c>
      <c r="S22" s="13">
        <v>0</v>
      </c>
      <c r="T22" s="13">
        <v>0</v>
      </c>
      <c r="U22" s="13">
        <v>0</v>
      </c>
      <c r="V22" s="51">
        <v>0</v>
      </c>
      <c r="W22" s="13">
        <v>0</v>
      </c>
      <c r="X22" s="13">
        <v>0</v>
      </c>
      <c r="Y22" s="13">
        <v>0</v>
      </c>
      <c r="Z22" s="13">
        <v>0</v>
      </c>
      <c r="AA22" s="51">
        <v>0</v>
      </c>
      <c r="AB22" s="13">
        <v>0</v>
      </c>
      <c r="AC22" s="13">
        <v>0</v>
      </c>
      <c r="AD22" s="13">
        <v>0</v>
      </c>
      <c r="AE22" s="13">
        <v>0</v>
      </c>
      <c r="AF22" s="51">
        <v>0</v>
      </c>
    </row>
    <row r="23" spans="1:40" s="165" customFormat="1" x14ac:dyDescent="0.25">
      <c r="A23" s="6"/>
      <c r="B23" s="16" t="s">
        <v>226</v>
      </c>
      <c r="C23" s="17">
        <v>481352.67501999694</v>
      </c>
      <c r="D23" s="17">
        <v>461879.94828999043</v>
      </c>
      <c r="E23" s="17">
        <v>493721.51943002635</v>
      </c>
      <c r="F23" s="17">
        <v>530856.68688996846</v>
      </c>
      <c r="G23" s="55">
        <v>1967810.8296299824</v>
      </c>
      <c r="H23" s="17">
        <v>508288.30373001139</v>
      </c>
      <c r="I23" s="17">
        <v>553283.86809995701</v>
      </c>
      <c r="J23" s="17">
        <v>498132.91474001488</v>
      </c>
      <c r="K23" s="17">
        <v>548649.30625003017</v>
      </c>
      <c r="L23" s="55">
        <v>2108354.3928200137</v>
      </c>
      <c r="M23" s="17">
        <v>524196.52641000447</v>
      </c>
      <c r="N23" s="17">
        <v>480548.23756998708</v>
      </c>
      <c r="O23" s="17">
        <v>561086.31864998979</v>
      </c>
      <c r="P23" s="17">
        <v>649721.64866001008</v>
      </c>
      <c r="Q23" s="55">
        <v>2215552.7312899916</v>
      </c>
      <c r="R23" s="17">
        <v>603751.12182997633</v>
      </c>
      <c r="S23" s="17">
        <v>556853.68254003464</v>
      </c>
      <c r="T23" s="17">
        <v>666052.00085005118</v>
      </c>
      <c r="U23" s="17">
        <v>522228.4464199185</v>
      </c>
      <c r="V23" s="55">
        <v>2348885.2516399808</v>
      </c>
      <c r="W23" s="17">
        <v>650536.23493000702</v>
      </c>
      <c r="X23" s="17">
        <v>620208.29049001972</v>
      </c>
      <c r="Y23" s="17">
        <v>656455.05984005984</v>
      </c>
      <c r="Z23" s="17">
        <v>628925.6312589345</v>
      </c>
      <c r="AA23" s="55">
        <v>2556125.2165190214</v>
      </c>
      <c r="AB23" s="17">
        <v>285195.88191000163</v>
      </c>
      <c r="AC23" s="17">
        <v>278026.92054999724</v>
      </c>
      <c r="AD23" s="17">
        <v>214273.76866000117</v>
      </c>
      <c r="AE23" s="17">
        <v>240094</v>
      </c>
      <c r="AF23" s="55">
        <v>1017590.57112</v>
      </c>
      <c r="AH23" s="164"/>
    </row>
    <row r="24" spans="1:40" x14ac:dyDescent="0.25">
      <c r="B24" s="12" t="s">
        <v>251</v>
      </c>
      <c r="C24" s="14">
        <v>464874.27766863117</v>
      </c>
      <c r="D24" s="14">
        <v>443803.03321405622</v>
      </c>
      <c r="E24" s="14">
        <v>476161.57020572631</v>
      </c>
      <c r="F24" s="14">
        <v>519819.77351016836</v>
      </c>
      <c r="G24" s="51">
        <v>1904658.6545985821</v>
      </c>
      <c r="H24" s="14">
        <v>488739.92106011149</v>
      </c>
      <c r="I24" s="14">
        <v>538639.96649475687</v>
      </c>
      <c r="J24" s="14">
        <v>480027.54719681485</v>
      </c>
      <c r="K24" s="14">
        <v>534430.07588973048</v>
      </c>
      <c r="L24" s="51">
        <v>2041837.5106414137</v>
      </c>
      <c r="M24" s="14">
        <v>502015.02943180443</v>
      </c>
      <c r="N24" s="14">
        <v>467338.56521018705</v>
      </c>
      <c r="O24" s="14">
        <v>542900.61634669022</v>
      </c>
      <c r="P24" s="14">
        <v>633550.80815811025</v>
      </c>
      <c r="Q24" s="51">
        <v>2145805.0191467921</v>
      </c>
      <c r="R24" s="14">
        <v>581284.97633517627</v>
      </c>
      <c r="S24" s="14">
        <v>536476.33976823476</v>
      </c>
      <c r="T24" s="14">
        <v>638446.58190685138</v>
      </c>
      <c r="U24" s="14">
        <v>505986.06761831872</v>
      </c>
      <c r="V24" s="51">
        <v>2262193.9656285811</v>
      </c>
      <c r="W24" s="14">
        <v>636570.38187430706</v>
      </c>
      <c r="X24" s="14">
        <v>606421.06722341978</v>
      </c>
      <c r="Y24" s="14">
        <v>641734.72147865966</v>
      </c>
      <c r="Z24" s="14">
        <v>615926.50871263479</v>
      </c>
      <c r="AA24" s="51">
        <v>2500652.6792890215</v>
      </c>
      <c r="AB24" s="14">
        <v>265704.0015944016</v>
      </c>
      <c r="AC24" s="14">
        <v>262187.70769239694</v>
      </c>
      <c r="AD24" s="14">
        <v>201796.68767320149</v>
      </c>
      <c r="AE24" s="14">
        <v>229429.05890599993</v>
      </c>
      <c r="AF24" s="51">
        <v>959117.45586599992</v>
      </c>
    </row>
    <row r="25" spans="1:40" x14ac:dyDescent="0.25">
      <c r="B25" s="12" t="s">
        <v>227</v>
      </c>
      <c r="C25" s="14">
        <v>0</v>
      </c>
      <c r="D25" s="14">
        <v>0</v>
      </c>
      <c r="E25" s="14">
        <v>0</v>
      </c>
      <c r="F25" s="14">
        <v>0</v>
      </c>
      <c r="G25" s="51">
        <v>0</v>
      </c>
      <c r="H25" s="14">
        <v>0</v>
      </c>
      <c r="I25" s="14">
        <v>0</v>
      </c>
      <c r="J25" s="14">
        <v>0</v>
      </c>
      <c r="K25" s="14">
        <v>0</v>
      </c>
      <c r="L25" s="51">
        <v>0</v>
      </c>
      <c r="M25" s="14">
        <v>0</v>
      </c>
      <c r="N25" s="14">
        <v>0</v>
      </c>
      <c r="O25" s="14">
        <v>0</v>
      </c>
      <c r="P25" s="14">
        <v>0</v>
      </c>
      <c r="Q25" s="51">
        <v>0</v>
      </c>
      <c r="R25" s="14">
        <v>0</v>
      </c>
      <c r="S25" s="14">
        <v>6409</v>
      </c>
      <c r="T25" s="14">
        <v>2728</v>
      </c>
      <c r="U25" s="14">
        <v>2710.601289997343</v>
      </c>
      <c r="V25" s="51">
        <v>11847.601289997343</v>
      </c>
      <c r="W25" s="14">
        <v>2711</v>
      </c>
      <c r="X25" s="14">
        <v>2721</v>
      </c>
      <c r="Y25" s="14">
        <v>2719</v>
      </c>
      <c r="Z25" s="14">
        <v>-3997</v>
      </c>
      <c r="AA25" s="51">
        <v>4154</v>
      </c>
      <c r="AB25" s="14">
        <v>1589.9095765828313</v>
      </c>
      <c r="AC25" s="14">
        <v>-164.19927788918861</v>
      </c>
      <c r="AD25" s="14">
        <v>775.77187084005391</v>
      </c>
      <c r="AE25" s="14">
        <v>6452.2406859431503</v>
      </c>
      <c r="AF25" s="51">
        <v>8653.7228554768481</v>
      </c>
    </row>
    <row r="26" spans="1:40" x14ac:dyDescent="0.25">
      <c r="B26" s="12" t="s">
        <v>252</v>
      </c>
      <c r="C26" s="14">
        <v>464874.27766863117</v>
      </c>
      <c r="D26" s="14">
        <v>443803.03321405622</v>
      </c>
      <c r="E26" s="14">
        <v>476161.57020572631</v>
      </c>
      <c r="F26" s="14">
        <v>519819.77351016836</v>
      </c>
      <c r="G26" s="51">
        <v>1904659.6545985814</v>
      </c>
      <c r="H26" s="14">
        <v>488739.92106011149</v>
      </c>
      <c r="I26" s="14">
        <v>538639.96649475687</v>
      </c>
      <c r="J26" s="14">
        <v>480027.54719681485</v>
      </c>
      <c r="K26" s="14">
        <v>534430.07588973048</v>
      </c>
      <c r="L26" s="51">
        <v>2041837.5106414142</v>
      </c>
      <c r="M26" s="14">
        <v>502015.02943180443</v>
      </c>
      <c r="N26" s="14">
        <v>467338.56521018705</v>
      </c>
      <c r="O26" s="14">
        <v>542900.61634669022</v>
      </c>
      <c r="P26" s="14">
        <v>633550.80815811025</v>
      </c>
      <c r="Q26" s="51">
        <v>2145805.0191467917</v>
      </c>
      <c r="R26" s="14">
        <v>581284.97633517627</v>
      </c>
      <c r="S26" s="14">
        <v>542885.33976823476</v>
      </c>
      <c r="T26" s="14">
        <v>641174.58190685138</v>
      </c>
      <c r="U26" s="14">
        <v>508696.66890831606</v>
      </c>
      <c r="V26" s="51">
        <v>2274041.3646633783</v>
      </c>
      <c r="W26" s="14">
        <v>639281.38187430706</v>
      </c>
      <c r="X26" s="14">
        <v>609142.06722341978</v>
      </c>
      <c r="Y26" s="14">
        <v>644453.72147865966</v>
      </c>
      <c r="Z26" s="14">
        <v>611929.50871263479</v>
      </c>
      <c r="AA26" s="51">
        <v>2504807.0200000005</v>
      </c>
      <c r="AB26" s="14">
        <v>267293.91117098444</v>
      </c>
      <c r="AC26" s="14">
        <v>262023.50841450776</v>
      </c>
      <c r="AD26" s="14">
        <v>202572.45954404154</v>
      </c>
      <c r="AE26" s="14">
        <v>235881.2995919431</v>
      </c>
      <c r="AF26" s="51">
        <v>967771.17872147681</v>
      </c>
    </row>
    <row r="27" spans="1:40" x14ac:dyDescent="0.25">
      <c r="B27" s="12" t="s">
        <v>253</v>
      </c>
      <c r="C27" s="13">
        <v>16478.39735136578</v>
      </c>
      <c r="D27" s="13">
        <v>18076.915075934212</v>
      </c>
      <c r="E27" s="13">
        <v>17559.949224300071</v>
      </c>
      <c r="F27" s="13">
        <v>11036.91337980012</v>
      </c>
      <c r="G27" s="51">
        <v>63152.175031400184</v>
      </c>
      <c r="H27" s="13">
        <v>19548.382669899886</v>
      </c>
      <c r="I27" s="13">
        <v>14643.901605200157</v>
      </c>
      <c r="J27" s="13">
        <v>18105.367543200009</v>
      </c>
      <c r="K27" s="13">
        <v>14219.230360299749</v>
      </c>
      <c r="L27" s="51">
        <v>66516.882178599801</v>
      </c>
      <c r="M27" s="13">
        <v>22181.496978200019</v>
      </c>
      <c r="N27" s="13">
        <v>13209.672359800039</v>
      </c>
      <c r="O27" s="13">
        <v>18185.702303299615</v>
      </c>
      <c r="P27" s="13">
        <v>16170.840501899846</v>
      </c>
      <c r="Q27" s="51">
        <v>69747.712143199518</v>
      </c>
      <c r="R27" s="13">
        <v>22466.145494800057</v>
      </c>
      <c r="S27" s="13">
        <v>20377.34277179994</v>
      </c>
      <c r="T27" s="13">
        <v>27605.418943199802</v>
      </c>
      <c r="U27" s="13">
        <v>16242.378801599785</v>
      </c>
      <c r="V27" s="51">
        <v>86691.286011399585</v>
      </c>
      <c r="W27" s="13">
        <v>13965.853055699985</v>
      </c>
      <c r="X27" s="13">
        <v>13787.223266599927</v>
      </c>
      <c r="Y27" s="13">
        <v>14720.338361400154</v>
      </c>
      <c r="Z27" s="13">
        <v>12999.122546299659</v>
      </c>
      <c r="AA27" s="51">
        <v>55472.537229999725</v>
      </c>
      <c r="AB27" s="13">
        <v>19491.880315599999</v>
      </c>
      <c r="AC27" s="13">
        <v>15839.212857600316</v>
      </c>
      <c r="AD27" s="13">
        <v>12477.08098679968</v>
      </c>
      <c r="AE27" s="13">
        <v>10664.941094000074</v>
      </c>
      <c r="AF27" s="51">
        <v>58473.115254000069</v>
      </c>
    </row>
    <row r="28" spans="1:40" ht="15.75" thickBot="1" x14ac:dyDescent="0.3">
      <c r="B28" s="18" t="s">
        <v>241</v>
      </c>
      <c r="C28" s="19">
        <v>0.48209999999999997</v>
      </c>
      <c r="D28" s="19">
        <v>0.48209999999999997</v>
      </c>
      <c r="E28" s="19">
        <v>0.48209999999999997</v>
      </c>
      <c r="F28" s="19">
        <v>0.48209999999999997</v>
      </c>
      <c r="G28" s="58">
        <v>0.48209999999999997</v>
      </c>
      <c r="H28" s="19">
        <v>0.48209999999999997</v>
      </c>
      <c r="I28" s="19">
        <v>0.48209999999999997</v>
      </c>
      <c r="J28" s="19">
        <v>0.48209999999999997</v>
      </c>
      <c r="K28" s="19">
        <v>0.48209999999999997</v>
      </c>
      <c r="L28" s="58">
        <v>0.48209999999999997</v>
      </c>
      <c r="M28" s="19">
        <v>0.48209999999999997</v>
      </c>
      <c r="N28" s="19">
        <v>0.48209999999999997</v>
      </c>
      <c r="O28" s="19">
        <v>0.48209999999999997</v>
      </c>
      <c r="P28" s="19">
        <v>0.48209999999999997</v>
      </c>
      <c r="Q28" s="58">
        <v>0.48209999999999997</v>
      </c>
      <c r="R28" s="19">
        <v>0.48209999999999997</v>
      </c>
      <c r="S28" s="19">
        <v>0.48209999999999997</v>
      </c>
      <c r="T28" s="19">
        <v>0.48209999999999997</v>
      </c>
      <c r="U28" s="19">
        <v>0.48209999999999997</v>
      </c>
      <c r="V28" s="58">
        <v>0.48209999999999997</v>
      </c>
      <c r="W28" s="19">
        <v>0.48209999999999997</v>
      </c>
      <c r="X28" s="19">
        <v>0.48209999999999997</v>
      </c>
      <c r="Y28" s="19">
        <v>0.48209999999999997</v>
      </c>
      <c r="Z28" s="19">
        <v>0.48209999999999997</v>
      </c>
      <c r="AA28" s="58">
        <v>0.48209999999999997</v>
      </c>
      <c r="AB28" s="19">
        <v>0.48249999999999998</v>
      </c>
      <c r="AC28" s="19">
        <v>0.48249999999999998</v>
      </c>
      <c r="AD28" s="19">
        <v>0.48249999999999998</v>
      </c>
      <c r="AE28" s="19">
        <v>0.48249999999999998</v>
      </c>
      <c r="AF28" s="58">
        <v>0.48249999999999998</v>
      </c>
      <c r="AG28" s="320"/>
    </row>
    <row r="29" spans="1:40" ht="15.75" thickBot="1" x14ac:dyDescent="0.3">
      <c r="AE29" s="60"/>
      <c r="AG29" s="320"/>
    </row>
    <row r="30" spans="1:40" s="165" customFormat="1" x14ac:dyDescent="0.25">
      <c r="A30" s="5"/>
      <c r="B30" s="31" t="s">
        <v>254</v>
      </c>
      <c r="C30" s="43" t="s">
        <v>117</v>
      </c>
      <c r="D30" s="43" t="s">
        <v>118</v>
      </c>
      <c r="E30" s="43" t="s">
        <v>119</v>
      </c>
      <c r="F30" s="43" t="s">
        <v>120</v>
      </c>
      <c r="G30" s="48">
        <v>2016</v>
      </c>
      <c r="H30" s="43" t="s">
        <v>121</v>
      </c>
      <c r="I30" s="43" t="s">
        <v>122</v>
      </c>
      <c r="J30" s="43" t="s">
        <v>123</v>
      </c>
      <c r="K30" s="43" t="s">
        <v>124</v>
      </c>
      <c r="L30" s="48">
        <v>2017</v>
      </c>
      <c r="M30" s="43" t="s">
        <v>125</v>
      </c>
      <c r="N30" s="43" t="s">
        <v>126</v>
      </c>
      <c r="O30" s="43" t="s">
        <v>127</v>
      </c>
      <c r="P30" s="43" t="s">
        <v>128</v>
      </c>
      <c r="Q30" s="48">
        <v>2018</v>
      </c>
      <c r="R30" s="43" t="s">
        <v>129</v>
      </c>
      <c r="S30" s="43" t="s">
        <v>130</v>
      </c>
      <c r="T30" s="43" t="s">
        <v>131</v>
      </c>
      <c r="U30" s="43" t="s">
        <v>132</v>
      </c>
      <c r="V30" s="48">
        <v>2019</v>
      </c>
      <c r="W30" s="43" t="s">
        <v>133</v>
      </c>
      <c r="X30" s="43" t="s">
        <v>134</v>
      </c>
      <c r="Y30" s="43" t="s">
        <v>135</v>
      </c>
      <c r="Z30" s="43" t="s">
        <v>136</v>
      </c>
      <c r="AA30" s="48">
        <v>2020</v>
      </c>
      <c r="AB30" s="43" t="s">
        <v>137</v>
      </c>
      <c r="AC30" s="43" t="s">
        <v>138</v>
      </c>
      <c r="AD30" s="43" t="s">
        <v>514</v>
      </c>
      <c r="AE30" s="43" t="s">
        <v>563</v>
      </c>
      <c r="AF30" s="48">
        <v>2021</v>
      </c>
    </row>
    <row r="31" spans="1:40" s="165" customFormat="1" hidden="1" x14ac:dyDescent="0.25">
      <c r="A31" s="5"/>
      <c r="B31" s="31" t="s">
        <v>254</v>
      </c>
      <c r="C31" s="43" t="s">
        <v>139</v>
      </c>
      <c r="D31" s="43" t="s">
        <v>140</v>
      </c>
      <c r="E31" s="43" t="s">
        <v>141</v>
      </c>
      <c r="F31" s="43" t="s">
        <v>142</v>
      </c>
      <c r="G31" s="48">
        <v>2016</v>
      </c>
      <c r="H31" s="43" t="s">
        <v>143</v>
      </c>
      <c r="I31" s="43" t="s">
        <v>144</v>
      </c>
      <c r="J31" s="43" t="s">
        <v>145</v>
      </c>
      <c r="K31" s="43" t="s">
        <v>146</v>
      </c>
      <c r="L31" s="48">
        <v>2017</v>
      </c>
      <c r="M31" s="43" t="s">
        <v>147</v>
      </c>
      <c r="N31" s="43" t="s">
        <v>148</v>
      </c>
      <c r="O31" s="43" t="s">
        <v>149</v>
      </c>
      <c r="P31" s="43" t="s">
        <v>150</v>
      </c>
      <c r="Q31" s="48">
        <v>2018</v>
      </c>
      <c r="R31" s="43" t="s">
        <v>151</v>
      </c>
      <c r="S31" s="43" t="s">
        <v>152</v>
      </c>
      <c r="T31" s="43" t="s">
        <v>153</v>
      </c>
      <c r="U31" s="43" t="s">
        <v>154</v>
      </c>
      <c r="V31" s="48">
        <v>2019</v>
      </c>
      <c r="W31" s="43" t="s">
        <v>155</v>
      </c>
      <c r="X31" s="43" t="s">
        <v>156</v>
      </c>
      <c r="Y31" s="43" t="s">
        <v>157</v>
      </c>
      <c r="Z31" s="43" t="s">
        <v>158</v>
      </c>
      <c r="AA31" s="48">
        <v>2020</v>
      </c>
      <c r="AB31" s="43" t="s">
        <v>159</v>
      </c>
      <c r="AC31" s="43" t="s">
        <v>160</v>
      </c>
      <c r="AD31" s="43" t="s">
        <v>513</v>
      </c>
      <c r="AE31" s="43" t="s">
        <v>564</v>
      </c>
      <c r="AF31" s="48">
        <v>2021</v>
      </c>
    </row>
    <row r="32" spans="1:40" s="165" customFormat="1" x14ac:dyDescent="0.25">
      <c r="A32" s="2"/>
      <c r="B32" s="10" t="s">
        <v>255</v>
      </c>
      <c r="C32" s="11">
        <v>1185360.1846299998</v>
      </c>
      <c r="D32" s="11">
        <v>1183458.3321099991</v>
      </c>
      <c r="E32" s="11">
        <v>1229932.24144</v>
      </c>
      <c r="F32" s="11">
        <v>1362970.8814800002</v>
      </c>
      <c r="G32" s="49">
        <v>4961721.6396599989</v>
      </c>
      <c r="H32" s="11">
        <v>1458741.1460599995</v>
      </c>
      <c r="I32" s="11">
        <v>1495665.8042300004</v>
      </c>
      <c r="J32" s="11">
        <v>1507811.5617799999</v>
      </c>
      <c r="K32" s="11">
        <v>1490778.0713600013</v>
      </c>
      <c r="L32" s="49">
        <v>5952996.5834300015</v>
      </c>
      <c r="M32" s="11">
        <v>1501198.031399999</v>
      </c>
      <c r="N32" s="11">
        <v>1586158.6198099991</v>
      </c>
      <c r="O32" s="11">
        <v>1571485.8243400001</v>
      </c>
      <c r="P32" s="11">
        <v>1268806.5457400004</v>
      </c>
      <c r="Q32" s="49">
        <v>5927649.0212899987</v>
      </c>
      <c r="R32" s="11">
        <v>1608063.1409</v>
      </c>
      <c r="S32" s="11">
        <v>1691427.5841699992</v>
      </c>
      <c r="T32" s="11">
        <v>1687664.8232699996</v>
      </c>
      <c r="U32" s="11">
        <v>1786301.1296499996</v>
      </c>
      <c r="V32" s="49">
        <v>6773456.6779899979</v>
      </c>
      <c r="W32" s="11">
        <v>1732567.9762300008</v>
      </c>
      <c r="X32" s="11">
        <v>1570993.6550099996</v>
      </c>
      <c r="Y32" s="11">
        <v>947161.07274000021</v>
      </c>
      <c r="Z32" s="11">
        <v>972076.46746999968</v>
      </c>
      <c r="AA32" s="49">
        <v>5222799.1714500003</v>
      </c>
      <c r="AB32" s="11">
        <v>957277.9171900003</v>
      </c>
      <c r="AC32" s="11">
        <v>790408.30690999981</v>
      </c>
      <c r="AD32" s="11">
        <v>800706.26661000005</v>
      </c>
      <c r="AE32" s="11">
        <v>784650</v>
      </c>
      <c r="AF32" s="49">
        <v>3333042.4907100005</v>
      </c>
    </row>
    <row r="33" spans="1:33" x14ac:dyDescent="0.25">
      <c r="B33" s="12" t="s">
        <v>256</v>
      </c>
      <c r="C33" s="9">
        <v>-85013.401110000399</v>
      </c>
      <c r="D33" s="9">
        <v>-55088.218009999888</v>
      </c>
      <c r="E33" s="9">
        <v>-102900.44307999971</v>
      </c>
      <c r="F33" s="9">
        <v>-170526.88107999958</v>
      </c>
      <c r="G33" s="50">
        <v>-413528.94327999954</v>
      </c>
      <c r="H33" s="9">
        <v>-254798.31207000065</v>
      </c>
      <c r="I33" s="9">
        <v>-216474.5571799998</v>
      </c>
      <c r="J33" s="9">
        <v>-234966.12373999992</v>
      </c>
      <c r="K33" s="9">
        <v>-277403.81521000009</v>
      </c>
      <c r="L33" s="50">
        <v>-983642.80820000055</v>
      </c>
      <c r="M33" s="9">
        <v>-144146.29208999945</v>
      </c>
      <c r="N33" s="9">
        <v>-229535.31966999988</v>
      </c>
      <c r="O33" s="9">
        <v>686578.55508999946</v>
      </c>
      <c r="P33" s="9">
        <v>-151090.17707999999</v>
      </c>
      <c r="Q33" s="50">
        <v>161806.76625000016</v>
      </c>
      <c r="R33" s="9">
        <v>-199295.58108000003</v>
      </c>
      <c r="S33" s="9">
        <v>-257568.73601999998</v>
      </c>
      <c r="T33" s="9">
        <v>-190289.99872000003</v>
      </c>
      <c r="U33" s="9">
        <v>-284714.38971999998</v>
      </c>
      <c r="V33" s="50">
        <v>-931868.70554</v>
      </c>
      <c r="W33" s="9">
        <v>-183612.12379999994</v>
      </c>
      <c r="X33" s="9">
        <v>-19191.984829999983</v>
      </c>
      <c r="Y33" s="9">
        <v>-79162.737079999977</v>
      </c>
      <c r="Z33" s="9">
        <v>-89402.660260000019</v>
      </c>
      <c r="AA33" s="50">
        <v>-371369.50596999994</v>
      </c>
      <c r="AB33" s="9">
        <v>-58881.313579999958</v>
      </c>
      <c r="AC33" s="9">
        <v>87103.645199999984</v>
      </c>
      <c r="AD33" s="9">
        <v>48376.04614000002</v>
      </c>
      <c r="AE33" s="9">
        <v>39499.608000000007</v>
      </c>
      <c r="AF33" s="50">
        <v>116097.98576000005</v>
      </c>
    </row>
    <row r="34" spans="1:33" s="165" customFormat="1" x14ac:dyDescent="0.25">
      <c r="A34" s="2"/>
      <c r="B34" s="10" t="s">
        <v>257</v>
      </c>
      <c r="C34" s="11">
        <v>1100346.7835199996</v>
      </c>
      <c r="D34" s="11">
        <v>1128370.1140999992</v>
      </c>
      <c r="E34" s="11">
        <v>1127031.7983600004</v>
      </c>
      <c r="F34" s="11">
        <v>1192444.0004000007</v>
      </c>
      <c r="G34" s="49">
        <v>4548192.6963800006</v>
      </c>
      <c r="H34" s="11">
        <v>1203942.8339899988</v>
      </c>
      <c r="I34" s="11">
        <v>1279191.2470500006</v>
      </c>
      <c r="J34" s="11">
        <v>1272845.4380399999</v>
      </c>
      <c r="K34" s="11">
        <v>1213374.2561500012</v>
      </c>
      <c r="L34" s="49">
        <v>4969353.7752300007</v>
      </c>
      <c r="M34" s="11">
        <v>1357051.7393099996</v>
      </c>
      <c r="N34" s="11">
        <v>1356623.3001399992</v>
      </c>
      <c r="O34" s="11">
        <v>2258064.3794299997</v>
      </c>
      <c r="P34" s="11">
        <v>1117716.3686600004</v>
      </c>
      <c r="Q34" s="49">
        <v>6089455.787539999</v>
      </c>
      <c r="R34" s="11">
        <v>1408767.5598200001</v>
      </c>
      <c r="S34" s="11">
        <v>1433858.8481499993</v>
      </c>
      <c r="T34" s="11">
        <v>1497374.8245499996</v>
      </c>
      <c r="U34" s="11">
        <v>1501586.7399299997</v>
      </c>
      <c r="V34" s="49">
        <v>5841587.9724499993</v>
      </c>
      <c r="W34" s="11">
        <v>1548955.8524300009</v>
      </c>
      <c r="X34" s="11">
        <v>1551801.6701799997</v>
      </c>
      <c r="Y34" s="11">
        <v>867998.33566000022</v>
      </c>
      <c r="Z34" s="11">
        <v>882673.80720999965</v>
      </c>
      <c r="AA34" s="49">
        <v>4851429.66548</v>
      </c>
      <c r="AB34" s="11">
        <v>898396.60361000034</v>
      </c>
      <c r="AC34" s="11">
        <v>877511.95210999984</v>
      </c>
      <c r="AD34" s="11">
        <v>849082.31275000004</v>
      </c>
      <c r="AE34" s="11">
        <v>824149.60800000001</v>
      </c>
      <c r="AF34" s="49">
        <v>3449140.4764700001</v>
      </c>
    </row>
    <row r="35" spans="1:33" x14ac:dyDescent="0.25">
      <c r="B35" s="12" t="s">
        <v>258</v>
      </c>
      <c r="C35" s="9">
        <v>5817.6374799999994</v>
      </c>
      <c r="D35" s="9">
        <v>3834.6040800000001</v>
      </c>
      <c r="E35" s="9">
        <v>3082.91905</v>
      </c>
      <c r="F35" s="9">
        <v>2260.2069200000001</v>
      </c>
      <c r="G35" s="50">
        <v>14995.36753</v>
      </c>
      <c r="H35" s="9">
        <v>6468.0632099999993</v>
      </c>
      <c r="I35" s="9">
        <v>3652.6424999999999</v>
      </c>
      <c r="J35" s="9">
        <v>2888.6848499999996</v>
      </c>
      <c r="K35" s="9">
        <v>2123.32863</v>
      </c>
      <c r="L35" s="50">
        <v>15132.719189999998</v>
      </c>
      <c r="M35" s="9">
        <v>6416.0253900000007</v>
      </c>
      <c r="N35" s="9">
        <v>3461.1217199999996</v>
      </c>
      <c r="O35" s="9">
        <v>2959.9959599999997</v>
      </c>
      <c r="P35" s="9">
        <v>2341.4741899999999</v>
      </c>
      <c r="Q35" s="50">
        <v>15178.617259999999</v>
      </c>
      <c r="R35" s="9">
        <v>7101.6551500000005</v>
      </c>
      <c r="S35" s="9">
        <v>3438.8229200000001</v>
      </c>
      <c r="T35" s="9">
        <v>3986.6241800000003</v>
      </c>
      <c r="U35" s="9">
        <v>2488.8453199999999</v>
      </c>
      <c r="V35" s="50">
        <v>17015.94757</v>
      </c>
      <c r="W35" s="9">
        <v>0</v>
      </c>
      <c r="X35" s="9">
        <v>0</v>
      </c>
      <c r="Y35" s="9">
        <v>0</v>
      </c>
      <c r="Z35" s="9">
        <v>0</v>
      </c>
      <c r="AA35" s="50">
        <v>0</v>
      </c>
      <c r="AB35" s="9">
        <v>0</v>
      </c>
      <c r="AC35" s="9">
        <v>0</v>
      </c>
      <c r="AD35" s="9">
        <v>0</v>
      </c>
      <c r="AE35" s="9">
        <v>0</v>
      </c>
      <c r="AF35" s="50">
        <v>0</v>
      </c>
    </row>
    <row r="36" spans="1:33" x14ac:dyDescent="0.25">
      <c r="B36" s="12" t="s">
        <v>259</v>
      </c>
      <c r="C36" s="9">
        <v>-341993.98181999993</v>
      </c>
      <c r="D36" s="9">
        <v>-375421.92792999966</v>
      </c>
      <c r="E36" s="9">
        <v>-341454.17269000044</v>
      </c>
      <c r="F36" s="9">
        <v>-313478.24841000041</v>
      </c>
      <c r="G36" s="50">
        <v>-1372348.3308500005</v>
      </c>
      <c r="H36" s="9">
        <v>-354987.13560999994</v>
      </c>
      <c r="I36" s="9">
        <v>-342687.39551000012</v>
      </c>
      <c r="J36" s="9">
        <v>-458099.11462000001</v>
      </c>
      <c r="K36" s="9">
        <v>-295248.51523000002</v>
      </c>
      <c r="L36" s="50">
        <v>-1451022.1609700001</v>
      </c>
      <c r="M36" s="9">
        <v>-410388.77342999971</v>
      </c>
      <c r="N36" s="9">
        <v>-367940.87953999994</v>
      </c>
      <c r="O36" s="9">
        <v>-473334.52296000015</v>
      </c>
      <c r="P36" s="9">
        <v>-243967.89078000013</v>
      </c>
      <c r="Q36" s="50">
        <v>-1495632.0667099999</v>
      </c>
      <c r="R36" s="9">
        <v>-385858.31479000003</v>
      </c>
      <c r="S36" s="9">
        <v>-312026.36896000017</v>
      </c>
      <c r="T36" s="9">
        <v>-364917.94444000022</v>
      </c>
      <c r="U36" s="9">
        <v>-190390.6236399998</v>
      </c>
      <c r="V36" s="50">
        <v>-1253193.2518300004</v>
      </c>
      <c r="W36" s="9">
        <v>-362409.84071999986</v>
      </c>
      <c r="X36" s="9">
        <v>-378094.82006999996</v>
      </c>
      <c r="Y36" s="9">
        <v>-306681.51221000007</v>
      </c>
      <c r="Z36" s="9">
        <v>-281707.41642999987</v>
      </c>
      <c r="AA36" s="50">
        <v>-1328893.5894299997</v>
      </c>
      <c r="AB36" s="9">
        <v>-336606.61784999981</v>
      </c>
      <c r="AC36" s="9">
        <v>-377835.55029000016</v>
      </c>
      <c r="AD36" s="9">
        <v>-381355.91487999988</v>
      </c>
      <c r="AE36" s="9">
        <v>-234771.56980000008</v>
      </c>
      <c r="AF36" s="50">
        <v>-1330569.65282</v>
      </c>
    </row>
    <row r="37" spans="1:33" x14ac:dyDescent="0.25">
      <c r="B37" s="12" t="s">
        <v>260</v>
      </c>
      <c r="C37" s="9">
        <v>-170611.99531999999</v>
      </c>
      <c r="D37" s="9">
        <v>-173266.83869999991</v>
      </c>
      <c r="E37" s="9">
        <v>-94611.547049999936</v>
      </c>
      <c r="F37" s="9">
        <v>-194964.93161000009</v>
      </c>
      <c r="G37" s="50">
        <v>-633455.31267999997</v>
      </c>
      <c r="H37" s="9">
        <v>-219283.79599000001</v>
      </c>
      <c r="I37" s="9">
        <v>-225765.8862000001</v>
      </c>
      <c r="J37" s="9">
        <v>-240036.25103999992</v>
      </c>
      <c r="K37" s="9">
        <v>-246943.46057</v>
      </c>
      <c r="L37" s="50">
        <v>-932029.39379999996</v>
      </c>
      <c r="M37" s="9">
        <v>-260458.89714999992</v>
      </c>
      <c r="N37" s="9">
        <v>-250823.14161000002</v>
      </c>
      <c r="O37" s="9">
        <v>-271597.22540000011</v>
      </c>
      <c r="P37" s="9">
        <v>-251302.83237000013</v>
      </c>
      <c r="Q37" s="50">
        <v>-1034182.0965300002</v>
      </c>
      <c r="R37" s="9">
        <v>-265235.90860000014</v>
      </c>
      <c r="S37" s="9">
        <v>-270683.66149000003</v>
      </c>
      <c r="T37" s="9">
        <v>-300725.95452000009</v>
      </c>
      <c r="U37" s="9">
        <v>-315511.56208000029</v>
      </c>
      <c r="V37" s="50">
        <v>-1152157.0866900005</v>
      </c>
      <c r="W37" s="9">
        <v>-312309.46393999981</v>
      </c>
      <c r="X37" s="9">
        <v>-295574.8569999999</v>
      </c>
      <c r="Y37" s="9">
        <v>-115975.82824999998</v>
      </c>
      <c r="Z37" s="9">
        <v>-120636.03548999999</v>
      </c>
      <c r="AA37" s="50">
        <v>-844496.18467999983</v>
      </c>
      <c r="AB37" s="9">
        <v>-95893.086609999955</v>
      </c>
      <c r="AC37" s="9">
        <v>-87749.980850000007</v>
      </c>
      <c r="AD37" s="9">
        <v>-85239.34216</v>
      </c>
      <c r="AE37" s="9">
        <v>-81463.992660000018</v>
      </c>
      <c r="AF37" s="50">
        <v>-350346.40227999992</v>
      </c>
    </row>
    <row r="38" spans="1:33" x14ac:dyDescent="0.25">
      <c r="B38" s="12" t="s">
        <v>261</v>
      </c>
      <c r="C38" s="9">
        <v>-24175.986870000139</v>
      </c>
      <c r="D38" s="9">
        <v>-30367.420050000608</v>
      </c>
      <c r="E38" s="9">
        <v>-46245.360839999783</v>
      </c>
      <c r="F38" s="9">
        <v>-31978.059309999524</v>
      </c>
      <c r="G38" s="50">
        <v>-132766.82707000006</v>
      </c>
      <c r="H38" s="9">
        <v>-64210.722330000011</v>
      </c>
      <c r="I38" s="9">
        <v>-69964.708399999974</v>
      </c>
      <c r="J38" s="9">
        <v>-43337.526250000017</v>
      </c>
      <c r="K38" s="9">
        <v>-51904.533060000067</v>
      </c>
      <c r="L38" s="50">
        <v>-229417.49004000009</v>
      </c>
      <c r="M38" s="9">
        <v>-57844.997470000002</v>
      </c>
      <c r="N38" s="9">
        <v>-71769.000750000007</v>
      </c>
      <c r="O38" s="9">
        <v>-206252.93477999975</v>
      </c>
      <c r="P38" s="9">
        <v>-48377.571360000002</v>
      </c>
      <c r="Q38" s="50">
        <v>-384244.50435999973</v>
      </c>
      <c r="R38" s="9">
        <v>-53786.704340000018</v>
      </c>
      <c r="S38" s="9">
        <v>-49347.556610000014</v>
      </c>
      <c r="T38" s="9">
        <v>-51953.245980000007</v>
      </c>
      <c r="U38" s="9">
        <v>-67744.871739999973</v>
      </c>
      <c r="V38" s="50">
        <v>-222832.37867000001</v>
      </c>
      <c r="W38" s="9">
        <v>-113990.64133999997</v>
      </c>
      <c r="X38" s="9">
        <v>-59867.861720000015</v>
      </c>
      <c r="Y38" s="9">
        <v>-54281.395329999985</v>
      </c>
      <c r="Z38" s="9">
        <v>-34330.78029000001</v>
      </c>
      <c r="AA38" s="50">
        <v>-262470.67868000001</v>
      </c>
      <c r="AB38" s="9">
        <v>-35549.352150000006</v>
      </c>
      <c r="AC38" s="9">
        <v>15801.366600000003</v>
      </c>
      <c r="AD38" s="9">
        <v>-30572.474329999983</v>
      </c>
      <c r="AE38" s="9">
        <v>-26151.516669999997</v>
      </c>
      <c r="AF38" s="50">
        <v>-76471.976549999992</v>
      </c>
    </row>
    <row r="39" spans="1:33" x14ac:dyDescent="0.25">
      <c r="B39" s="12" t="s">
        <v>262</v>
      </c>
      <c r="C39" s="9">
        <v>-10918.822029999999</v>
      </c>
      <c r="D39" s="9">
        <v>-14932.682830000003</v>
      </c>
      <c r="E39" s="9">
        <v>-23603.210180000005</v>
      </c>
      <c r="F39" s="9">
        <v>-56314.236369999991</v>
      </c>
      <c r="G39" s="50">
        <v>-105768.95141000001</v>
      </c>
      <c r="H39" s="9">
        <v>-46554.351370000026</v>
      </c>
      <c r="I39" s="9">
        <v>-36383.493410000032</v>
      </c>
      <c r="J39" s="9">
        <v>-60744.914300000011</v>
      </c>
      <c r="K39" s="9">
        <v>-88959.757340000026</v>
      </c>
      <c r="L39" s="50">
        <v>-232642.51642000012</v>
      </c>
      <c r="M39" s="9">
        <v>-45248.975310000016</v>
      </c>
      <c r="N39" s="9">
        <v>-10570.173769999987</v>
      </c>
      <c r="O39" s="9">
        <v>-34501.058939999995</v>
      </c>
      <c r="P39" s="9">
        <v>-11182.635719999998</v>
      </c>
      <c r="Q39" s="50">
        <v>-101502.84373999998</v>
      </c>
      <c r="R39" s="9">
        <v>-68257.745540000004</v>
      </c>
      <c r="S39" s="9">
        <v>3416.2713599999884</v>
      </c>
      <c r="T39" s="9">
        <v>-27605.014729999995</v>
      </c>
      <c r="U39" s="9">
        <v>46055.968300000059</v>
      </c>
      <c r="V39" s="50">
        <v>-46390.520609999956</v>
      </c>
      <c r="W39" s="9">
        <v>970.51174999998136</v>
      </c>
      <c r="X39" s="9">
        <v>-10706.795350000002</v>
      </c>
      <c r="Y39" s="9">
        <v>317.05258000000731</v>
      </c>
      <c r="Z39" s="9">
        <v>-10569.916079999994</v>
      </c>
      <c r="AA39" s="50">
        <v>-19989.147100000009</v>
      </c>
      <c r="AB39" s="9">
        <v>1024.0167899999972</v>
      </c>
      <c r="AC39" s="9">
        <v>-22209.628369999999</v>
      </c>
      <c r="AD39" s="9">
        <v>13672.075279999999</v>
      </c>
      <c r="AE39" s="9">
        <v>-46359.117749999998</v>
      </c>
      <c r="AF39" s="50">
        <v>-53872.654049999997</v>
      </c>
    </row>
    <row r="40" spans="1:33" s="165" customFormat="1" x14ac:dyDescent="0.25">
      <c r="A40" s="2"/>
      <c r="B40" s="10" t="s">
        <v>214</v>
      </c>
      <c r="C40" s="11">
        <v>558463.63496000157</v>
      </c>
      <c r="D40" s="11">
        <v>538215.84866999718</v>
      </c>
      <c r="E40" s="11">
        <v>624200.42665000795</v>
      </c>
      <c r="F40" s="11">
        <v>597968.73161997297</v>
      </c>
      <c r="G40" s="49">
        <v>2318848.6418999797</v>
      </c>
      <c r="H40" s="11">
        <v>525374.89190000005</v>
      </c>
      <c r="I40" s="11">
        <v>608042.40602999495</v>
      </c>
      <c r="J40" s="11">
        <v>473516.31668000226</v>
      </c>
      <c r="K40" s="11">
        <v>532441.31858000206</v>
      </c>
      <c r="L40" s="49">
        <v>2139374.9331899993</v>
      </c>
      <c r="M40" s="11">
        <v>589526.12134000077</v>
      </c>
      <c r="N40" s="11">
        <v>658981.22619000659</v>
      </c>
      <c r="O40" s="11">
        <v>1275338.633309985</v>
      </c>
      <c r="P40" s="11">
        <v>565226.91261999914</v>
      </c>
      <c r="Q40" s="49">
        <v>3089072.8934599916</v>
      </c>
      <c r="R40" s="11">
        <v>642730.54169999936</v>
      </c>
      <c r="S40" s="11">
        <v>808656.35536999337</v>
      </c>
      <c r="T40" s="11">
        <v>756159.28906000289</v>
      </c>
      <c r="U40" s="11">
        <v>976484.49609002657</v>
      </c>
      <c r="V40" s="49">
        <v>3184030.6822200222</v>
      </c>
      <c r="W40" s="11">
        <v>761216.41817999771</v>
      </c>
      <c r="X40" s="11">
        <v>807557.33604000299</v>
      </c>
      <c r="Y40" s="11">
        <v>391376.6524500004</v>
      </c>
      <c r="Z40" s="11">
        <v>435429.65891999728</v>
      </c>
      <c r="AA40" s="49">
        <v>2395580.0655899984</v>
      </c>
      <c r="AB40" s="11">
        <v>431371.56379000144</v>
      </c>
      <c r="AC40" s="11">
        <v>405518.15919999604</v>
      </c>
      <c r="AD40" s="11">
        <v>365586.65666000254</v>
      </c>
      <c r="AE40" s="11">
        <v>435403</v>
      </c>
      <c r="AF40" s="49">
        <v>1637879.37965</v>
      </c>
    </row>
    <row r="41" spans="1:33" x14ac:dyDescent="0.25">
      <c r="B41" s="12" t="s">
        <v>215</v>
      </c>
      <c r="C41" s="13">
        <v>-70928.000950000001</v>
      </c>
      <c r="D41" s="13">
        <v>-77502.037150000004</v>
      </c>
      <c r="E41" s="13">
        <v>-86545.168430000049</v>
      </c>
      <c r="F41" s="13">
        <v>-99054.721350000211</v>
      </c>
      <c r="G41" s="50">
        <v>-334029.92788000026</v>
      </c>
      <c r="H41" s="13">
        <v>-89838.383690000002</v>
      </c>
      <c r="I41" s="13">
        <v>-104340.75329999994</v>
      </c>
      <c r="J41" s="13">
        <v>-109800.72200000004</v>
      </c>
      <c r="K41" s="13">
        <v>-148365.53728000016</v>
      </c>
      <c r="L41" s="50">
        <v>-452345.39627000014</v>
      </c>
      <c r="M41" s="13">
        <v>-103248.17666999999</v>
      </c>
      <c r="N41" s="13">
        <v>-117881.45956000008</v>
      </c>
      <c r="O41" s="13">
        <v>-150999.30522999994</v>
      </c>
      <c r="P41" s="13">
        <v>-160334.23338000011</v>
      </c>
      <c r="Q41" s="50">
        <v>-532463.17484000011</v>
      </c>
      <c r="R41" s="13">
        <v>-116559.23077999994</v>
      </c>
      <c r="S41" s="13">
        <v>-122156.36344000006</v>
      </c>
      <c r="T41" s="13">
        <v>-131970.01174999998</v>
      </c>
      <c r="U41" s="13">
        <v>-184935.63331999996</v>
      </c>
      <c r="V41" s="50">
        <v>-555621.23928999994</v>
      </c>
      <c r="W41" s="13">
        <v>-123632.65599000014</v>
      </c>
      <c r="X41" s="13">
        <v>-139571.51198999982</v>
      </c>
      <c r="Y41" s="13">
        <v>-105159.89611999987</v>
      </c>
      <c r="Z41" s="13">
        <v>-107456.66510000022</v>
      </c>
      <c r="AA41" s="50">
        <v>-475820.72920000006</v>
      </c>
      <c r="AB41" s="13">
        <v>-63485.886420000017</v>
      </c>
      <c r="AC41" s="13">
        <v>-85701.291090000101</v>
      </c>
      <c r="AD41" s="13">
        <v>-68481.405349999899</v>
      </c>
      <c r="AE41" s="13">
        <v>-43972</v>
      </c>
      <c r="AF41" s="50">
        <v>-261640.58286000002</v>
      </c>
      <c r="AG41" s="169"/>
    </row>
    <row r="42" spans="1:33" x14ac:dyDescent="0.25">
      <c r="B42" s="12" t="s">
        <v>216</v>
      </c>
      <c r="C42" s="14">
        <v>-48122.535800000012</v>
      </c>
      <c r="D42" s="14">
        <v>-48232.960089999993</v>
      </c>
      <c r="E42" s="14">
        <v>-47426.089829999997</v>
      </c>
      <c r="F42" s="14">
        <v>-49449.416459999979</v>
      </c>
      <c r="G42" s="51">
        <v>-193231.00217999998</v>
      </c>
      <c r="H42" s="14">
        <v>-55776.234530000002</v>
      </c>
      <c r="I42" s="14">
        <v>-51365.919140000013</v>
      </c>
      <c r="J42" s="14">
        <v>-50842.529139999955</v>
      </c>
      <c r="K42" s="14">
        <v>20945.179000000004</v>
      </c>
      <c r="L42" s="51">
        <v>-137039.50380999997</v>
      </c>
      <c r="M42" s="14">
        <v>-57042.484170000011</v>
      </c>
      <c r="N42" s="14">
        <v>-55800.625929999995</v>
      </c>
      <c r="O42" s="14">
        <v>-95069.678359999976</v>
      </c>
      <c r="P42" s="14">
        <v>-43519.310039999982</v>
      </c>
      <c r="Q42" s="51">
        <v>-251432.09849999996</v>
      </c>
      <c r="R42" s="14">
        <v>-56227.140599999992</v>
      </c>
      <c r="S42" s="14">
        <v>-58921.890390000022</v>
      </c>
      <c r="T42" s="14">
        <v>-60961.292789999963</v>
      </c>
      <c r="U42" s="14">
        <v>-61572.398690000031</v>
      </c>
      <c r="V42" s="51">
        <v>-237682.72247000001</v>
      </c>
      <c r="W42" s="14">
        <v>-66780.957840000003</v>
      </c>
      <c r="X42" s="14">
        <v>-65258.202540000013</v>
      </c>
      <c r="Y42" s="14">
        <v>-30890.651649999956</v>
      </c>
      <c r="Z42" s="14">
        <v>-33597.187800000043</v>
      </c>
      <c r="AA42" s="51">
        <v>-196526.99983000002</v>
      </c>
      <c r="AB42" s="14">
        <v>-32539.189970000003</v>
      </c>
      <c r="AC42" s="14">
        <v>-23740.382829999991</v>
      </c>
      <c r="AD42" s="14">
        <v>-26692.721579999998</v>
      </c>
      <c r="AE42" s="14">
        <v>-28113</v>
      </c>
      <c r="AF42" s="51">
        <v>-111085.29437999999</v>
      </c>
    </row>
    <row r="43" spans="1:33" x14ac:dyDescent="0.25">
      <c r="B43" s="12" t="s">
        <v>217</v>
      </c>
      <c r="C43" s="14">
        <v>141825.46849000012</v>
      </c>
      <c r="D43" s="14">
        <v>148039.36643999873</v>
      </c>
      <c r="E43" s="14">
        <v>125144.02595000033</v>
      </c>
      <c r="F43" s="14">
        <v>149452.56563000096</v>
      </c>
      <c r="G43" s="51">
        <v>564461.42651000014</v>
      </c>
      <c r="H43" s="14">
        <v>189983.43288000044</v>
      </c>
      <c r="I43" s="14">
        <v>124897.80102999922</v>
      </c>
      <c r="J43" s="14">
        <v>123192.27524000051</v>
      </c>
      <c r="K43" s="14">
        <v>239998.8610500003</v>
      </c>
      <c r="L43" s="51">
        <v>678072.37020000047</v>
      </c>
      <c r="M43" s="14">
        <v>109735.06057000023</v>
      </c>
      <c r="N43" s="14">
        <v>90393.142439999705</v>
      </c>
      <c r="O43" s="14">
        <v>100104.68792000058</v>
      </c>
      <c r="P43" s="14">
        <v>124223.12906000001</v>
      </c>
      <c r="Q43" s="51">
        <v>424456.01999000052</v>
      </c>
      <c r="R43" s="14">
        <v>121393.51603000052</v>
      </c>
      <c r="S43" s="14">
        <v>115200.7730599991</v>
      </c>
      <c r="T43" s="14">
        <v>120224.54141999985</v>
      </c>
      <c r="U43" s="14">
        <v>144876.72571000061</v>
      </c>
      <c r="V43" s="51">
        <v>501695.55622000009</v>
      </c>
      <c r="W43" s="14">
        <v>199143.03271999978</v>
      </c>
      <c r="X43" s="14">
        <v>111952.2668800003</v>
      </c>
      <c r="Y43" s="14">
        <v>53244.390609999828</v>
      </c>
      <c r="Z43" s="14">
        <v>66875.566280000552</v>
      </c>
      <c r="AA43" s="51">
        <v>431215.25649000047</v>
      </c>
      <c r="AB43" s="14">
        <v>60120.629050000047</v>
      </c>
      <c r="AC43" s="14">
        <v>34418.722359999971</v>
      </c>
      <c r="AD43" s="14">
        <v>17836.069149999981</v>
      </c>
      <c r="AE43" s="14">
        <v>20740</v>
      </c>
      <c r="AF43" s="51">
        <v>133115.42056</v>
      </c>
    </row>
    <row r="44" spans="1:33" x14ac:dyDescent="0.25">
      <c r="B44" s="12" t="s">
        <v>218</v>
      </c>
      <c r="C44" s="13">
        <v>-434.68799000000001</v>
      </c>
      <c r="D44" s="13">
        <v>-176.52327000000002</v>
      </c>
      <c r="E44" s="13">
        <v>-280.08078000000012</v>
      </c>
      <c r="F44" s="13">
        <v>-145.79460000000006</v>
      </c>
      <c r="G44" s="50">
        <v>-1037.0866400000002</v>
      </c>
      <c r="H44" s="13">
        <v>-171.33275999999995</v>
      </c>
      <c r="I44" s="13">
        <v>-98.709719999999891</v>
      </c>
      <c r="J44" s="13">
        <v>-4.1478000000000748</v>
      </c>
      <c r="K44" s="13">
        <v>11.302859999998816</v>
      </c>
      <c r="L44" s="50">
        <v>-262.8874200000011</v>
      </c>
      <c r="M44" s="13">
        <v>70.131409999999974</v>
      </c>
      <c r="N44" s="13">
        <v>80.371710000000022</v>
      </c>
      <c r="O44" s="13">
        <v>-193.08696999999987</v>
      </c>
      <c r="P44" s="13">
        <v>-20.531760000000467</v>
      </c>
      <c r="Q44" s="50">
        <v>-63.115610000000338</v>
      </c>
      <c r="R44" s="13">
        <v>-851.84680000000003</v>
      </c>
      <c r="S44" s="13">
        <v>0</v>
      </c>
      <c r="T44" s="13">
        <v>0</v>
      </c>
      <c r="U44" s="13">
        <v>121.07254</v>
      </c>
      <c r="V44" s="50">
        <v>-730.77426000000003</v>
      </c>
      <c r="W44" s="13">
        <v>0</v>
      </c>
      <c r="X44" s="13">
        <v>0</v>
      </c>
      <c r="Y44" s="13">
        <v>0</v>
      </c>
      <c r="Z44" s="13">
        <v>0</v>
      </c>
      <c r="AA44" s="50">
        <v>0</v>
      </c>
      <c r="AB44" s="13">
        <v>0</v>
      </c>
      <c r="AC44" s="13">
        <v>0</v>
      </c>
      <c r="AD44" s="13">
        <v>-896.89390000000003</v>
      </c>
      <c r="AE44" s="13">
        <v>0</v>
      </c>
      <c r="AF44" s="50">
        <v>-896.89390000000003</v>
      </c>
    </row>
    <row r="45" spans="1:33" s="165" customFormat="1" x14ac:dyDescent="0.25">
      <c r="A45" s="2"/>
      <c r="B45" s="10" t="s">
        <v>196</v>
      </c>
      <c r="C45" s="11">
        <v>580803.87871000171</v>
      </c>
      <c r="D45" s="11">
        <v>560343.69459999586</v>
      </c>
      <c r="E45" s="11">
        <v>615093.11356000823</v>
      </c>
      <c r="F45" s="11">
        <v>598771.36483997374</v>
      </c>
      <c r="G45" s="49">
        <v>2355012.0517099798</v>
      </c>
      <c r="H45" s="11">
        <v>569572.37380000053</v>
      </c>
      <c r="I45" s="11">
        <v>577134.82489999419</v>
      </c>
      <c r="J45" s="11">
        <v>436061.19298000279</v>
      </c>
      <c r="K45" s="11">
        <v>645031.12421000225</v>
      </c>
      <c r="L45" s="49">
        <v>2227799.5158899999</v>
      </c>
      <c r="M45" s="11">
        <v>539040.6524800011</v>
      </c>
      <c r="N45" s="11">
        <v>575772.65485000622</v>
      </c>
      <c r="O45" s="11">
        <v>1129181.2506699855</v>
      </c>
      <c r="P45" s="11">
        <v>485575.96649999905</v>
      </c>
      <c r="Q45" s="49">
        <v>2729570.5244999919</v>
      </c>
      <c r="R45" s="11">
        <v>590485.8395499998</v>
      </c>
      <c r="S45" s="11">
        <v>742778.8745999923</v>
      </c>
      <c r="T45" s="11">
        <v>683452.52594000287</v>
      </c>
      <c r="U45" s="11">
        <v>874974.26233002706</v>
      </c>
      <c r="V45" s="49">
        <v>2891691.5024200222</v>
      </c>
      <c r="W45" s="11">
        <v>769945.83706999733</v>
      </c>
      <c r="X45" s="11">
        <v>714679.88839000347</v>
      </c>
      <c r="Y45" s="11">
        <v>308570.4952900004</v>
      </c>
      <c r="Z45" s="11">
        <v>361251.37229999754</v>
      </c>
      <c r="AA45" s="49">
        <v>2154447.5930499989</v>
      </c>
      <c r="AB45" s="11">
        <v>395467.11645000149</v>
      </c>
      <c r="AC45" s="11">
        <v>330495.2076399959</v>
      </c>
      <c r="AD45" s="11">
        <v>287351.7049800026</v>
      </c>
      <c r="AE45" s="11">
        <v>384059</v>
      </c>
      <c r="AF45" s="49">
        <v>1397373.0290700002</v>
      </c>
    </row>
    <row r="46" spans="1:33" x14ac:dyDescent="0.25">
      <c r="B46" s="12" t="s">
        <v>220</v>
      </c>
      <c r="C46" s="13">
        <v>1243.7828599999998</v>
      </c>
      <c r="D46" s="13">
        <v>-7379.6977499999975</v>
      </c>
      <c r="E46" s="13">
        <v>30.797629999999117</v>
      </c>
      <c r="F46" s="13">
        <v>-17172.676119999996</v>
      </c>
      <c r="G46" s="51">
        <v>-23277.793379999996</v>
      </c>
      <c r="H46" s="13">
        <v>81.195059999999998</v>
      </c>
      <c r="I46" s="13">
        <v>-33374.349900000001</v>
      </c>
      <c r="J46" s="13">
        <v>70.670240000006743</v>
      </c>
      <c r="K46" s="13">
        <v>12354.265349999998</v>
      </c>
      <c r="L46" s="51">
        <v>-20868.219249999998</v>
      </c>
      <c r="M46" s="13">
        <v>113.19705</v>
      </c>
      <c r="N46" s="13">
        <v>51.407659999999979</v>
      </c>
      <c r="O46" s="13">
        <v>-53817.438929999997</v>
      </c>
      <c r="P46" s="13">
        <v>14214.699049999996</v>
      </c>
      <c r="Q46" s="51">
        <v>-39438.135170000001</v>
      </c>
      <c r="R46" s="13">
        <v>2182.6966899999998</v>
      </c>
      <c r="S46" s="13">
        <v>-208914.10391000003</v>
      </c>
      <c r="T46" s="13">
        <v>211.26273999997647</v>
      </c>
      <c r="U46" s="13">
        <v>-11933.813329999946</v>
      </c>
      <c r="V46" s="51">
        <v>-218453.95780999999</v>
      </c>
      <c r="W46" s="13">
        <v>-26225.070740000003</v>
      </c>
      <c r="X46" s="13">
        <v>-3656.011480000001</v>
      </c>
      <c r="Y46" s="13">
        <v>-119.20247999999992</v>
      </c>
      <c r="Z46" s="13">
        <v>-81999.063309999983</v>
      </c>
      <c r="AA46" s="51">
        <v>-111999.34800999999</v>
      </c>
      <c r="AB46" s="13">
        <v>218.32117000000002</v>
      </c>
      <c r="AC46" s="13">
        <v>5084.3722900000002</v>
      </c>
      <c r="AD46" s="13">
        <v>629.05704999999944</v>
      </c>
      <c r="AE46" s="13">
        <v>-56198</v>
      </c>
      <c r="AF46" s="51">
        <v>-50266.249490000002</v>
      </c>
    </row>
    <row r="47" spans="1:33" s="165" customFormat="1" x14ac:dyDescent="0.25">
      <c r="A47" s="2"/>
      <c r="B47" s="10" t="s">
        <v>221</v>
      </c>
      <c r="C47" s="11">
        <v>582047.66157000174</v>
      </c>
      <c r="D47" s="11">
        <v>552963.9968499958</v>
      </c>
      <c r="E47" s="11">
        <v>615123.91119000828</v>
      </c>
      <c r="F47" s="11">
        <v>581598.68871997378</v>
      </c>
      <c r="G47" s="49">
        <v>2331734.2583299796</v>
      </c>
      <c r="H47" s="11">
        <v>569653.56886000058</v>
      </c>
      <c r="I47" s="11">
        <v>543760.47499999416</v>
      </c>
      <c r="J47" s="11">
        <v>436131.86322000279</v>
      </c>
      <c r="K47" s="11">
        <v>657385.38956000225</v>
      </c>
      <c r="L47" s="49">
        <v>2206931.2966399998</v>
      </c>
      <c r="M47" s="11">
        <v>539153.84953000105</v>
      </c>
      <c r="N47" s="11">
        <v>575824.06251000625</v>
      </c>
      <c r="O47" s="11">
        <v>1075363.8117399856</v>
      </c>
      <c r="P47" s="11">
        <v>499790.66554999904</v>
      </c>
      <c r="Q47" s="49">
        <v>2690132.3893299922</v>
      </c>
      <c r="R47" s="11">
        <v>592668.53623999981</v>
      </c>
      <c r="S47" s="11">
        <v>533864.77068999223</v>
      </c>
      <c r="T47" s="11">
        <v>683663.78868000279</v>
      </c>
      <c r="U47" s="11">
        <v>863040.44900002715</v>
      </c>
      <c r="V47" s="49">
        <v>2673237.5446100221</v>
      </c>
      <c r="W47" s="11">
        <v>743720.76632999734</v>
      </c>
      <c r="X47" s="11">
        <v>711023.87691000348</v>
      </c>
      <c r="Y47" s="11">
        <v>308451.29281000042</v>
      </c>
      <c r="Z47" s="11">
        <v>279252.30898999755</v>
      </c>
      <c r="AA47" s="49">
        <v>2042448.2450399988</v>
      </c>
      <c r="AB47" s="11">
        <v>395685.4376200015</v>
      </c>
      <c r="AC47" s="11">
        <v>335579.57992999593</v>
      </c>
      <c r="AD47" s="11">
        <v>287980.7620300026</v>
      </c>
      <c r="AE47" s="11">
        <v>327860</v>
      </c>
      <c r="AF47" s="49">
        <v>1347105.7795800001</v>
      </c>
    </row>
    <row r="48" spans="1:33" x14ac:dyDescent="0.25">
      <c r="B48" s="12" t="s">
        <v>222</v>
      </c>
      <c r="C48" s="13">
        <v>-146371.66318999999</v>
      </c>
      <c r="D48" s="13">
        <v>-138711.43930999999</v>
      </c>
      <c r="E48" s="13">
        <v>-154312.35949</v>
      </c>
      <c r="F48" s="13">
        <v>-104871.23023999995</v>
      </c>
      <c r="G48" s="51">
        <v>-544266.69222999993</v>
      </c>
      <c r="H48" s="13">
        <v>-143199.14687</v>
      </c>
      <c r="I48" s="13">
        <v>-137583.68797000003</v>
      </c>
      <c r="J48" s="13">
        <v>-110111.21201000002</v>
      </c>
      <c r="K48" s="13">
        <v>-113306.27387999988</v>
      </c>
      <c r="L48" s="51">
        <v>-504200.32072999992</v>
      </c>
      <c r="M48" s="13">
        <v>-134903.86646000002</v>
      </c>
      <c r="N48" s="13">
        <v>-142939.28221999996</v>
      </c>
      <c r="O48" s="13">
        <v>-268721.0369399999</v>
      </c>
      <c r="P48" s="13">
        <v>-68016.843590000062</v>
      </c>
      <c r="Q48" s="51">
        <v>-614581.02920999995</v>
      </c>
      <c r="R48" s="13">
        <v>-148451.96199000001</v>
      </c>
      <c r="S48" s="13">
        <v>-127158.12982000006</v>
      </c>
      <c r="T48" s="13">
        <v>-166755.51391999994</v>
      </c>
      <c r="U48" s="13">
        <v>-207836.51042000012</v>
      </c>
      <c r="V48" s="51">
        <v>-650202.11615000013</v>
      </c>
      <c r="W48" s="13">
        <v>-186378.45141000001</v>
      </c>
      <c r="X48" s="13">
        <v>-178664.64700999999</v>
      </c>
      <c r="Y48" s="13">
        <v>-76915.885180000041</v>
      </c>
      <c r="Z48" s="13">
        <v>-70614.312549999915</v>
      </c>
      <c r="AA48" s="51">
        <v>-512573.29614999995</v>
      </c>
      <c r="AB48" s="13">
        <v>-98906.186660000007</v>
      </c>
      <c r="AC48" s="13">
        <v>-84121.141520000005</v>
      </c>
      <c r="AD48" s="13">
        <v>-71041.751809999987</v>
      </c>
      <c r="AE48" s="13">
        <v>-50003</v>
      </c>
      <c r="AF48" s="51">
        <v>-304072.07999</v>
      </c>
    </row>
    <row r="49" spans="1:38" x14ac:dyDescent="0.25">
      <c r="B49" s="12" t="s">
        <v>223</v>
      </c>
      <c r="C49" s="13">
        <v>-116398.26811</v>
      </c>
      <c r="D49" s="13">
        <v>-111826.30807999999</v>
      </c>
      <c r="E49" s="13">
        <v>-123888.87407999998</v>
      </c>
      <c r="F49" s="13">
        <v>-96029.685390000057</v>
      </c>
      <c r="G49" s="51">
        <v>-448143.13566000003</v>
      </c>
      <c r="H49" s="13">
        <v>-122909.23819999999</v>
      </c>
      <c r="I49" s="13">
        <v>-105025.52898999999</v>
      </c>
      <c r="J49" s="13">
        <v>-87737.819759999984</v>
      </c>
      <c r="K49" s="13">
        <v>-149083.05364</v>
      </c>
      <c r="L49" s="51">
        <v>-464755.64058999997</v>
      </c>
      <c r="M49" s="13">
        <v>-108647.40242999999</v>
      </c>
      <c r="N49" s="13">
        <v>-120817.34591</v>
      </c>
      <c r="O49" s="13">
        <v>-225229.48223999998</v>
      </c>
      <c r="P49" s="13">
        <v>-70397.73088999989</v>
      </c>
      <c r="Q49" s="51">
        <v>-525091.96146999986</v>
      </c>
      <c r="R49" s="13">
        <v>-89232.260239999989</v>
      </c>
      <c r="S49" s="13">
        <v>-79379.41495000002</v>
      </c>
      <c r="T49" s="13">
        <v>-103968.21133999995</v>
      </c>
      <c r="U49" s="13">
        <v>-131417.73318000004</v>
      </c>
      <c r="V49" s="51">
        <v>-403997.61971</v>
      </c>
      <c r="W49" s="13">
        <v>-112018.48143000001</v>
      </c>
      <c r="X49" s="13">
        <v>-107356.79917999997</v>
      </c>
      <c r="Y49" s="13">
        <v>-46776.70417000007</v>
      </c>
      <c r="Z49" s="13">
        <v>-42687.362670000002</v>
      </c>
      <c r="AA49" s="51">
        <v>-308839.34745000006</v>
      </c>
      <c r="AB49" s="13">
        <v>-59546.115389999999</v>
      </c>
      <c r="AC49" s="13">
        <v>-49833.606129999993</v>
      </c>
      <c r="AD49" s="13">
        <v>-62742.21418000001</v>
      </c>
      <c r="AE49" s="13">
        <v>-43761</v>
      </c>
      <c r="AF49" s="51">
        <v>-215882.9357</v>
      </c>
    </row>
    <row r="50" spans="1:38" x14ac:dyDescent="0.25">
      <c r="B50" s="12" t="s">
        <v>224</v>
      </c>
      <c r="C50" s="13">
        <v>0</v>
      </c>
      <c r="D50" s="13">
        <v>0</v>
      </c>
      <c r="E50" s="13">
        <v>0</v>
      </c>
      <c r="F50" s="13">
        <v>0</v>
      </c>
      <c r="G50" s="51">
        <v>0</v>
      </c>
      <c r="H50" s="13">
        <v>0</v>
      </c>
      <c r="I50" s="13">
        <v>0</v>
      </c>
      <c r="J50" s="13">
        <v>0</v>
      </c>
      <c r="K50" s="13">
        <v>0</v>
      </c>
      <c r="L50" s="51">
        <v>0</v>
      </c>
      <c r="M50" s="13">
        <v>0</v>
      </c>
      <c r="N50" s="13">
        <v>0</v>
      </c>
      <c r="O50" s="13">
        <v>0</v>
      </c>
      <c r="P50" s="13">
        <v>0</v>
      </c>
      <c r="Q50" s="51">
        <v>0</v>
      </c>
      <c r="R50" s="13">
        <v>0</v>
      </c>
      <c r="S50" s="13">
        <v>0</v>
      </c>
      <c r="T50" s="13">
        <v>0</v>
      </c>
      <c r="U50" s="13">
        <v>0</v>
      </c>
      <c r="V50" s="51">
        <v>0</v>
      </c>
      <c r="W50" s="13">
        <v>0</v>
      </c>
      <c r="X50" s="13">
        <v>0</v>
      </c>
      <c r="Y50" s="13">
        <v>0</v>
      </c>
      <c r="Z50" s="13">
        <v>0</v>
      </c>
      <c r="AA50" s="51">
        <v>0</v>
      </c>
      <c r="AB50" s="13">
        <v>0</v>
      </c>
      <c r="AC50" s="13">
        <v>0</v>
      </c>
      <c r="AD50" s="13">
        <v>0</v>
      </c>
      <c r="AE50" s="13">
        <v>0</v>
      </c>
      <c r="AF50" s="51">
        <v>0</v>
      </c>
    </row>
    <row r="51" spans="1:38" x14ac:dyDescent="0.25">
      <c r="B51" s="12" t="s">
        <v>225</v>
      </c>
      <c r="C51" s="13">
        <v>0</v>
      </c>
      <c r="D51" s="13">
        <v>0</v>
      </c>
      <c r="E51" s="13">
        <v>0</v>
      </c>
      <c r="F51" s="13">
        <v>0</v>
      </c>
      <c r="G51" s="51">
        <v>0</v>
      </c>
      <c r="H51" s="13">
        <v>0</v>
      </c>
      <c r="I51" s="13">
        <v>0</v>
      </c>
      <c r="J51" s="13">
        <v>0</v>
      </c>
      <c r="K51" s="13">
        <v>0</v>
      </c>
      <c r="L51" s="51">
        <v>0</v>
      </c>
      <c r="M51" s="13">
        <v>0</v>
      </c>
      <c r="N51" s="13">
        <v>0</v>
      </c>
      <c r="O51" s="13">
        <v>0</v>
      </c>
      <c r="P51" s="13">
        <v>0</v>
      </c>
      <c r="Q51" s="51">
        <v>0</v>
      </c>
      <c r="R51" s="13">
        <v>0</v>
      </c>
      <c r="S51" s="13">
        <v>0</v>
      </c>
      <c r="T51" s="13">
        <v>0</v>
      </c>
      <c r="U51" s="13">
        <v>0</v>
      </c>
      <c r="V51" s="51">
        <v>0</v>
      </c>
      <c r="W51" s="13">
        <v>0</v>
      </c>
      <c r="X51" s="13">
        <v>0</v>
      </c>
      <c r="Y51" s="13">
        <v>0</v>
      </c>
      <c r="Z51" s="13">
        <v>0</v>
      </c>
      <c r="AA51" s="51">
        <v>0</v>
      </c>
      <c r="AB51" s="13">
        <v>0</v>
      </c>
      <c r="AC51" s="13">
        <v>0</v>
      </c>
      <c r="AD51" s="13">
        <v>0</v>
      </c>
      <c r="AE51" s="13">
        <v>0</v>
      </c>
      <c r="AF51" s="51">
        <v>0</v>
      </c>
    </row>
    <row r="52" spans="1:38" s="165" customFormat="1" x14ac:dyDescent="0.25">
      <c r="A52" s="6"/>
      <c r="B52" s="16" t="s">
        <v>226</v>
      </c>
      <c r="C52" s="17">
        <v>319277.73027000175</v>
      </c>
      <c r="D52" s="17">
        <v>302426.24945999583</v>
      </c>
      <c r="E52" s="17">
        <v>336922.6776200083</v>
      </c>
      <c r="F52" s="17">
        <v>380697.77308997378</v>
      </c>
      <c r="G52" s="55">
        <v>1339324.4304399795</v>
      </c>
      <c r="H52" s="17">
        <v>303545.18379000062</v>
      </c>
      <c r="I52" s="17">
        <v>301151.25803999417</v>
      </c>
      <c r="J52" s="17">
        <v>238282.83145000279</v>
      </c>
      <c r="K52" s="17">
        <v>394996.06204000238</v>
      </c>
      <c r="L52" s="55">
        <v>1237975.3353199998</v>
      </c>
      <c r="M52" s="17">
        <v>295602.58064000099</v>
      </c>
      <c r="N52" s="17">
        <v>312067.43438000628</v>
      </c>
      <c r="O52" s="17">
        <v>581413.29255998577</v>
      </c>
      <c r="P52" s="17">
        <v>361376.09106999909</v>
      </c>
      <c r="Q52" s="55">
        <v>1550459.3986499922</v>
      </c>
      <c r="R52" s="17">
        <v>354984.31400999986</v>
      </c>
      <c r="S52" s="17">
        <v>327327.2259199922</v>
      </c>
      <c r="T52" s="17">
        <v>412940.06342000293</v>
      </c>
      <c r="U52" s="17">
        <v>523786.20540002704</v>
      </c>
      <c r="V52" s="55">
        <v>1619037.808750022</v>
      </c>
      <c r="W52" s="17">
        <v>445323.83348999731</v>
      </c>
      <c r="X52" s="17">
        <v>425002.43072000355</v>
      </c>
      <c r="Y52" s="17">
        <v>184758.70346000031</v>
      </c>
      <c r="Z52" s="17">
        <v>165950.63376999763</v>
      </c>
      <c r="AA52" s="55">
        <v>1221035.6014399987</v>
      </c>
      <c r="AB52" s="17">
        <v>237233.1355700015</v>
      </c>
      <c r="AC52" s="17">
        <v>201624.83227999593</v>
      </c>
      <c r="AD52" s="17">
        <v>154196.79604000261</v>
      </c>
      <c r="AE52" s="17">
        <v>234096</v>
      </c>
      <c r="AF52" s="55">
        <v>827150.76389000006</v>
      </c>
    </row>
    <row r="53" spans="1:38" x14ac:dyDescent="0.25">
      <c r="B53" s="12" t="s">
        <v>251</v>
      </c>
      <c r="C53" s="14">
        <v>319278</v>
      </c>
      <c r="D53" s="14">
        <v>302426</v>
      </c>
      <c r="E53" s="14">
        <v>336924</v>
      </c>
      <c r="F53" s="14">
        <v>380696.43043997907</v>
      </c>
      <c r="G53" s="51">
        <v>1339324.4304399791</v>
      </c>
      <c r="H53" s="14">
        <v>303545.18379000062</v>
      </c>
      <c r="I53" s="14">
        <v>301151.25803999417</v>
      </c>
      <c r="J53" s="14">
        <v>238282.83145000279</v>
      </c>
      <c r="K53" s="14">
        <v>394996.06204000238</v>
      </c>
      <c r="L53" s="51">
        <v>1237975.3353199998</v>
      </c>
      <c r="M53" s="14">
        <v>295602.58064000099</v>
      </c>
      <c r="N53" s="14">
        <v>312067.43438000628</v>
      </c>
      <c r="O53" s="14">
        <v>581413.29255998577</v>
      </c>
      <c r="P53" s="14">
        <v>361376.09106999909</v>
      </c>
      <c r="Q53" s="51">
        <v>1550459.3986499922</v>
      </c>
      <c r="R53" s="14">
        <v>354984.31400999986</v>
      </c>
      <c r="S53" s="14">
        <v>327327.2259199922</v>
      </c>
      <c r="T53" s="14">
        <v>412940.06342000293</v>
      </c>
      <c r="U53" s="14">
        <v>523786.20540002704</v>
      </c>
      <c r="V53" s="51">
        <v>1619037.808750022</v>
      </c>
      <c r="W53" s="14">
        <v>445323.83348999731</v>
      </c>
      <c r="X53" s="14">
        <v>425002.43072000355</v>
      </c>
      <c r="Y53" s="14">
        <v>184758.70346000031</v>
      </c>
      <c r="Z53" s="14">
        <v>165950.63376999763</v>
      </c>
      <c r="AA53" s="51">
        <v>1221035.6014399987</v>
      </c>
      <c r="AB53" s="14">
        <v>237233.1355700015</v>
      </c>
      <c r="AC53" s="14">
        <v>201624.96784999821</v>
      </c>
      <c r="AD53" s="14">
        <v>201624.96784999821</v>
      </c>
      <c r="AE53" s="14">
        <v>234096</v>
      </c>
      <c r="AF53" s="51">
        <v>874579.07126999786</v>
      </c>
    </row>
    <row r="54" spans="1:38" x14ac:dyDescent="0.25">
      <c r="B54" s="12" t="s">
        <v>227</v>
      </c>
      <c r="C54" s="14">
        <v>0</v>
      </c>
      <c r="D54" s="14">
        <v>0</v>
      </c>
      <c r="E54" s="14">
        <v>0</v>
      </c>
      <c r="F54" s="14">
        <v>0</v>
      </c>
      <c r="G54" s="51">
        <v>0</v>
      </c>
      <c r="H54" s="14">
        <v>0</v>
      </c>
      <c r="I54" s="14">
        <v>0</v>
      </c>
      <c r="J54" s="14">
        <v>0</v>
      </c>
      <c r="K54" s="14">
        <v>0</v>
      </c>
      <c r="L54" s="51">
        <v>0</v>
      </c>
      <c r="M54" s="14">
        <v>0</v>
      </c>
      <c r="N54" s="14">
        <v>0</v>
      </c>
      <c r="O54" s="14">
        <v>0</v>
      </c>
      <c r="P54" s="14">
        <v>0</v>
      </c>
      <c r="Q54" s="51">
        <v>0</v>
      </c>
      <c r="R54" s="14">
        <v>0</v>
      </c>
      <c r="S54" s="14">
        <v>0</v>
      </c>
      <c r="T54" s="14">
        <v>0</v>
      </c>
      <c r="U54" s="14">
        <v>0</v>
      </c>
      <c r="V54" s="51">
        <v>0</v>
      </c>
      <c r="W54" s="14">
        <v>0</v>
      </c>
      <c r="X54" s="14">
        <v>0</v>
      </c>
      <c r="Y54" s="14">
        <v>0</v>
      </c>
      <c r="Z54" s="14">
        <v>0</v>
      </c>
      <c r="AA54" s="51">
        <v>0</v>
      </c>
      <c r="AB54" s="14">
        <v>0</v>
      </c>
      <c r="AC54" s="14">
        <v>0</v>
      </c>
      <c r="AD54" s="14">
        <v>0</v>
      </c>
      <c r="AE54" s="14">
        <v>0</v>
      </c>
      <c r="AF54" s="51">
        <v>0</v>
      </c>
    </row>
    <row r="55" spans="1:38" x14ac:dyDescent="0.25">
      <c r="B55" s="12" t="s">
        <v>252</v>
      </c>
      <c r="C55" s="14">
        <v>319278</v>
      </c>
      <c r="D55" s="14">
        <v>302426</v>
      </c>
      <c r="E55" s="14">
        <v>336924</v>
      </c>
      <c r="F55" s="14">
        <v>380696.43043997907</v>
      </c>
      <c r="G55" s="51">
        <v>1339324.4304399791</v>
      </c>
      <c r="H55" s="14">
        <v>303545.18379000062</v>
      </c>
      <c r="I55" s="14">
        <v>301151.25803999417</v>
      </c>
      <c r="J55" s="14">
        <v>238282.83145000279</v>
      </c>
      <c r="K55" s="14">
        <v>394996.06204000238</v>
      </c>
      <c r="L55" s="51">
        <v>1237975.3353199998</v>
      </c>
      <c r="M55" s="14">
        <v>295602.58064000099</v>
      </c>
      <c r="N55" s="14">
        <v>312067.43438000628</v>
      </c>
      <c r="O55" s="14">
        <v>581413.29255998577</v>
      </c>
      <c r="P55" s="14">
        <v>361376.09106999909</v>
      </c>
      <c r="Q55" s="51">
        <v>1550459.3986499922</v>
      </c>
      <c r="R55" s="14">
        <v>354984.31400999986</v>
      </c>
      <c r="S55" s="14">
        <v>327327.2259199922</v>
      </c>
      <c r="T55" s="14">
        <v>412940.06342000293</v>
      </c>
      <c r="U55" s="14">
        <v>523786.20540002704</v>
      </c>
      <c r="V55" s="51">
        <v>1619037.808750022</v>
      </c>
      <c r="W55" s="14">
        <v>445323.83348999731</v>
      </c>
      <c r="X55" s="14">
        <v>425002.43072000355</v>
      </c>
      <c r="Y55" s="14">
        <v>184758.70346000031</v>
      </c>
      <c r="Z55" s="14">
        <v>165950.63376999763</v>
      </c>
      <c r="AA55" s="51">
        <v>1221035.6014399987</v>
      </c>
      <c r="AB55" s="14">
        <v>237233.1355700015</v>
      </c>
      <c r="AC55" s="14">
        <v>201624.96784999821</v>
      </c>
      <c r="AD55" s="14">
        <v>201624.96784999821</v>
      </c>
      <c r="AE55" s="14">
        <v>234096</v>
      </c>
      <c r="AF55" s="51">
        <v>874579.07126999786</v>
      </c>
    </row>
    <row r="56" spans="1:38" x14ac:dyDescent="0.25">
      <c r="B56" s="12" t="s">
        <v>253</v>
      </c>
      <c r="C56" s="14">
        <v>0</v>
      </c>
      <c r="D56" s="14">
        <v>0</v>
      </c>
      <c r="E56" s="14">
        <v>0</v>
      </c>
      <c r="F56" s="14">
        <v>0</v>
      </c>
      <c r="G56" s="51">
        <v>0</v>
      </c>
      <c r="H56" s="14">
        <v>0</v>
      </c>
      <c r="I56" s="14">
        <v>0</v>
      </c>
      <c r="J56" s="14">
        <v>0</v>
      </c>
      <c r="K56" s="14">
        <v>0</v>
      </c>
      <c r="L56" s="51">
        <v>0</v>
      </c>
      <c r="M56" s="14">
        <v>0</v>
      </c>
      <c r="N56" s="14">
        <v>0</v>
      </c>
      <c r="O56" s="14">
        <v>0</v>
      </c>
      <c r="P56" s="14">
        <v>0</v>
      </c>
      <c r="Q56" s="51">
        <v>0</v>
      </c>
      <c r="R56" s="14">
        <v>0</v>
      </c>
      <c r="S56" s="14">
        <v>0</v>
      </c>
      <c r="T56" s="14">
        <v>0</v>
      </c>
      <c r="U56" s="14">
        <v>0</v>
      </c>
      <c r="V56" s="51">
        <v>0</v>
      </c>
      <c r="W56" s="14">
        <v>0</v>
      </c>
      <c r="X56" s="14">
        <v>0</v>
      </c>
      <c r="Y56" s="14">
        <v>0</v>
      </c>
      <c r="Z56" s="1">
        <v>0</v>
      </c>
      <c r="AA56" s="51">
        <v>0</v>
      </c>
      <c r="AB56" s="14">
        <v>0</v>
      </c>
      <c r="AC56" s="14">
        <v>0</v>
      </c>
      <c r="AD56" s="14">
        <v>0</v>
      </c>
      <c r="AE56" s="14">
        <v>0</v>
      </c>
      <c r="AF56" s="51">
        <v>0</v>
      </c>
    </row>
    <row r="57" spans="1:38" ht="15.75" thickBot="1" x14ac:dyDescent="0.3">
      <c r="B57" s="18" t="s">
        <v>241</v>
      </c>
      <c r="C57" s="19">
        <v>0.48209999999999997</v>
      </c>
      <c r="D57" s="19">
        <v>0.48209999999999997</v>
      </c>
      <c r="E57" s="19">
        <v>0.48209999999999997</v>
      </c>
      <c r="F57" s="19">
        <v>0.48209999999999997</v>
      </c>
      <c r="G57" s="58">
        <v>0.48209999999999997</v>
      </c>
      <c r="H57" s="19">
        <v>0.48209999999999997</v>
      </c>
      <c r="I57" s="19">
        <v>0.48209999999999997</v>
      </c>
      <c r="J57" s="19">
        <v>0.48209999999999997</v>
      </c>
      <c r="K57" s="19">
        <v>0.48209999999999997</v>
      </c>
      <c r="L57" s="58">
        <v>0.48209999999999997</v>
      </c>
      <c r="M57" s="19">
        <v>0.48209999999999997</v>
      </c>
      <c r="N57" s="19">
        <v>0.48209999999999997</v>
      </c>
      <c r="O57" s="19">
        <v>0.48209999999999997</v>
      </c>
      <c r="P57" s="19">
        <v>0.48209999999999997</v>
      </c>
      <c r="Q57" s="58">
        <v>0.48209999999999997</v>
      </c>
      <c r="R57" s="19">
        <v>0.48209999999999997</v>
      </c>
      <c r="S57" s="19">
        <v>0.48209999999999997</v>
      </c>
      <c r="T57" s="19">
        <v>0.48209999999999997</v>
      </c>
      <c r="U57" s="19">
        <v>0.48209999999999997</v>
      </c>
      <c r="V57" s="58">
        <v>0.48209999999999997</v>
      </c>
      <c r="W57" s="19">
        <v>0.48209999999999997</v>
      </c>
      <c r="X57" s="19">
        <v>0.48209999999999997</v>
      </c>
      <c r="Y57" s="19">
        <v>0.48209999999999997</v>
      </c>
      <c r="Z57" s="19">
        <v>0.48209999999999997</v>
      </c>
      <c r="AA57" s="58">
        <v>0.48209999999999997</v>
      </c>
      <c r="AB57" s="19">
        <v>0.48249999999999998</v>
      </c>
      <c r="AC57" s="19">
        <v>0.48249999999999998</v>
      </c>
      <c r="AD57" s="19">
        <v>0.48249999999999998</v>
      </c>
      <c r="AE57" s="19">
        <v>0.48249999999999998</v>
      </c>
      <c r="AF57" s="58">
        <v>0.48249999999999998</v>
      </c>
    </row>
    <row r="58" spans="1:38" ht="15.75" thickBot="1" x14ac:dyDescent="0.3">
      <c r="AD58" s="60"/>
    </row>
    <row r="59" spans="1:38" s="165" customFormat="1" x14ac:dyDescent="0.25">
      <c r="A59" s="5"/>
      <c r="B59" s="31" t="s">
        <v>263</v>
      </c>
      <c r="C59" s="43" t="s">
        <v>117</v>
      </c>
      <c r="D59" s="43" t="s">
        <v>118</v>
      </c>
      <c r="E59" s="43" t="s">
        <v>119</v>
      </c>
      <c r="F59" s="43" t="s">
        <v>120</v>
      </c>
      <c r="G59" s="48">
        <v>2016</v>
      </c>
      <c r="H59" s="43" t="s">
        <v>121</v>
      </c>
      <c r="I59" s="43" t="s">
        <v>122</v>
      </c>
      <c r="J59" s="43" t="s">
        <v>123</v>
      </c>
      <c r="K59" s="43" t="s">
        <v>124</v>
      </c>
      <c r="L59" s="48">
        <v>2017</v>
      </c>
      <c r="M59" s="43" t="s">
        <v>125</v>
      </c>
      <c r="N59" s="43" t="s">
        <v>126</v>
      </c>
      <c r="O59" s="43" t="s">
        <v>127</v>
      </c>
      <c r="P59" s="43" t="s">
        <v>128</v>
      </c>
      <c r="Q59" s="48">
        <v>2018</v>
      </c>
      <c r="R59" s="43" t="s">
        <v>129</v>
      </c>
      <c r="S59" s="43" t="s">
        <v>130</v>
      </c>
      <c r="T59" s="43" t="s">
        <v>131</v>
      </c>
      <c r="U59" s="43" t="s">
        <v>132</v>
      </c>
      <c r="V59" s="48">
        <v>2019</v>
      </c>
      <c r="W59" s="43" t="s">
        <v>133</v>
      </c>
      <c r="X59" s="43" t="s">
        <v>134</v>
      </c>
      <c r="Y59" s="43" t="s">
        <v>135</v>
      </c>
      <c r="Z59" s="43" t="s">
        <v>136</v>
      </c>
      <c r="AA59" s="48">
        <v>2020</v>
      </c>
      <c r="AB59" s="43" t="s">
        <v>137</v>
      </c>
      <c r="AC59" s="43" t="s">
        <v>138</v>
      </c>
      <c r="AD59" s="43" t="s">
        <v>514</v>
      </c>
      <c r="AE59" s="43" t="s">
        <v>563</v>
      </c>
      <c r="AF59" s="48">
        <v>2021</v>
      </c>
    </row>
    <row r="60" spans="1:38" s="165" customFormat="1" hidden="1" x14ac:dyDescent="0.25">
      <c r="A60" s="5"/>
      <c r="B60" s="31" t="s">
        <v>263</v>
      </c>
      <c r="C60" s="43" t="s">
        <v>139</v>
      </c>
      <c r="D60" s="43" t="s">
        <v>140</v>
      </c>
      <c r="E60" s="43" t="s">
        <v>141</v>
      </c>
      <c r="F60" s="43" t="s">
        <v>142</v>
      </c>
      <c r="G60" s="48">
        <v>2016</v>
      </c>
      <c r="H60" s="43" t="s">
        <v>143</v>
      </c>
      <c r="I60" s="43" t="s">
        <v>144</v>
      </c>
      <c r="J60" s="43" t="s">
        <v>145</v>
      </c>
      <c r="K60" s="43" t="s">
        <v>146</v>
      </c>
      <c r="L60" s="48">
        <v>2017</v>
      </c>
      <c r="M60" s="43" t="s">
        <v>147</v>
      </c>
      <c r="N60" s="43" t="s">
        <v>148</v>
      </c>
      <c r="O60" s="43" t="s">
        <v>149</v>
      </c>
      <c r="P60" s="43" t="s">
        <v>150</v>
      </c>
      <c r="Q60" s="48">
        <v>2018</v>
      </c>
      <c r="R60" s="43" t="s">
        <v>151</v>
      </c>
      <c r="S60" s="43" t="s">
        <v>152</v>
      </c>
      <c r="T60" s="43" t="s">
        <v>153</v>
      </c>
      <c r="U60" s="43" t="s">
        <v>154</v>
      </c>
      <c r="V60" s="48">
        <v>2019</v>
      </c>
      <c r="W60" s="43" t="s">
        <v>155</v>
      </c>
      <c r="X60" s="43" t="s">
        <v>156</v>
      </c>
      <c r="Y60" s="43" t="s">
        <v>157</v>
      </c>
      <c r="Z60" s="43" t="s">
        <v>158</v>
      </c>
      <c r="AA60" s="48">
        <v>2020</v>
      </c>
      <c r="AB60" s="43" t="s">
        <v>159</v>
      </c>
      <c r="AC60" s="43" t="s">
        <v>160</v>
      </c>
      <c r="AD60" s="43" t="s">
        <v>513</v>
      </c>
      <c r="AE60" s="43" t="s">
        <v>564</v>
      </c>
      <c r="AF60" s="48">
        <v>2021</v>
      </c>
    </row>
    <row r="61" spans="1:38" s="165" customFormat="1" x14ac:dyDescent="0.25">
      <c r="A61" s="2"/>
      <c r="B61" s="10" t="s">
        <v>264</v>
      </c>
      <c r="C61" s="11">
        <v>1516146.3160000001</v>
      </c>
      <c r="D61" s="11">
        <v>1636678.2859999998</v>
      </c>
      <c r="E61" s="11">
        <v>1842074</v>
      </c>
      <c r="F61" s="11">
        <v>2152371.3629999999</v>
      </c>
      <c r="G61" s="49">
        <v>7147269.9649999999</v>
      </c>
      <c r="H61" s="11">
        <v>2581797.6648900001</v>
      </c>
      <c r="I61" s="11">
        <v>2614161.2647799999</v>
      </c>
      <c r="J61" s="11">
        <v>3251127.2670500004</v>
      </c>
      <c r="K61" s="11">
        <v>3242016.4961799993</v>
      </c>
      <c r="L61" s="49">
        <v>11689102.6929</v>
      </c>
      <c r="M61" s="11">
        <v>3824656.9864300005</v>
      </c>
      <c r="N61" s="11">
        <v>4160659.2593499995</v>
      </c>
      <c r="O61" s="11">
        <v>3691509.6031899997</v>
      </c>
      <c r="P61" s="11">
        <v>4196901.4604500011</v>
      </c>
      <c r="Q61" s="49">
        <v>15873727.309420001</v>
      </c>
      <c r="R61" s="11">
        <v>4638144.1130400011</v>
      </c>
      <c r="S61" s="11">
        <v>5185057.1767500015</v>
      </c>
      <c r="T61" s="11">
        <v>5817083.5121400012</v>
      </c>
      <c r="U61" s="11">
        <v>6147941.0226800023</v>
      </c>
      <c r="V61" s="49">
        <v>21788225.824610006</v>
      </c>
      <c r="W61" s="11">
        <v>5195986.6523200003</v>
      </c>
      <c r="X61" s="11">
        <v>2762735.1909900014</v>
      </c>
      <c r="Y61" s="11">
        <v>8120337.1197699998</v>
      </c>
      <c r="Z61" s="11">
        <v>8860662.3055299949</v>
      </c>
      <c r="AA61" s="49">
        <v>24939721.268609997</v>
      </c>
      <c r="AB61" s="11"/>
      <c r="AC61" s="11"/>
      <c r="AD61" s="11"/>
      <c r="AE61" s="11"/>
      <c r="AF61" s="49"/>
      <c r="AG61" s="188"/>
      <c r="AH61" s="188"/>
      <c r="AI61" s="188"/>
      <c r="AJ61" s="188"/>
      <c r="AL61" s="164"/>
    </row>
    <row r="62" spans="1:38" x14ac:dyDescent="0.25">
      <c r="B62" s="12" t="s">
        <v>265</v>
      </c>
      <c r="C62" s="9">
        <v>-1512156.8359999999</v>
      </c>
      <c r="D62" s="9">
        <v>-1632482.8370000001</v>
      </c>
      <c r="E62" s="9">
        <v>-1838512.5019999999</v>
      </c>
      <c r="F62" s="9">
        <v>-2148582.5030000005</v>
      </c>
      <c r="G62" s="50">
        <v>-7131734.6780000003</v>
      </c>
      <c r="H62" s="187">
        <v>-2578298.2406199998</v>
      </c>
      <c r="I62" s="187">
        <v>-2610918.4387800004</v>
      </c>
      <c r="J62" s="187">
        <v>-3248077.26254</v>
      </c>
      <c r="K62" s="187">
        <v>-3238851.4282099996</v>
      </c>
      <c r="L62" s="50">
        <v>-11676145.37015</v>
      </c>
      <c r="M62" s="187">
        <v>-3821858.0225500003</v>
      </c>
      <c r="N62" s="187">
        <v>-4157835.8738699998</v>
      </c>
      <c r="O62" s="187">
        <v>-3688763.8838899988</v>
      </c>
      <c r="P62" s="187">
        <v>-4194212.5133099984</v>
      </c>
      <c r="Q62" s="50">
        <v>-15862670.293619998</v>
      </c>
      <c r="R62" s="187">
        <v>-4635238.3025400015</v>
      </c>
      <c r="S62" s="187">
        <v>-5182390.334139999</v>
      </c>
      <c r="T62" s="187">
        <v>-5814578.7514600009</v>
      </c>
      <c r="U62" s="187">
        <v>-6145428.6357000005</v>
      </c>
      <c r="V62" s="50">
        <v>-21777636.023840003</v>
      </c>
      <c r="W62" s="187">
        <v>-5193629.7329199985</v>
      </c>
      <c r="X62" s="187">
        <v>-2760591.5914100008</v>
      </c>
      <c r="Y62" s="187">
        <v>-8118322.5141700022</v>
      </c>
      <c r="Z62" s="187">
        <v>-8858124.5605899971</v>
      </c>
      <c r="AA62" s="50">
        <v>-24930668.399089999</v>
      </c>
      <c r="AB62" s="13"/>
      <c r="AC62" s="13"/>
      <c r="AD62" s="13"/>
      <c r="AE62" s="13"/>
      <c r="AF62" s="50"/>
      <c r="AG62" s="81"/>
      <c r="AH62" s="81"/>
      <c r="AI62" s="81"/>
      <c r="AJ62" s="81"/>
      <c r="AL62" s="164"/>
    </row>
    <row r="63" spans="1:38" x14ac:dyDescent="0.25">
      <c r="B63" s="12" t="s">
        <v>266</v>
      </c>
      <c r="C63" s="187">
        <v>3989.4800000002142</v>
      </c>
      <c r="D63" s="187">
        <v>4195.4489999997895</v>
      </c>
      <c r="E63" s="187">
        <v>3561.4980000001378</v>
      </c>
      <c r="F63" s="187">
        <v>3788.859999999404</v>
      </c>
      <c r="G63" s="50">
        <v>15535.286999999546</v>
      </c>
      <c r="H63" s="187">
        <v>3499.4242700003088</v>
      </c>
      <c r="I63" s="187">
        <v>3242.8259999994189</v>
      </c>
      <c r="J63" s="187">
        <v>3050.0045100003481</v>
      </c>
      <c r="K63" s="187">
        <v>3165.0679699997418</v>
      </c>
      <c r="L63" s="50">
        <v>12957.322749999817</v>
      </c>
      <c r="M63" s="187">
        <v>2798.9638800001703</v>
      </c>
      <c r="N63" s="187">
        <v>2823.3854799997061</v>
      </c>
      <c r="O63" s="187">
        <v>2745.7193000009283</v>
      </c>
      <c r="P63" s="187">
        <v>2688.9471400026232</v>
      </c>
      <c r="Q63" s="50">
        <v>11057.015800003428</v>
      </c>
      <c r="R63" s="187">
        <v>2905.8104999996722</v>
      </c>
      <c r="S63" s="187">
        <v>2666.8426100024953</v>
      </c>
      <c r="T63" s="187">
        <v>2504.7606800002977</v>
      </c>
      <c r="U63" s="187">
        <v>2512.3869800018147</v>
      </c>
      <c r="V63" s="50">
        <v>10589.80077000428</v>
      </c>
      <c r="W63" s="187">
        <v>2356.9194000018761</v>
      </c>
      <c r="X63" s="187">
        <v>2143.5995800006203</v>
      </c>
      <c r="Y63" s="187">
        <v>2014.6055999975652</v>
      </c>
      <c r="Z63" s="187">
        <v>2537.7449399977922</v>
      </c>
      <c r="AA63" s="50">
        <v>9052.8695199978538</v>
      </c>
      <c r="AB63" s="13"/>
      <c r="AC63" s="13"/>
      <c r="AD63" s="13"/>
      <c r="AE63" s="13"/>
      <c r="AF63" s="50"/>
      <c r="AG63" s="81"/>
      <c r="AH63" s="81"/>
      <c r="AI63" s="81"/>
      <c r="AJ63" s="81"/>
      <c r="AL63" s="164"/>
    </row>
    <row r="64" spans="1:38" s="165" customFormat="1" x14ac:dyDescent="0.25">
      <c r="A64" s="2"/>
      <c r="B64" s="10" t="s">
        <v>267</v>
      </c>
      <c r="C64" s="11">
        <v>111206.465</v>
      </c>
      <c r="D64" s="11">
        <v>117569.74400000001</v>
      </c>
      <c r="E64" s="11">
        <v>126317.742</v>
      </c>
      <c r="F64" s="11">
        <v>126822.11800000002</v>
      </c>
      <c r="G64" s="49">
        <v>481916.06900000002</v>
      </c>
      <c r="H64" s="11">
        <v>135580.30578</v>
      </c>
      <c r="I64" s="11">
        <v>137910.81178999998</v>
      </c>
      <c r="J64" s="11">
        <v>152261.83271000005</v>
      </c>
      <c r="K64" s="11">
        <v>153165.12448000003</v>
      </c>
      <c r="L64" s="49">
        <v>578918.07476000011</v>
      </c>
      <c r="M64" s="11">
        <v>161302.38502000002</v>
      </c>
      <c r="N64" s="11">
        <v>173725.64987999998</v>
      </c>
      <c r="O64" s="11">
        <v>183581.23886999997</v>
      </c>
      <c r="P64" s="11">
        <v>184953.42895999999</v>
      </c>
      <c r="Q64" s="49">
        <v>703562.70273000002</v>
      </c>
      <c r="R64" s="11">
        <v>192610.84965000002</v>
      </c>
      <c r="S64" s="11">
        <v>203927.13460000002</v>
      </c>
      <c r="T64" s="11">
        <v>228768.64595999991</v>
      </c>
      <c r="U64" s="11">
        <v>232862.40446999992</v>
      </c>
      <c r="V64" s="49">
        <v>858169.03467999992</v>
      </c>
      <c r="W64" s="11">
        <v>241860.15312999999</v>
      </c>
      <c r="X64" s="11">
        <v>232389.69671000002</v>
      </c>
      <c r="Y64" s="11">
        <v>257458.56350999998</v>
      </c>
      <c r="Z64" s="11">
        <v>259640.47462999998</v>
      </c>
      <c r="AA64" s="49">
        <v>991348.88798</v>
      </c>
      <c r="AB64" s="11"/>
      <c r="AC64" s="11"/>
      <c r="AD64" s="11"/>
      <c r="AE64" s="11"/>
      <c r="AF64" s="49"/>
      <c r="AG64" s="188"/>
      <c r="AH64" s="188"/>
      <c r="AI64" s="188"/>
      <c r="AJ64" s="188"/>
      <c r="AL64" s="164"/>
    </row>
    <row r="65" spans="1:39" x14ac:dyDescent="0.25">
      <c r="B65" s="12" t="s">
        <v>268</v>
      </c>
      <c r="C65" s="9">
        <v>-1182.4829999999999</v>
      </c>
      <c r="D65" s="9">
        <v>10796.494000000001</v>
      </c>
      <c r="E65" s="9">
        <v>-1399.7039999999997</v>
      </c>
      <c r="F65" s="9">
        <v>-1650.6940000000004</v>
      </c>
      <c r="G65" s="50">
        <v>6563.6130000000003</v>
      </c>
      <c r="H65" s="13">
        <v>-1955.6217500000002</v>
      </c>
      <c r="I65" s="13">
        <v>-1666.5990300000001</v>
      </c>
      <c r="J65" s="13">
        <v>-2383.0125699999999</v>
      </c>
      <c r="K65" s="13">
        <v>-2081.5887399999997</v>
      </c>
      <c r="L65" s="50">
        <v>-8086.8220899999997</v>
      </c>
      <c r="M65" s="13">
        <v>-2298.0613699999999</v>
      </c>
      <c r="N65" s="13">
        <v>-2157.7630099999997</v>
      </c>
      <c r="O65" s="13">
        <v>-2163.3344999999995</v>
      </c>
      <c r="P65" s="13">
        <v>-3065.3196400000006</v>
      </c>
      <c r="Q65" s="50">
        <v>-9684.4785200000006</v>
      </c>
      <c r="R65" s="13">
        <v>-2781.2803200000003</v>
      </c>
      <c r="S65" s="13">
        <v>-3330.6926999999991</v>
      </c>
      <c r="T65" s="13">
        <v>-3345.1836500000004</v>
      </c>
      <c r="U65" s="13">
        <v>-2901.4345300000009</v>
      </c>
      <c r="V65" s="50">
        <v>-12358.591200000001</v>
      </c>
      <c r="W65" s="13">
        <v>-837.72651999999982</v>
      </c>
      <c r="X65" s="13">
        <v>-1272.1496200000004</v>
      </c>
      <c r="Y65" s="13">
        <v>-4009.6349799999994</v>
      </c>
      <c r="Z65" s="13">
        <v>37287.888280000014</v>
      </c>
      <c r="AA65" s="50">
        <v>31168.377160000015</v>
      </c>
      <c r="AB65" s="13"/>
      <c r="AC65" s="13"/>
      <c r="AD65" s="13"/>
      <c r="AE65" s="13"/>
      <c r="AF65" s="50"/>
      <c r="AG65" s="81"/>
      <c r="AH65" s="81"/>
      <c r="AI65" s="81"/>
      <c r="AJ65" s="81"/>
      <c r="AL65" s="164"/>
    </row>
    <row r="66" spans="1:39" x14ac:dyDescent="0.25">
      <c r="B66" s="12" t="s">
        <v>269</v>
      </c>
      <c r="C66" s="9">
        <v>-766.505</v>
      </c>
      <c r="D66" s="9">
        <v>-1683.337</v>
      </c>
      <c r="E66" s="9">
        <v>-1370.0479999999998</v>
      </c>
      <c r="F66" s="9">
        <v>-4480.8289999999997</v>
      </c>
      <c r="G66" s="50">
        <v>-8300.7189999999991</v>
      </c>
      <c r="H66" s="13">
        <v>-2422.6928800000001</v>
      </c>
      <c r="I66" s="13">
        <v>-4577.1057300000002</v>
      </c>
      <c r="J66" s="13">
        <v>-4626.535319999999</v>
      </c>
      <c r="K66" s="13">
        <v>-2649.6194000000005</v>
      </c>
      <c r="L66" s="50">
        <v>-14275.95333</v>
      </c>
      <c r="M66" s="13">
        <v>-7742.47757</v>
      </c>
      <c r="N66" s="13">
        <v>-2538.8111600000002</v>
      </c>
      <c r="O66" s="13">
        <v>-2931.1288500000005</v>
      </c>
      <c r="P66" s="13">
        <v>-6159.5740099999985</v>
      </c>
      <c r="Q66" s="50">
        <v>-19371.991589999998</v>
      </c>
      <c r="R66" s="13">
        <v>-1458.7788799999926</v>
      </c>
      <c r="S66" s="13">
        <v>-4243.8663799999995</v>
      </c>
      <c r="T66" s="13">
        <v>-3633.3145900000009</v>
      </c>
      <c r="U66" s="13">
        <v>-4892.5795199999975</v>
      </c>
      <c r="V66" s="50">
        <v>-14228.53936999999</v>
      </c>
      <c r="W66" s="13">
        <v>-7201.97343</v>
      </c>
      <c r="X66" s="13">
        <v>-5702.0820299999987</v>
      </c>
      <c r="Y66" s="13">
        <v>-3578.9042800000002</v>
      </c>
      <c r="Z66" s="13">
        <v>5003.7426199999945</v>
      </c>
      <c r="AA66" s="50">
        <v>-11479.217120000005</v>
      </c>
      <c r="AB66" s="13"/>
      <c r="AC66" s="13"/>
      <c r="AD66" s="13"/>
      <c r="AE66" s="13"/>
      <c r="AF66" s="50"/>
      <c r="AG66" s="81"/>
      <c r="AH66" s="81"/>
      <c r="AI66" s="81"/>
      <c r="AJ66" s="81"/>
      <c r="AL66" s="164"/>
    </row>
    <row r="67" spans="1:39" x14ac:dyDescent="0.25">
      <c r="B67" s="12" t="s">
        <v>260</v>
      </c>
      <c r="C67" s="9">
        <v>-17786.044000000002</v>
      </c>
      <c r="D67" s="9">
        <v>-24671.019</v>
      </c>
      <c r="E67" s="9">
        <v>-24517.586000000003</v>
      </c>
      <c r="F67" s="9">
        <v>-30541.630999999994</v>
      </c>
      <c r="G67" s="50">
        <v>-97516.28</v>
      </c>
      <c r="H67" s="13">
        <v>-32651.597519999996</v>
      </c>
      <c r="I67" s="13">
        <v>-40905.312389999999</v>
      </c>
      <c r="J67" s="13">
        <v>-42746.367020000005</v>
      </c>
      <c r="K67" s="13">
        <v>-5885.3886500000099</v>
      </c>
      <c r="L67" s="50">
        <v>-122188.66558</v>
      </c>
      <c r="M67" s="13">
        <v>-34222.59945999999</v>
      </c>
      <c r="N67" s="13">
        <v>-38320.166609999993</v>
      </c>
      <c r="O67" s="13">
        <v>-30107.34714999998</v>
      </c>
      <c r="P67" s="13">
        <v>-40274.71783999999</v>
      </c>
      <c r="Q67" s="50">
        <v>-142924.83105999997</v>
      </c>
      <c r="R67" s="13">
        <v>-41753.783329999962</v>
      </c>
      <c r="S67" s="13">
        <v>-39139.570789999998</v>
      </c>
      <c r="T67" s="13">
        <v>-37592.559920000014</v>
      </c>
      <c r="U67" s="13">
        <v>-34531.384770000019</v>
      </c>
      <c r="V67" s="50">
        <v>-153017.29881000001</v>
      </c>
      <c r="W67" s="13">
        <v>-32528.627049999985</v>
      </c>
      <c r="X67" s="13">
        <v>-25758.671930000011</v>
      </c>
      <c r="Y67" s="13">
        <v>-38732.772469999974</v>
      </c>
      <c r="Z67" s="13">
        <v>-44818.70306</v>
      </c>
      <c r="AA67" s="50">
        <v>-141838.77450999996</v>
      </c>
      <c r="AB67" s="13"/>
      <c r="AC67" s="13"/>
      <c r="AD67" s="13"/>
      <c r="AE67" s="13"/>
      <c r="AF67" s="50"/>
      <c r="AG67" s="81"/>
      <c r="AH67" s="81"/>
      <c r="AI67" s="81"/>
      <c r="AJ67" s="81"/>
      <c r="AL67" s="164"/>
    </row>
    <row r="68" spans="1:39" x14ac:dyDescent="0.25">
      <c r="B68" s="12" t="s">
        <v>261</v>
      </c>
      <c r="C68" s="9">
        <v>-4862.0870000000004</v>
      </c>
      <c r="D68" s="9">
        <v>-1376.4089999999997</v>
      </c>
      <c r="E68" s="9">
        <v>-1569.6890000000003</v>
      </c>
      <c r="F68" s="9">
        <v>-701.60999999999967</v>
      </c>
      <c r="G68" s="50">
        <v>-8509.7950000000001</v>
      </c>
      <c r="H68" s="13">
        <v>-1719.9665100000002</v>
      </c>
      <c r="I68" s="13">
        <v>-2212.0428900000002</v>
      </c>
      <c r="J68" s="13">
        <v>-7155.2911299999987</v>
      </c>
      <c r="K68" s="13">
        <v>-18.771409999999801</v>
      </c>
      <c r="L68" s="50">
        <v>-11106.071939999998</v>
      </c>
      <c r="M68" s="13">
        <v>-3534.8618200000001</v>
      </c>
      <c r="N68" s="13">
        <v>-4077.3807699999998</v>
      </c>
      <c r="O68" s="13">
        <v>-3580.4451399999998</v>
      </c>
      <c r="P68" s="13">
        <v>-5091.2758799999974</v>
      </c>
      <c r="Q68" s="50">
        <v>-16283.963609999997</v>
      </c>
      <c r="R68" s="13">
        <v>-489.37523000000022</v>
      </c>
      <c r="S68" s="13">
        <v>-3650.8923699999991</v>
      </c>
      <c r="T68" s="13">
        <v>-5278.9488699999993</v>
      </c>
      <c r="U68" s="13">
        <v>-3246.2234999999991</v>
      </c>
      <c r="V68" s="50">
        <v>-12665.439969999999</v>
      </c>
      <c r="W68" s="13">
        <v>-3604.50578</v>
      </c>
      <c r="X68" s="13">
        <v>-652.79016999999942</v>
      </c>
      <c r="Y68" s="13">
        <v>-3026.1996400000003</v>
      </c>
      <c r="Z68" s="13">
        <v>-4029.2331299999996</v>
      </c>
      <c r="AA68" s="50">
        <v>-11312.728719999999</v>
      </c>
      <c r="AB68" s="13"/>
      <c r="AC68" s="13"/>
      <c r="AD68" s="13"/>
      <c r="AE68" s="13"/>
      <c r="AF68" s="50"/>
      <c r="AG68" s="81"/>
      <c r="AH68" s="81"/>
      <c r="AI68" s="81"/>
      <c r="AJ68" s="81"/>
      <c r="AL68" s="164"/>
    </row>
    <row r="69" spans="1:39" x14ac:dyDescent="0.25">
      <c r="B69" s="12" t="s">
        <v>270</v>
      </c>
      <c r="C69" s="9">
        <v>0</v>
      </c>
      <c r="D69" s="9">
        <v>0</v>
      </c>
      <c r="E69" s="9">
        <v>0</v>
      </c>
      <c r="F69" s="9">
        <v>0</v>
      </c>
      <c r="G69" s="50">
        <v>0</v>
      </c>
      <c r="H69" s="13">
        <v>0</v>
      </c>
      <c r="I69" s="13">
        <v>0</v>
      </c>
      <c r="J69" s="13">
        <v>0</v>
      </c>
      <c r="K69" s="13">
        <v>0</v>
      </c>
      <c r="L69" s="50">
        <v>0</v>
      </c>
      <c r="M69" s="13">
        <v>0</v>
      </c>
      <c r="N69" s="13">
        <v>0</v>
      </c>
      <c r="O69" s="13">
        <v>0</v>
      </c>
      <c r="P69" s="13">
        <v>0</v>
      </c>
      <c r="Q69" s="50">
        <v>0</v>
      </c>
      <c r="R69" s="13">
        <v>0</v>
      </c>
      <c r="S69" s="13">
        <v>0</v>
      </c>
      <c r="T69" s="13">
        <v>0</v>
      </c>
      <c r="U69" s="13">
        <v>0</v>
      </c>
      <c r="V69" s="50">
        <v>0</v>
      </c>
      <c r="W69" s="13">
        <v>0</v>
      </c>
      <c r="X69" s="13">
        <v>0</v>
      </c>
      <c r="Y69" s="13">
        <v>0</v>
      </c>
      <c r="Z69" s="13">
        <v>0</v>
      </c>
      <c r="AA69" s="50">
        <v>0</v>
      </c>
      <c r="AB69" s="13"/>
      <c r="AC69" s="13"/>
      <c r="AD69" s="13"/>
      <c r="AE69" s="13"/>
      <c r="AF69" s="50"/>
      <c r="AG69" s="81"/>
      <c r="AH69" s="81"/>
      <c r="AI69" s="81"/>
      <c r="AJ69" s="81"/>
      <c r="AL69" s="164"/>
    </row>
    <row r="70" spans="1:39" s="165" customFormat="1" x14ac:dyDescent="0.25">
      <c r="A70" s="2"/>
      <c r="B70" s="10" t="s">
        <v>255</v>
      </c>
      <c r="C70" s="11">
        <v>27940.171999999999</v>
      </c>
      <c r="D70" s="11">
        <v>21913.391000000003</v>
      </c>
      <c r="E70" s="11">
        <v>26574.106999999996</v>
      </c>
      <c r="F70" s="11">
        <v>28185.58</v>
      </c>
      <c r="G70" s="49">
        <v>104613.25</v>
      </c>
      <c r="H70" s="11">
        <v>25844.53744</v>
      </c>
      <c r="I70" s="11">
        <v>33267.518539999997</v>
      </c>
      <c r="J70" s="11">
        <v>30417.328379999999</v>
      </c>
      <c r="K70" s="11">
        <v>31345.856620000002</v>
      </c>
      <c r="L70" s="49">
        <v>120875.24098</v>
      </c>
      <c r="M70" s="11">
        <v>32344.266560000004</v>
      </c>
      <c r="N70" s="11">
        <v>34730.153589999994</v>
      </c>
      <c r="O70" s="11">
        <v>35878.847999999998</v>
      </c>
      <c r="P70" s="11">
        <v>36892.876409999997</v>
      </c>
      <c r="Q70" s="49">
        <v>139846.14455999999</v>
      </c>
      <c r="R70" s="11">
        <v>37801.073920000003</v>
      </c>
      <c r="S70" s="11">
        <v>37881.648930000003</v>
      </c>
      <c r="T70" s="11">
        <v>41077.520549999994</v>
      </c>
      <c r="U70" s="11">
        <v>38657.851659999993</v>
      </c>
      <c r="V70" s="49">
        <v>155418.09505999999</v>
      </c>
      <c r="W70" s="11">
        <v>40407.585189999998</v>
      </c>
      <c r="X70" s="11">
        <v>38570.596200000007</v>
      </c>
      <c r="Y70" s="11">
        <v>1678324.3470600005</v>
      </c>
      <c r="Z70" s="11">
        <v>1257109.3112499998</v>
      </c>
      <c r="AA70" s="49">
        <v>3014411.8397000004</v>
      </c>
      <c r="AB70" s="11"/>
      <c r="AC70" s="11"/>
      <c r="AD70" s="11"/>
      <c r="AE70" s="11"/>
      <c r="AF70" s="49"/>
      <c r="AG70" s="188"/>
      <c r="AH70" s="188"/>
      <c r="AI70" s="188"/>
      <c r="AJ70" s="188"/>
      <c r="AL70" s="164"/>
    </row>
    <row r="71" spans="1:39" x14ac:dyDescent="0.25">
      <c r="B71" s="12" t="s">
        <v>271</v>
      </c>
      <c r="C71" s="9">
        <v>26550.982</v>
      </c>
      <c r="D71" s="9">
        <v>27214.838</v>
      </c>
      <c r="E71" s="9">
        <v>28057.936999999998</v>
      </c>
      <c r="F71" s="9">
        <v>29388.050000000003</v>
      </c>
      <c r="G71" s="50">
        <v>111211.807</v>
      </c>
      <c r="H71" s="13">
        <v>30227.697609999999</v>
      </c>
      <c r="I71" s="13">
        <v>42786.735240000002</v>
      </c>
      <c r="J71" s="13">
        <v>34442.333279999999</v>
      </c>
      <c r="K71" s="13">
        <v>35274.293799999999</v>
      </c>
      <c r="L71" s="50">
        <v>142731.05992999999</v>
      </c>
      <c r="M71" s="13">
        <v>36823.243959999993</v>
      </c>
      <c r="N71" s="13">
        <v>38686.038699999997</v>
      </c>
      <c r="O71" s="13">
        <v>39249.115630000008</v>
      </c>
      <c r="P71" s="13">
        <v>38754.944559999989</v>
      </c>
      <c r="Q71" s="50">
        <v>153513.34285000002</v>
      </c>
      <c r="R71" s="13">
        <v>42872.236499999992</v>
      </c>
      <c r="S71" s="13">
        <v>41496.241750000008</v>
      </c>
      <c r="T71" s="13">
        <v>40749.170870000002</v>
      </c>
      <c r="U71" s="13">
        <v>40738.266890000006</v>
      </c>
      <c r="V71" s="50">
        <v>165855.91601000002</v>
      </c>
      <c r="W71" s="13">
        <v>39133.19277999999</v>
      </c>
      <c r="X71" s="13">
        <v>38675.82559</v>
      </c>
      <c r="Y71" s="13">
        <v>38552.558619999996</v>
      </c>
      <c r="Z71" s="13">
        <v>37960.65707999999</v>
      </c>
      <c r="AA71" s="50">
        <v>154322.23406999998</v>
      </c>
      <c r="AB71" s="13"/>
      <c r="AC71" s="13"/>
      <c r="AD71" s="13"/>
      <c r="AE71" s="13"/>
      <c r="AF71" s="50"/>
      <c r="AG71" s="81"/>
      <c r="AH71" s="81"/>
      <c r="AI71" s="81"/>
      <c r="AJ71" s="81"/>
      <c r="AL71" s="164"/>
    </row>
    <row r="72" spans="1:39" x14ac:dyDescent="0.25">
      <c r="B72" s="12" t="s">
        <v>256</v>
      </c>
      <c r="C72" s="9">
        <v>4612.0659999999998</v>
      </c>
      <c r="D72" s="9">
        <v>4078.7140000000009</v>
      </c>
      <c r="E72" s="9">
        <v>4633.9879999999994</v>
      </c>
      <c r="F72" s="9">
        <v>4175.6470000000008</v>
      </c>
      <c r="G72" s="50">
        <v>17500.415000000001</v>
      </c>
      <c r="H72" s="13">
        <v>4014.9830300000012</v>
      </c>
      <c r="I72" s="13">
        <v>2394.9412299999999</v>
      </c>
      <c r="J72" s="13">
        <v>3665.3748899999996</v>
      </c>
      <c r="K72" s="13">
        <v>3721.2972399999999</v>
      </c>
      <c r="L72" s="50">
        <v>13796.596390000001</v>
      </c>
      <c r="M72" s="13">
        <v>3481.0311599999995</v>
      </c>
      <c r="N72" s="13">
        <v>2576.9503300000001</v>
      </c>
      <c r="O72" s="13">
        <v>3244.9280099999996</v>
      </c>
      <c r="P72" s="13">
        <v>5193.8099299999994</v>
      </c>
      <c r="Q72" s="50">
        <v>14496.719429999999</v>
      </c>
      <c r="R72" s="13">
        <v>1655.5934199999976</v>
      </c>
      <c r="S72" s="13">
        <v>2918.0908199999999</v>
      </c>
      <c r="T72" s="13">
        <v>1251.9858999999985</v>
      </c>
      <c r="U72" s="13">
        <v>4085.601650000001</v>
      </c>
      <c r="V72" s="50">
        <v>9911.2717899999971</v>
      </c>
      <c r="W72" s="13">
        <v>2740.255509999999</v>
      </c>
      <c r="X72" s="13">
        <v>2937.7551199999994</v>
      </c>
      <c r="Y72" s="13">
        <v>-881933.93344999978</v>
      </c>
      <c r="Z72" s="13">
        <v>-375958.66466999985</v>
      </c>
      <c r="AA72" s="50">
        <v>-1252214.5874899996</v>
      </c>
      <c r="AB72" s="13"/>
      <c r="AC72" s="13"/>
      <c r="AD72" s="13"/>
      <c r="AE72" s="13"/>
      <c r="AF72" s="50"/>
      <c r="AG72" s="81"/>
      <c r="AH72" s="81"/>
      <c r="AI72" s="81"/>
      <c r="AJ72" s="81"/>
      <c r="AL72" s="164"/>
    </row>
    <row r="73" spans="1:39" s="165" customFormat="1" x14ac:dyDescent="0.25">
      <c r="A73" s="2"/>
      <c r="B73" s="10" t="s">
        <v>257</v>
      </c>
      <c r="C73" s="11">
        <v>59103.219999999994</v>
      </c>
      <c r="D73" s="11">
        <v>53206.943000000007</v>
      </c>
      <c r="E73" s="11">
        <v>59266.031999999992</v>
      </c>
      <c r="F73" s="11">
        <v>61749.277000000002</v>
      </c>
      <c r="G73" s="49">
        <v>233325.47200000001</v>
      </c>
      <c r="H73" s="11">
        <v>60087.218080000006</v>
      </c>
      <c r="I73" s="11">
        <v>78449.195009999996</v>
      </c>
      <c r="J73" s="11">
        <v>68525.036550000004</v>
      </c>
      <c r="K73" s="11">
        <v>70341.447660000005</v>
      </c>
      <c r="L73" s="49">
        <v>277402.89730000001</v>
      </c>
      <c r="M73" s="11">
        <v>72648.541679999995</v>
      </c>
      <c r="N73" s="11">
        <v>75993.142619999999</v>
      </c>
      <c r="O73" s="11">
        <v>78372.891640000016</v>
      </c>
      <c r="P73" s="11">
        <v>80841.630899999989</v>
      </c>
      <c r="Q73" s="49">
        <v>307856.20684</v>
      </c>
      <c r="R73" s="11">
        <v>82328.903839999999</v>
      </c>
      <c r="S73" s="11">
        <v>82295.981500000009</v>
      </c>
      <c r="T73" s="11">
        <v>83078.677319999988</v>
      </c>
      <c r="U73" s="11">
        <v>83481.720199999996</v>
      </c>
      <c r="V73" s="49">
        <v>331185.28285999998</v>
      </c>
      <c r="W73" s="11">
        <v>82281.033479999998</v>
      </c>
      <c r="X73" s="11">
        <v>80184.176910000009</v>
      </c>
      <c r="Y73" s="11">
        <v>834942.97223000077</v>
      </c>
      <c r="Z73" s="11">
        <v>919111.30365999998</v>
      </c>
      <c r="AA73" s="49">
        <v>1916519.4862800008</v>
      </c>
      <c r="AB73" s="11"/>
      <c r="AC73" s="11"/>
      <c r="AD73" s="11"/>
      <c r="AE73" s="11"/>
      <c r="AF73" s="49"/>
      <c r="AG73" s="188"/>
      <c r="AH73" s="188"/>
      <c r="AI73" s="188"/>
      <c r="AJ73" s="188"/>
      <c r="AL73" s="164"/>
    </row>
    <row r="74" spans="1:39" x14ac:dyDescent="0.25">
      <c r="B74" s="12" t="s">
        <v>272</v>
      </c>
      <c r="C74" s="9"/>
      <c r="D74" s="9"/>
      <c r="E74" s="9"/>
      <c r="F74" s="9"/>
      <c r="G74" s="50">
        <v>0</v>
      </c>
      <c r="H74" s="13">
        <v>0</v>
      </c>
      <c r="I74" s="13">
        <v>0</v>
      </c>
      <c r="J74" s="13">
        <v>0</v>
      </c>
      <c r="K74" s="13">
        <v>0</v>
      </c>
      <c r="L74" s="50">
        <v>0</v>
      </c>
      <c r="M74" s="13">
        <v>0</v>
      </c>
      <c r="N74" s="13">
        <v>0</v>
      </c>
      <c r="O74" s="13">
        <v>0</v>
      </c>
      <c r="P74" s="13">
        <v>0</v>
      </c>
      <c r="Q74" s="50">
        <v>0</v>
      </c>
      <c r="R74" s="13">
        <v>0</v>
      </c>
      <c r="S74" s="13">
        <v>0</v>
      </c>
      <c r="T74" s="13">
        <v>0</v>
      </c>
      <c r="U74" s="13">
        <v>0</v>
      </c>
      <c r="V74" s="50">
        <v>0</v>
      </c>
      <c r="W74" s="13">
        <v>0</v>
      </c>
      <c r="X74" s="13">
        <v>0</v>
      </c>
      <c r="Y74" s="13">
        <v>0</v>
      </c>
      <c r="Z74" s="13">
        <v>0</v>
      </c>
      <c r="AA74" s="50">
        <v>0</v>
      </c>
      <c r="AB74" s="13"/>
      <c r="AC74" s="13"/>
      <c r="AD74" s="13"/>
      <c r="AE74" s="13"/>
      <c r="AF74" s="50"/>
      <c r="AG74" s="81"/>
      <c r="AH74" s="81"/>
      <c r="AI74" s="81"/>
      <c r="AJ74" s="81"/>
      <c r="AL74" s="164"/>
    </row>
    <row r="75" spans="1:39" x14ac:dyDescent="0.25">
      <c r="B75" s="12" t="s">
        <v>259</v>
      </c>
      <c r="C75" s="9">
        <v>-7186.4740000000002</v>
      </c>
      <c r="D75" s="9">
        <v>-6172.9689999999991</v>
      </c>
      <c r="E75" s="9">
        <v>-13477.679</v>
      </c>
      <c r="F75" s="9">
        <v>-13315.867999999999</v>
      </c>
      <c r="G75" s="50">
        <v>-40152.99</v>
      </c>
      <c r="H75" s="13">
        <v>-14700.421969999999</v>
      </c>
      <c r="I75" s="13">
        <v>-6268.7014300000001</v>
      </c>
      <c r="J75" s="13">
        <v>-8285.2014500000005</v>
      </c>
      <c r="K75" s="13">
        <v>6206.7802300000003</v>
      </c>
      <c r="L75" s="50">
        <v>-23047.544620000001</v>
      </c>
      <c r="M75" s="13">
        <v>17293.735160000007</v>
      </c>
      <c r="N75" s="13">
        <v>-13395.005329999998</v>
      </c>
      <c r="O75" s="13">
        <v>-9031.7882699999991</v>
      </c>
      <c r="P75" s="13">
        <v>-6993.6587799999998</v>
      </c>
      <c r="Q75" s="50">
        <v>-12126.71721999999</v>
      </c>
      <c r="R75" s="13">
        <v>-5328.0071000000007</v>
      </c>
      <c r="S75" s="13">
        <v>-3233.0747199999996</v>
      </c>
      <c r="T75" s="13">
        <v>-6068.954749999999</v>
      </c>
      <c r="U75" s="13">
        <v>-5143.3345599999993</v>
      </c>
      <c r="V75" s="50">
        <v>-19773.37113</v>
      </c>
      <c r="W75" s="13">
        <v>-9583.0975399999988</v>
      </c>
      <c r="X75" s="13">
        <v>-3703.2380699999994</v>
      </c>
      <c r="Y75" s="13">
        <v>-176510.98906000008</v>
      </c>
      <c r="Z75" s="13">
        <v>-165949.72600999995</v>
      </c>
      <c r="AA75" s="50">
        <v>-355747.05068000004</v>
      </c>
      <c r="AB75" s="13"/>
      <c r="AC75" s="13"/>
      <c r="AD75" s="13"/>
      <c r="AE75" s="13"/>
      <c r="AF75" s="50"/>
      <c r="AG75" s="81"/>
      <c r="AH75" s="81"/>
      <c r="AI75" s="81"/>
      <c r="AJ75" s="81"/>
      <c r="AL75" s="164"/>
    </row>
    <row r="76" spans="1:39" x14ac:dyDescent="0.25">
      <c r="B76" s="12" t="s">
        <v>273</v>
      </c>
      <c r="C76" s="9">
        <v>-2912.4949999999999</v>
      </c>
      <c r="D76" s="9">
        <v>-3368.6040000000003</v>
      </c>
      <c r="E76" s="9">
        <v>-3718.2340000000004</v>
      </c>
      <c r="F76" s="9">
        <v>-3856.732</v>
      </c>
      <c r="G76" s="50">
        <v>-13856.065000000001</v>
      </c>
      <c r="H76" s="13">
        <v>-4085.2620199999997</v>
      </c>
      <c r="I76" s="13">
        <v>1914.0964500000002</v>
      </c>
      <c r="J76" s="13">
        <v>-1877.1452399999998</v>
      </c>
      <c r="K76" s="13">
        <v>-847.11809000000005</v>
      </c>
      <c r="L76" s="50">
        <v>-4895.428899999999</v>
      </c>
      <c r="M76" s="13">
        <v>-1673.7455400000001</v>
      </c>
      <c r="N76" s="13">
        <v>-5891.0155800000002</v>
      </c>
      <c r="O76" s="13">
        <v>-10097.752379999998</v>
      </c>
      <c r="P76" s="13">
        <v>-9014.530249999998</v>
      </c>
      <c r="Q76" s="50">
        <v>-26677.043749999997</v>
      </c>
      <c r="R76" s="13">
        <v>-9119.5203899999979</v>
      </c>
      <c r="S76" s="13">
        <v>-9025.0916500000003</v>
      </c>
      <c r="T76" s="13">
        <v>-9209.1726999999992</v>
      </c>
      <c r="U76" s="13">
        <v>-9364.9877500000002</v>
      </c>
      <c r="V76" s="50">
        <v>-36718.772490000003</v>
      </c>
      <c r="W76" s="13">
        <v>-8455.6457500000015</v>
      </c>
      <c r="X76" s="13">
        <v>-8243.3658700000015</v>
      </c>
      <c r="Y76" s="13">
        <v>-214391.7992400002</v>
      </c>
      <c r="Z76" s="13">
        <v>-270999.04849999992</v>
      </c>
      <c r="AA76" s="50">
        <v>-502089.85936000012</v>
      </c>
      <c r="AB76" s="13"/>
      <c r="AC76" s="13"/>
      <c r="AD76" s="13"/>
      <c r="AE76" s="13"/>
      <c r="AF76" s="50"/>
      <c r="AG76" s="194"/>
      <c r="AH76" s="194"/>
      <c r="AI76" s="194"/>
      <c r="AJ76" s="194"/>
      <c r="AK76" s="194"/>
      <c r="AL76" s="194">
        <v>-0.21314001043927039</v>
      </c>
      <c r="AM76" s="194"/>
    </row>
    <row r="77" spans="1:39" x14ac:dyDescent="0.25">
      <c r="B77" s="12" t="s">
        <v>274</v>
      </c>
      <c r="C77" s="9">
        <v>-8250.9920000000002</v>
      </c>
      <c r="D77" s="9">
        <v>-5339.8289999999997</v>
      </c>
      <c r="E77" s="9">
        <v>-5407.0169999999998</v>
      </c>
      <c r="F77" s="9">
        <v>-6299.5540000000001</v>
      </c>
      <c r="G77" s="50">
        <v>-25297.392</v>
      </c>
      <c r="H77" s="13">
        <v>-11420.765260000002</v>
      </c>
      <c r="I77" s="13">
        <v>-9351.2346200000011</v>
      </c>
      <c r="J77" s="13">
        <v>-8160.8560099999995</v>
      </c>
      <c r="K77" s="13">
        <v>-11925.76433</v>
      </c>
      <c r="L77" s="50">
        <v>-40858.620220000004</v>
      </c>
      <c r="M77" s="13">
        <v>-6150.7899900000002</v>
      </c>
      <c r="N77" s="13">
        <v>-6944.0178800000003</v>
      </c>
      <c r="O77" s="13">
        <v>-11953.81134</v>
      </c>
      <c r="P77" s="13">
        <v>-10313.46941</v>
      </c>
      <c r="Q77" s="50">
        <v>-35362.088620000002</v>
      </c>
      <c r="R77" s="270">
        <v>-5230.5481799999998</v>
      </c>
      <c r="S77" s="13">
        <v>-8710.3546999999999</v>
      </c>
      <c r="T77" s="13">
        <v>-14052.755090000001</v>
      </c>
      <c r="U77" s="13">
        <v>-34205.202849999994</v>
      </c>
      <c r="V77" s="50">
        <v>-62198.860819999994</v>
      </c>
      <c r="W77" s="13">
        <v>-6708.01001</v>
      </c>
      <c r="X77" s="13">
        <v>-6161.147930000111</v>
      </c>
      <c r="Y77" s="13">
        <v>-59723.78532000001</v>
      </c>
      <c r="Z77" s="13">
        <v>-51603.852519999993</v>
      </c>
      <c r="AA77" s="50">
        <v>-124196.7957800001</v>
      </c>
      <c r="AB77" s="13"/>
      <c r="AC77" s="13"/>
      <c r="AD77" s="13"/>
      <c r="AE77" s="13"/>
      <c r="AF77" s="50"/>
      <c r="AG77" s="81"/>
      <c r="AH77" s="81"/>
      <c r="AI77" s="81"/>
      <c r="AJ77" s="81"/>
      <c r="AL77" s="164"/>
    </row>
    <row r="78" spans="1:39" x14ac:dyDescent="0.25">
      <c r="B78" s="12" t="s">
        <v>275</v>
      </c>
      <c r="C78" s="9">
        <v>0</v>
      </c>
      <c r="D78" s="9">
        <v>-82.99</v>
      </c>
      <c r="E78" s="9">
        <v>-467.87900000000002</v>
      </c>
      <c r="F78" s="9">
        <v>0</v>
      </c>
      <c r="G78" s="50">
        <v>-550.86900000000003</v>
      </c>
      <c r="H78" s="13">
        <v>0</v>
      </c>
      <c r="I78" s="13">
        <v>-80.128790000000009</v>
      </c>
      <c r="J78" s="13">
        <v>-329.53787</v>
      </c>
      <c r="K78" s="13">
        <v>-198.66177999999999</v>
      </c>
      <c r="L78" s="50">
        <v>-608.32844</v>
      </c>
      <c r="M78" s="13">
        <v>0</v>
      </c>
      <c r="N78" s="13">
        <v>-7.1003799999999995</v>
      </c>
      <c r="O78" s="13">
        <v>-570.09924999999998</v>
      </c>
      <c r="P78" s="13">
        <v>0</v>
      </c>
      <c r="Q78" s="50">
        <v>-577.19962999999996</v>
      </c>
      <c r="R78" s="13">
        <v>-195.30137999999999</v>
      </c>
      <c r="S78" s="13">
        <v>0</v>
      </c>
      <c r="T78" s="13">
        <v>-109</v>
      </c>
      <c r="U78" s="13">
        <v>-216</v>
      </c>
      <c r="V78" s="50">
        <v>-520.30137999999999</v>
      </c>
      <c r="W78" s="13">
        <v>-348.82398000000001</v>
      </c>
      <c r="X78" s="13">
        <v>-208.43191000000004</v>
      </c>
      <c r="Y78" s="13">
        <v>4851.2608099999998</v>
      </c>
      <c r="Z78" s="13">
        <v>-1087.4582800000012</v>
      </c>
      <c r="AA78" s="50">
        <v>3206.5466399999982</v>
      </c>
      <c r="AB78" s="13"/>
      <c r="AC78" s="13"/>
      <c r="AD78" s="13"/>
      <c r="AE78" s="13"/>
      <c r="AF78" s="50"/>
      <c r="AG78" s="81"/>
      <c r="AH78" s="81"/>
      <c r="AI78" s="81"/>
      <c r="AJ78" s="81"/>
      <c r="AL78" s="164"/>
    </row>
    <row r="79" spans="1:39" s="165" customFormat="1" x14ac:dyDescent="0.25">
      <c r="A79" s="2"/>
      <c r="B79" s="10" t="s">
        <v>214</v>
      </c>
      <c r="C79" s="11">
        <v>131352.08619999528</v>
      </c>
      <c r="D79" s="11">
        <v>143073.47116999366</v>
      </c>
      <c r="E79" s="11">
        <v>137217.43510002183</v>
      </c>
      <c r="F79" s="11">
        <v>131513.33875999262</v>
      </c>
      <c r="G79" s="49">
        <v>543156.33123000339</v>
      </c>
      <c r="H79" s="11">
        <v>130210.62022001267</v>
      </c>
      <c r="I79" s="11">
        <v>156455.80436996173</v>
      </c>
      <c r="J79" s="11">
        <v>148272.92716001224</v>
      </c>
      <c r="K79" s="11">
        <v>209271.50794002914</v>
      </c>
      <c r="L79" s="49">
        <v>644210.85969001579</v>
      </c>
      <c r="M79" s="11">
        <v>198421.08999000455</v>
      </c>
      <c r="N79" s="11">
        <v>179210.91725997924</v>
      </c>
      <c r="O79" s="11">
        <v>194264.14292999933</v>
      </c>
      <c r="P79" s="11">
        <v>187571.46119002532</v>
      </c>
      <c r="Q79" s="49">
        <v>759467.61137000844</v>
      </c>
      <c r="R79" s="11">
        <v>211488.96917997359</v>
      </c>
      <c r="S79" s="11">
        <v>217556.41540004162</v>
      </c>
      <c r="T79" s="11">
        <v>235062.25618004031</v>
      </c>
      <c r="U79" s="11">
        <v>224355.51407989883</v>
      </c>
      <c r="V79" s="49">
        <v>888463.15483995434</v>
      </c>
      <c r="W79" s="11">
        <v>257229.69595001126</v>
      </c>
      <c r="X79" s="11">
        <v>263015.59567001439</v>
      </c>
      <c r="Y79" s="11">
        <v>599293.31716006086</v>
      </c>
      <c r="Z79" s="11">
        <v>685093.13262988674</v>
      </c>
      <c r="AA79" s="49">
        <v>1804631.7414099732</v>
      </c>
      <c r="AB79" s="11"/>
      <c r="AC79" s="11"/>
      <c r="AD79" s="11"/>
      <c r="AE79" s="11"/>
      <c r="AF79" s="49"/>
    </row>
    <row r="80" spans="1:39" x14ac:dyDescent="0.25">
      <c r="B80" s="12" t="s">
        <v>215</v>
      </c>
      <c r="C80" s="13">
        <v>-13627.425869999999</v>
      </c>
      <c r="D80" s="13">
        <v>-14150.104949999997</v>
      </c>
      <c r="E80" s="13">
        <v>-14299.907250000015</v>
      </c>
      <c r="F80" s="13">
        <v>-15450.455389999974</v>
      </c>
      <c r="G80" s="50">
        <v>-57527.893459999985</v>
      </c>
      <c r="H80" s="13">
        <v>-12722.8832</v>
      </c>
      <c r="I80" s="13">
        <v>-11944.132860000005</v>
      </c>
      <c r="J80" s="13">
        <v>-11863.379089999991</v>
      </c>
      <c r="K80" s="13">
        <v>-16556.501969999968</v>
      </c>
      <c r="L80" s="50">
        <v>-53086.897119999965</v>
      </c>
      <c r="M80" s="13">
        <v>-10769.948479999999</v>
      </c>
      <c r="N80" s="13">
        <v>-14579.339599999999</v>
      </c>
      <c r="O80" s="13">
        <v>-16730.763599999998</v>
      </c>
      <c r="P80" s="13">
        <v>-19086.531380000044</v>
      </c>
      <c r="Q80" s="50">
        <v>-61166.583060000041</v>
      </c>
      <c r="R80" s="13">
        <v>-14933.487880000001</v>
      </c>
      <c r="S80" s="13">
        <v>-15643.411940000013</v>
      </c>
      <c r="T80" s="13">
        <v>-17680.148149999986</v>
      </c>
      <c r="U80" s="13">
        <v>-19366.74751999999</v>
      </c>
      <c r="V80" s="50">
        <v>-67623.79548999999</v>
      </c>
      <c r="W80" s="13">
        <v>-16002.055710000008</v>
      </c>
      <c r="X80" s="13">
        <v>-20243.755400000002</v>
      </c>
      <c r="Y80" s="13">
        <v>-47311.14354999995</v>
      </c>
      <c r="Z80" s="13">
        <v>-54605.530330000183</v>
      </c>
      <c r="AA80" s="50">
        <v>-138162.48499000014</v>
      </c>
      <c r="AB80" s="13"/>
      <c r="AC80" s="13"/>
      <c r="AD80" s="13"/>
      <c r="AE80" s="13"/>
      <c r="AF80" s="50"/>
    </row>
    <row r="81" spans="1:32" x14ac:dyDescent="0.25">
      <c r="B81" s="12" t="s">
        <v>216</v>
      </c>
      <c r="C81" s="14">
        <v>-11020.264239999997</v>
      </c>
      <c r="D81" s="14">
        <v>-11195.649420000009</v>
      </c>
      <c r="E81" s="14">
        <v>-11907.438920000001</v>
      </c>
      <c r="F81" s="14">
        <v>-11957.00688999999</v>
      </c>
      <c r="G81" s="51">
        <v>-46080.359469999996</v>
      </c>
      <c r="H81" s="14">
        <v>-12456.462819999999</v>
      </c>
      <c r="I81" s="14">
        <v>-13472.136910000003</v>
      </c>
      <c r="J81" s="14">
        <v>-14048.495050000005</v>
      </c>
      <c r="K81" s="14">
        <v>-14549.322219999987</v>
      </c>
      <c r="L81" s="51">
        <v>-54526.416999999994</v>
      </c>
      <c r="M81" s="14">
        <v>-15172.81165</v>
      </c>
      <c r="N81" s="14">
        <v>-16668.996519999997</v>
      </c>
      <c r="O81" s="14">
        <v>-16306.053420000011</v>
      </c>
      <c r="P81" s="14">
        <v>-15425.236619999996</v>
      </c>
      <c r="Q81" s="51">
        <v>-63573.098210000004</v>
      </c>
      <c r="R81" s="14">
        <v>-17506.3989</v>
      </c>
      <c r="S81" s="14">
        <v>-18122.707620000001</v>
      </c>
      <c r="T81" s="14">
        <v>-20025.642169999999</v>
      </c>
      <c r="U81" s="14">
        <v>-20136.960339999983</v>
      </c>
      <c r="V81" s="51">
        <v>-75791.709029999984</v>
      </c>
      <c r="W81" s="14">
        <v>-20234.66459</v>
      </c>
      <c r="X81" s="14">
        <v>-24824.636949999993</v>
      </c>
      <c r="Y81" s="14">
        <v>-47260.321140000022</v>
      </c>
      <c r="Z81" s="14">
        <v>-57452.639159999977</v>
      </c>
      <c r="AA81" s="51">
        <v>-149772.26183999999</v>
      </c>
      <c r="AB81" s="14"/>
      <c r="AC81" s="14"/>
      <c r="AD81" s="14"/>
      <c r="AE81" s="14"/>
      <c r="AF81" s="51"/>
    </row>
    <row r="82" spans="1:32" x14ac:dyDescent="0.25">
      <c r="B82" s="12" t="s">
        <v>217</v>
      </c>
      <c r="C82" s="14">
        <v>39584.406700000589</v>
      </c>
      <c r="D82" s="14">
        <v>32586.38536999881</v>
      </c>
      <c r="E82" s="14">
        <v>15283.847199999422</v>
      </c>
      <c r="F82" s="14">
        <v>15886.707979999803</v>
      </c>
      <c r="G82" s="51">
        <v>103341.34724999862</v>
      </c>
      <c r="H82" s="14">
        <v>33500.353020000395</v>
      </c>
      <c r="I82" s="14">
        <v>-8046.7375700010707</v>
      </c>
      <c r="J82" s="14">
        <v>56936.356200000562</v>
      </c>
      <c r="K82" s="14">
        <v>18888.69500999857</v>
      </c>
      <c r="L82" s="51">
        <v>101278.66665999846</v>
      </c>
      <c r="M82" s="14">
        <v>29071.657110000167</v>
      </c>
      <c r="N82" s="14">
        <v>22211.092249999208</v>
      </c>
      <c r="O82" s="14">
        <v>15269.859170000185</v>
      </c>
      <c r="P82" s="14">
        <v>5398.4044999994803</v>
      </c>
      <c r="Q82" s="51">
        <v>71951.013029999041</v>
      </c>
      <c r="R82" s="14">
        <v>42488.205819999894</v>
      </c>
      <c r="S82" s="14">
        <v>27355.173670000229</v>
      </c>
      <c r="T82" s="14">
        <v>17160.799409999032</v>
      </c>
      <c r="U82" s="14">
        <v>39844.921540002615</v>
      </c>
      <c r="V82" s="51">
        <v>126849.10044000177</v>
      </c>
      <c r="W82" s="14">
        <v>-17225.128570000332</v>
      </c>
      <c r="X82" s="14">
        <v>41823.272610000953</v>
      </c>
      <c r="Y82" s="14">
        <v>116663.18623999984</v>
      </c>
      <c r="Z82" s="14">
        <v>81733.675010007748</v>
      </c>
      <c r="AA82" s="51">
        <v>222995.00529000821</v>
      </c>
      <c r="AB82" s="14"/>
      <c r="AC82" s="14"/>
      <c r="AD82" s="14"/>
      <c r="AE82" s="14"/>
      <c r="AF82" s="51"/>
    </row>
    <row r="83" spans="1:32" x14ac:dyDescent="0.25">
      <c r="B83" s="12" t="s">
        <v>218</v>
      </c>
      <c r="C83" s="13">
        <v>0</v>
      </c>
      <c r="D83" s="13">
        <v>0.1525</v>
      </c>
      <c r="E83" s="13">
        <v>0</v>
      </c>
      <c r="F83" s="13">
        <v>0</v>
      </c>
      <c r="G83" s="50">
        <v>0.1525</v>
      </c>
      <c r="H83" s="13">
        <v>0</v>
      </c>
      <c r="I83" s="13">
        <v>0</v>
      </c>
      <c r="J83" s="13">
        <v>0</v>
      </c>
      <c r="K83" s="13">
        <v>0</v>
      </c>
      <c r="L83" s="50">
        <v>0</v>
      </c>
      <c r="M83" s="13">
        <v>0</v>
      </c>
      <c r="N83" s="13">
        <v>6.7890000000000006E-2</v>
      </c>
      <c r="O83" s="13">
        <v>0</v>
      </c>
      <c r="P83" s="13">
        <v>0</v>
      </c>
      <c r="Q83" s="50">
        <v>6.7890000000000006E-2</v>
      </c>
      <c r="R83" s="13">
        <v>0</v>
      </c>
      <c r="S83" s="13">
        <v>0.12958</v>
      </c>
      <c r="T83" s="13">
        <v>0</v>
      </c>
      <c r="U83" s="13">
        <v>0</v>
      </c>
      <c r="V83" s="50">
        <v>0.12958</v>
      </c>
      <c r="W83" s="13">
        <v>0</v>
      </c>
      <c r="X83" s="13">
        <v>9.2290000000000011E-2</v>
      </c>
      <c r="Y83" s="13">
        <v>0</v>
      </c>
      <c r="Z83" s="13">
        <v>-1.4600000000000168E-3</v>
      </c>
      <c r="AA83" s="50">
        <v>9.0829999999999994E-2</v>
      </c>
      <c r="AB83" s="13"/>
      <c r="AC83" s="13"/>
      <c r="AD83" s="13"/>
      <c r="AE83" s="13"/>
      <c r="AF83" s="50"/>
    </row>
    <row r="84" spans="1:32" s="165" customFormat="1" x14ac:dyDescent="0.25">
      <c r="A84" s="2"/>
      <c r="B84" s="10" t="s">
        <v>196</v>
      </c>
      <c r="C84" s="11">
        <v>146288.80278999585</v>
      </c>
      <c r="D84" s="11">
        <v>150314.25466999246</v>
      </c>
      <c r="E84" s="11">
        <v>126293.93613002123</v>
      </c>
      <c r="F84" s="11">
        <v>119992.58445999246</v>
      </c>
      <c r="G84" s="49">
        <v>542889.57805000199</v>
      </c>
      <c r="H84" s="11">
        <v>138531.62722001306</v>
      </c>
      <c r="I84" s="11">
        <v>122992.79702996064</v>
      </c>
      <c r="J84" s="11">
        <v>179297.40922001281</v>
      </c>
      <c r="K84" s="11">
        <v>197054.37876002776</v>
      </c>
      <c r="L84" s="49">
        <v>637876.21223001427</v>
      </c>
      <c r="M84" s="11">
        <v>201549.98697000474</v>
      </c>
      <c r="N84" s="11">
        <v>170173.74127997845</v>
      </c>
      <c r="O84" s="11">
        <v>176497.1850799995</v>
      </c>
      <c r="P84" s="11">
        <v>158458.09769002476</v>
      </c>
      <c r="Q84" s="49">
        <v>706679.01102000743</v>
      </c>
      <c r="R84" s="11">
        <v>221537.28821997347</v>
      </c>
      <c r="S84" s="11">
        <v>211145.59909004183</v>
      </c>
      <c r="T84" s="11">
        <v>214517.26527003932</v>
      </c>
      <c r="U84" s="11">
        <v>224696.72775990149</v>
      </c>
      <c r="V84" s="49">
        <v>871896.88033995614</v>
      </c>
      <c r="W84" s="11">
        <v>203767.84708001092</v>
      </c>
      <c r="X84" s="11">
        <v>259770.56822001535</v>
      </c>
      <c r="Y84" s="11">
        <v>621385.03871006076</v>
      </c>
      <c r="Z84" s="11">
        <v>654768.63668989425</v>
      </c>
      <c r="AA84" s="49">
        <v>1739692.0906999814</v>
      </c>
      <c r="AB84" s="11"/>
      <c r="AC84" s="11"/>
      <c r="AD84" s="11"/>
      <c r="AE84" s="11"/>
      <c r="AF84" s="49"/>
    </row>
    <row r="85" spans="1:32" x14ac:dyDescent="0.25">
      <c r="B85" s="12" t="s">
        <v>220</v>
      </c>
      <c r="C85" s="13">
        <v>0</v>
      </c>
      <c r="D85" s="13">
        <v>0</v>
      </c>
      <c r="E85" s="13">
        <v>0</v>
      </c>
      <c r="F85" s="13">
        <v>-58.502060000000007</v>
      </c>
      <c r="G85" s="51">
        <v>-58.502060000000007</v>
      </c>
      <c r="H85" s="13">
        <v>0</v>
      </c>
      <c r="I85" s="13">
        <v>0</v>
      </c>
      <c r="J85" s="13">
        <v>0</v>
      </c>
      <c r="K85" s="13">
        <v>0</v>
      </c>
      <c r="L85" s="51">
        <v>0</v>
      </c>
      <c r="M85" s="13">
        <v>0</v>
      </c>
      <c r="N85" s="13">
        <v>145.39735999999999</v>
      </c>
      <c r="O85" s="13">
        <v>165.05410999999998</v>
      </c>
      <c r="P85" s="13">
        <v>1.0000000031595846E-5</v>
      </c>
      <c r="Q85" s="51">
        <v>310.45148</v>
      </c>
      <c r="R85" s="13">
        <v>1.9900199999999999</v>
      </c>
      <c r="S85" s="13">
        <v>44.755279999999999</v>
      </c>
      <c r="T85" s="13">
        <v>143.20902999999998</v>
      </c>
      <c r="U85" s="13">
        <v>7.9445700000000272</v>
      </c>
      <c r="V85" s="51">
        <v>197.8989</v>
      </c>
      <c r="W85" s="13">
        <v>20.900020000000001</v>
      </c>
      <c r="X85" s="13">
        <v>0.97679999999999723</v>
      </c>
      <c r="Y85" s="13">
        <v>0</v>
      </c>
      <c r="Z85" s="13">
        <v>0</v>
      </c>
      <c r="AA85" s="51">
        <v>21.876819999999999</v>
      </c>
      <c r="AB85" s="13"/>
      <c r="AC85" s="13"/>
      <c r="AD85" s="13"/>
      <c r="AE85" s="13"/>
      <c r="AF85" s="51"/>
    </row>
    <row r="86" spans="1:32" s="165" customFormat="1" x14ac:dyDescent="0.25">
      <c r="A86" s="2"/>
      <c r="B86" s="10" t="s">
        <v>221</v>
      </c>
      <c r="C86" s="11">
        <v>146288.80278999585</v>
      </c>
      <c r="D86" s="11">
        <v>150314.25466999246</v>
      </c>
      <c r="E86" s="11">
        <v>126293.93613002123</v>
      </c>
      <c r="F86" s="11">
        <v>119934.08239999246</v>
      </c>
      <c r="G86" s="49">
        <v>542831.07599000202</v>
      </c>
      <c r="H86" s="11">
        <v>138531.62722001306</v>
      </c>
      <c r="I86" s="11">
        <v>122992.79702996064</v>
      </c>
      <c r="J86" s="11">
        <v>179297.40922001281</v>
      </c>
      <c r="K86" s="11">
        <v>197054.37876002776</v>
      </c>
      <c r="L86" s="49">
        <v>637876.21223001427</v>
      </c>
      <c r="M86" s="11">
        <v>201549.98697000474</v>
      </c>
      <c r="N86" s="11">
        <v>170319.13863997845</v>
      </c>
      <c r="O86" s="11">
        <v>176662.2391899995</v>
      </c>
      <c r="P86" s="11">
        <v>158458.09770002475</v>
      </c>
      <c r="Q86" s="49">
        <v>706989.46250000747</v>
      </c>
      <c r="R86" s="11">
        <v>221539.27823997347</v>
      </c>
      <c r="S86" s="11">
        <v>211190.35437004184</v>
      </c>
      <c r="T86" s="11">
        <v>214660.47430003932</v>
      </c>
      <c r="U86" s="11">
        <v>224704.67232990148</v>
      </c>
      <c r="V86" s="49">
        <v>872094.77923995617</v>
      </c>
      <c r="W86" s="11">
        <v>203788.74710001092</v>
      </c>
      <c r="X86" s="11">
        <v>259771.54502001536</v>
      </c>
      <c r="Y86" s="11">
        <v>621385.03871006076</v>
      </c>
      <c r="Z86" s="11">
        <v>654768.63668989425</v>
      </c>
      <c r="AA86" s="49">
        <v>1739713.9675199813</v>
      </c>
      <c r="AB86" s="11"/>
      <c r="AC86" s="11"/>
      <c r="AD86" s="11"/>
      <c r="AE86" s="11"/>
      <c r="AF86" s="49"/>
    </row>
    <row r="87" spans="1:32" x14ac:dyDescent="0.25">
      <c r="B87" s="12" t="s">
        <v>222</v>
      </c>
      <c r="C87" s="13">
        <v>-36652.891750000003</v>
      </c>
      <c r="D87" s="13">
        <v>-37606.62816</v>
      </c>
      <c r="E87" s="13">
        <v>-31596.141479999991</v>
      </c>
      <c r="F87" s="13">
        <v>-20231.66678</v>
      </c>
      <c r="G87" s="51">
        <v>-126087.32816999999</v>
      </c>
      <c r="H87" s="13">
        <v>-34697.795600000005</v>
      </c>
      <c r="I87" s="13">
        <v>-30778.416740000001</v>
      </c>
      <c r="J87" s="13">
        <v>-44851.648370000003</v>
      </c>
      <c r="K87" s="13">
        <v>-36372.76463999995</v>
      </c>
      <c r="L87" s="51">
        <v>-146700.62534999996</v>
      </c>
      <c r="M87" s="13">
        <v>-50384.602699999996</v>
      </c>
      <c r="N87" s="13">
        <v>-42615.422970000021</v>
      </c>
      <c r="O87" s="13">
        <v>-43964.451999999976</v>
      </c>
      <c r="P87" s="13">
        <v>-23565.43862999999</v>
      </c>
      <c r="Q87" s="51">
        <v>-160529.91629999998</v>
      </c>
      <c r="R87" s="13">
        <v>-55410.373639999998</v>
      </c>
      <c r="S87" s="13">
        <v>-52798.034289999989</v>
      </c>
      <c r="T87" s="13">
        <v>-52480.806880000018</v>
      </c>
      <c r="U87" s="13">
        <v>-54867.487999999983</v>
      </c>
      <c r="V87" s="51">
        <v>-215556.70280999999</v>
      </c>
      <c r="W87" s="13">
        <v>-50938.155079999997</v>
      </c>
      <c r="X87" s="13">
        <v>-65795.179080000002</v>
      </c>
      <c r="Y87" s="13">
        <v>-155335.15955999997</v>
      </c>
      <c r="Z87" s="13">
        <v>-160102.16168000002</v>
      </c>
      <c r="AA87" s="51">
        <v>-432170.65539999999</v>
      </c>
      <c r="AB87" s="13"/>
      <c r="AC87" s="13"/>
      <c r="AD87" s="13"/>
      <c r="AE87" s="13"/>
      <c r="AF87" s="51"/>
    </row>
    <row r="88" spans="1:32" x14ac:dyDescent="0.25">
      <c r="B88" s="12" t="s">
        <v>223</v>
      </c>
      <c r="C88" s="13">
        <v>-29325.834560000003</v>
      </c>
      <c r="D88" s="13">
        <v>-29133.089180000003</v>
      </c>
      <c r="E88" s="13">
        <v>-25291.146759999996</v>
      </c>
      <c r="F88" s="13">
        <v>-16166.828319999986</v>
      </c>
      <c r="G88" s="51">
        <v>-99916.898819999988</v>
      </c>
      <c r="H88" s="13">
        <v>-27762.033189999998</v>
      </c>
      <c r="I88" s="13">
        <v>-24698.164590000004</v>
      </c>
      <c r="J88" s="13">
        <v>-36145.551219999994</v>
      </c>
      <c r="K88" s="13">
        <v>-32878.714939999976</v>
      </c>
      <c r="L88" s="51">
        <v>-121484.46393999997</v>
      </c>
      <c r="M88" s="13">
        <v>-40371.4764</v>
      </c>
      <c r="N88" s="13">
        <v>-34359.29697000001</v>
      </c>
      <c r="O88" s="13">
        <v>-36413.447199999995</v>
      </c>
      <c r="P88" s="13">
        <v>-21765.95173999999</v>
      </c>
      <c r="Q88" s="51">
        <v>-132910.17230999999</v>
      </c>
      <c r="R88" s="13">
        <v>-33256.633750000001</v>
      </c>
      <c r="S88" s="13">
        <v>-31706.294439999998</v>
      </c>
      <c r="T88" s="13">
        <v>-32463.221389999999</v>
      </c>
      <c r="U88" s="13">
        <v>-34010.672060000012</v>
      </c>
      <c r="V88" s="51">
        <v>-131436.82164000001</v>
      </c>
      <c r="W88" s="13">
        <v>-30577.857820000001</v>
      </c>
      <c r="X88" s="13">
        <v>-39493.117109999992</v>
      </c>
      <c r="Y88" s="13">
        <v>-93228.379900000029</v>
      </c>
      <c r="Z88" s="13">
        <v>-96960.783579999988</v>
      </c>
      <c r="AA88" s="51">
        <v>-260260.13841000001</v>
      </c>
      <c r="AB88" s="13"/>
      <c r="AC88" s="13"/>
      <c r="AD88" s="13"/>
      <c r="AE88" s="13"/>
      <c r="AF88" s="51"/>
    </row>
    <row r="89" spans="1:32" x14ac:dyDescent="0.25">
      <c r="B89" s="12" t="s">
        <v>224</v>
      </c>
      <c r="C89" s="13">
        <v>0</v>
      </c>
      <c r="D89" s="13">
        <v>0</v>
      </c>
      <c r="E89" s="13">
        <v>0</v>
      </c>
      <c r="F89" s="13">
        <v>0</v>
      </c>
      <c r="G89" s="51">
        <v>0</v>
      </c>
      <c r="H89" s="13">
        <v>0</v>
      </c>
      <c r="I89" s="13">
        <v>0</v>
      </c>
      <c r="J89" s="13">
        <v>0</v>
      </c>
      <c r="K89" s="13">
        <v>0</v>
      </c>
      <c r="L89" s="51">
        <v>0</v>
      </c>
      <c r="M89" s="13">
        <v>0</v>
      </c>
      <c r="N89" s="13">
        <v>0</v>
      </c>
      <c r="O89" s="13">
        <v>0</v>
      </c>
      <c r="P89" s="13">
        <v>0</v>
      </c>
      <c r="Q89" s="51">
        <v>0</v>
      </c>
      <c r="R89" s="13">
        <v>0</v>
      </c>
      <c r="S89" s="13">
        <v>0</v>
      </c>
      <c r="T89" s="13">
        <v>0</v>
      </c>
      <c r="U89" s="13">
        <v>0</v>
      </c>
      <c r="V89" s="51">
        <v>0</v>
      </c>
      <c r="W89" s="13">
        <v>0</v>
      </c>
      <c r="X89" s="13">
        <v>0</v>
      </c>
      <c r="Y89" s="13">
        <v>0</v>
      </c>
      <c r="Z89" s="13">
        <v>0</v>
      </c>
      <c r="AA89" s="51">
        <v>0</v>
      </c>
      <c r="AB89" s="13"/>
      <c r="AC89" s="13"/>
      <c r="AD89" s="13"/>
      <c r="AE89" s="13"/>
      <c r="AF89" s="51"/>
    </row>
    <row r="90" spans="1:32" x14ac:dyDescent="0.25">
      <c r="B90" s="12" t="s">
        <v>225</v>
      </c>
      <c r="C90" s="13">
        <v>0</v>
      </c>
      <c r="D90" s="13">
        <v>0</v>
      </c>
      <c r="E90" s="13">
        <v>0</v>
      </c>
      <c r="F90" s="13">
        <v>0</v>
      </c>
      <c r="G90" s="51">
        <v>0</v>
      </c>
      <c r="H90" s="13">
        <v>0</v>
      </c>
      <c r="I90" s="13">
        <v>0</v>
      </c>
      <c r="J90" s="13">
        <v>0</v>
      </c>
      <c r="K90" s="13">
        <v>0</v>
      </c>
      <c r="L90" s="51">
        <v>0</v>
      </c>
      <c r="M90" s="13">
        <v>0</v>
      </c>
      <c r="N90" s="13">
        <v>0</v>
      </c>
      <c r="O90" s="13">
        <v>0</v>
      </c>
      <c r="P90" s="13">
        <v>0</v>
      </c>
      <c r="Q90" s="51">
        <v>0</v>
      </c>
      <c r="R90" s="13">
        <v>0</v>
      </c>
      <c r="S90" s="13">
        <v>0</v>
      </c>
      <c r="T90" s="13">
        <v>0</v>
      </c>
      <c r="U90" s="13">
        <v>0</v>
      </c>
      <c r="V90" s="51">
        <v>0</v>
      </c>
      <c r="W90" s="13">
        <v>0</v>
      </c>
      <c r="X90" s="13">
        <v>0</v>
      </c>
      <c r="Y90" s="13">
        <v>0</v>
      </c>
      <c r="Z90" s="13">
        <v>0</v>
      </c>
      <c r="AA90" s="51">
        <v>0</v>
      </c>
      <c r="AB90" s="13"/>
      <c r="AC90" s="13"/>
      <c r="AD90" s="13"/>
      <c r="AE90" s="13"/>
      <c r="AF90" s="51"/>
    </row>
    <row r="91" spans="1:32" s="165" customFormat="1" x14ac:dyDescent="0.25">
      <c r="A91" s="6"/>
      <c r="B91" s="16" t="s">
        <v>226</v>
      </c>
      <c r="C91" s="17">
        <v>80310.076479995842</v>
      </c>
      <c r="D91" s="17">
        <v>83574.537329992454</v>
      </c>
      <c r="E91" s="17">
        <v>69406.647890021239</v>
      </c>
      <c r="F91" s="17">
        <v>83535.587299992476</v>
      </c>
      <c r="G91" s="55">
        <v>316826.84900000202</v>
      </c>
      <c r="H91" s="17">
        <v>76071.798430013048</v>
      </c>
      <c r="I91" s="17">
        <v>67516.215699960638</v>
      </c>
      <c r="J91" s="17">
        <v>98300.209630012803</v>
      </c>
      <c r="K91" s="17">
        <v>127802.89918002783</v>
      </c>
      <c r="L91" s="55">
        <v>369691.12294001435</v>
      </c>
      <c r="M91" s="17">
        <v>110793.90787000475</v>
      </c>
      <c r="N91" s="17">
        <v>93344.418699978429</v>
      </c>
      <c r="O91" s="17">
        <v>96284.339989999542</v>
      </c>
      <c r="P91" s="17">
        <v>113126.70733002477</v>
      </c>
      <c r="Q91" s="55">
        <v>413549.3738900075</v>
      </c>
      <c r="R91" s="17">
        <v>132872.27084997346</v>
      </c>
      <c r="S91" s="17">
        <v>126686.02564004186</v>
      </c>
      <c r="T91" s="17">
        <v>129716.44603003931</v>
      </c>
      <c r="U91" s="17">
        <v>135826.51226990149</v>
      </c>
      <c r="V91" s="55">
        <v>525101.25478995615</v>
      </c>
      <c r="W91" s="17">
        <v>122272.73420001092</v>
      </c>
      <c r="X91" s="17">
        <v>154483.24883001536</v>
      </c>
      <c r="Y91" s="17">
        <v>372821.49925006076</v>
      </c>
      <c r="Z91" s="17">
        <v>397705.69142989424</v>
      </c>
      <c r="AA91" s="55">
        <v>1047283.1737099814</v>
      </c>
      <c r="AB91" s="17"/>
      <c r="AC91" s="17"/>
      <c r="AD91" s="17"/>
      <c r="AE91" s="17"/>
      <c r="AF91" s="55"/>
    </row>
    <row r="92" spans="1:32" x14ac:dyDescent="0.25">
      <c r="B92" s="12" t="s">
        <v>251</v>
      </c>
      <c r="C92" s="14">
        <v>80310.076479995842</v>
      </c>
      <c r="D92" s="14">
        <v>83574.537329992454</v>
      </c>
      <c r="E92" s="14">
        <v>69406.647890021239</v>
      </c>
      <c r="F92" s="14">
        <v>83535.587299992476</v>
      </c>
      <c r="G92" s="51">
        <v>316826.84900000202</v>
      </c>
      <c r="H92" s="14">
        <v>76071.798430013048</v>
      </c>
      <c r="I92" s="14">
        <v>67516.215699960638</v>
      </c>
      <c r="J92" s="14">
        <v>98300.209630012803</v>
      </c>
      <c r="K92" s="14">
        <v>127802.89918002783</v>
      </c>
      <c r="L92" s="51">
        <v>369691.12294001435</v>
      </c>
      <c r="M92" s="14">
        <v>110793.90787000475</v>
      </c>
      <c r="N92" s="14">
        <v>93344.418699978429</v>
      </c>
      <c r="O92" s="14">
        <v>96284.339989999542</v>
      </c>
      <c r="P92" s="14">
        <v>113126.70733002477</v>
      </c>
      <c r="Q92" s="51">
        <v>413549.3738900075</v>
      </c>
      <c r="R92" s="14">
        <v>132872.27084997346</v>
      </c>
      <c r="S92" s="14">
        <v>126686.02564004186</v>
      </c>
      <c r="T92" s="14">
        <v>129716.44603003931</v>
      </c>
      <c r="U92" s="14">
        <v>135826.51226990149</v>
      </c>
      <c r="V92" s="51">
        <v>525101.25478995615</v>
      </c>
      <c r="W92" s="14">
        <v>122272.73420001092</v>
      </c>
      <c r="X92" s="14">
        <v>154483.24883001536</v>
      </c>
      <c r="Y92" s="14">
        <v>372821.49925006076</v>
      </c>
      <c r="Z92" s="14">
        <v>397705.69142989424</v>
      </c>
      <c r="AA92" s="51">
        <v>1047283.1737099814</v>
      </c>
      <c r="AB92" s="14"/>
      <c r="AC92" s="14"/>
      <c r="AD92" s="14"/>
      <c r="AE92" s="14"/>
      <c r="AF92" s="51"/>
    </row>
    <row r="93" spans="1:32" x14ac:dyDescent="0.25">
      <c r="B93" s="12" t="s">
        <v>227</v>
      </c>
      <c r="C93" s="14">
        <v>0</v>
      </c>
      <c r="D93" s="14">
        <v>0</v>
      </c>
      <c r="E93" s="14">
        <v>0</v>
      </c>
      <c r="F93" s="14">
        <v>0</v>
      </c>
      <c r="G93" s="51">
        <v>0</v>
      </c>
      <c r="H93" s="14">
        <v>0</v>
      </c>
      <c r="I93" s="14">
        <v>0</v>
      </c>
      <c r="J93" s="14">
        <v>0</v>
      </c>
      <c r="K93" s="14">
        <v>0</v>
      </c>
      <c r="L93" s="51">
        <v>0</v>
      </c>
      <c r="M93" s="14">
        <v>0</v>
      </c>
      <c r="N93" s="14">
        <v>0</v>
      </c>
      <c r="O93" s="14">
        <v>0</v>
      </c>
      <c r="P93" s="14">
        <v>0</v>
      </c>
      <c r="Q93" s="51">
        <v>0</v>
      </c>
      <c r="R93" s="14">
        <v>0</v>
      </c>
      <c r="S93" s="14">
        <v>0</v>
      </c>
      <c r="T93" s="14">
        <v>0</v>
      </c>
      <c r="U93" s="14">
        <v>0</v>
      </c>
      <c r="V93" s="51">
        <v>0</v>
      </c>
      <c r="W93" s="14">
        <v>0</v>
      </c>
      <c r="X93" s="14">
        <v>0</v>
      </c>
      <c r="Y93" s="14">
        <v>0</v>
      </c>
      <c r="Z93" s="14">
        <v>0</v>
      </c>
      <c r="AA93" s="51">
        <v>0</v>
      </c>
      <c r="AB93" s="14"/>
      <c r="AC93" s="14"/>
      <c r="AD93" s="14"/>
      <c r="AE93" s="14"/>
      <c r="AF93" s="51"/>
    </row>
    <row r="94" spans="1:32" x14ac:dyDescent="0.25">
      <c r="B94" s="12" t="s">
        <v>252</v>
      </c>
      <c r="C94" s="14">
        <v>80310.076479995842</v>
      </c>
      <c r="D94" s="14">
        <v>83574.537329992454</v>
      </c>
      <c r="E94" s="14">
        <v>69406.647890021239</v>
      </c>
      <c r="F94" s="14">
        <v>83535.587299992476</v>
      </c>
      <c r="G94" s="51">
        <v>316826.84900000202</v>
      </c>
      <c r="H94" s="14">
        <v>76071.798430013048</v>
      </c>
      <c r="I94" s="14">
        <v>67516.215699960638</v>
      </c>
      <c r="J94" s="14">
        <v>98300.209630012803</v>
      </c>
      <c r="K94" s="14">
        <v>127802.89918002783</v>
      </c>
      <c r="L94" s="51">
        <v>369691.12294001435</v>
      </c>
      <c r="M94" s="14">
        <v>110793.90787000475</v>
      </c>
      <c r="N94" s="14">
        <v>93344.418699978429</v>
      </c>
      <c r="O94" s="14">
        <v>96284.339989999542</v>
      </c>
      <c r="P94" s="14">
        <v>113126.70733002477</v>
      </c>
      <c r="Q94" s="51">
        <v>413549.3738900075</v>
      </c>
      <c r="R94" s="14">
        <v>132872.27084997346</v>
      </c>
      <c r="S94" s="14">
        <v>126686.02564004186</v>
      </c>
      <c r="T94" s="14">
        <v>129716.44603003931</v>
      </c>
      <c r="U94" s="14">
        <v>135826.51226990149</v>
      </c>
      <c r="V94" s="51">
        <v>525101.25478995615</v>
      </c>
      <c r="W94" s="14">
        <v>122272.73420001092</v>
      </c>
      <c r="X94" s="14">
        <v>154483.24883001536</v>
      </c>
      <c r="Y94" s="14">
        <v>372821.49925006076</v>
      </c>
      <c r="Z94" s="14">
        <v>397705.69142989424</v>
      </c>
      <c r="AA94" s="51">
        <v>1047283.1737099814</v>
      </c>
      <c r="AB94" s="14"/>
      <c r="AC94" s="14"/>
      <c r="AD94" s="14"/>
      <c r="AE94" s="14"/>
      <c r="AF94" s="51"/>
    </row>
    <row r="95" spans="1:32" x14ac:dyDescent="0.25">
      <c r="B95" s="12" t="s">
        <v>253</v>
      </c>
      <c r="C95" s="14">
        <v>0</v>
      </c>
      <c r="D95" s="14">
        <v>0</v>
      </c>
      <c r="E95" s="14">
        <v>0</v>
      </c>
      <c r="F95" s="14">
        <v>0</v>
      </c>
      <c r="G95" s="51">
        <v>0</v>
      </c>
      <c r="H95" s="14">
        <v>0</v>
      </c>
      <c r="I95" s="14">
        <v>0</v>
      </c>
      <c r="J95" s="14">
        <v>0</v>
      </c>
      <c r="K95" s="14">
        <v>0</v>
      </c>
      <c r="L95" s="51">
        <v>0</v>
      </c>
      <c r="M95" s="14">
        <v>0</v>
      </c>
      <c r="N95" s="14">
        <v>0</v>
      </c>
      <c r="O95" s="14">
        <v>0</v>
      </c>
      <c r="P95" s="14">
        <v>0</v>
      </c>
      <c r="Q95" s="51">
        <v>0</v>
      </c>
      <c r="R95" s="14">
        <v>0</v>
      </c>
      <c r="S95" s="14">
        <v>0</v>
      </c>
      <c r="T95" s="14">
        <v>0</v>
      </c>
      <c r="U95" s="14">
        <v>0</v>
      </c>
      <c r="V95" s="51">
        <v>0</v>
      </c>
      <c r="W95" s="14">
        <v>0</v>
      </c>
      <c r="X95" s="14">
        <v>0</v>
      </c>
      <c r="Y95" s="14">
        <v>0</v>
      </c>
      <c r="Z95" s="1">
        <v>0</v>
      </c>
      <c r="AA95" s="51">
        <v>0</v>
      </c>
      <c r="AB95" s="14"/>
      <c r="AC95" s="14"/>
      <c r="AD95" s="14"/>
      <c r="AE95" s="14"/>
      <c r="AF95" s="51"/>
    </row>
    <row r="96" spans="1:32" ht="15.75" thickBot="1" x14ac:dyDescent="0.3">
      <c r="B96" s="18" t="s">
        <v>241</v>
      </c>
      <c r="C96" s="19">
        <v>0.48209999999999997</v>
      </c>
      <c r="D96" s="19">
        <v>0.48209999999999997</v>
      </c>
      <c r="E96" s="19">
        <v>0.48209999999999997</v>
      </c>
      <c r="F96" s="19">
        <v>0.48209999999999997</v>
      </c>
      <c r="G96" s="58">
        <v>0.48209999999999997</v>
      </c>
      <c r="H96" s="19">
        <v>0.48209999999999997</v>
      </c>
      <c r="I96" s="19">
        <v>0.48209999999999997</v>
      </c>
      <c r="J96" s="19">
        <v>0.48209999999999997</v>
      </c>
      <c r="K96" s="19">
        <v>0.48209999999999997</v>
      </c>
      <c r="L96" s="58">
        <v>0.48209999999999997</v>
      </c>
      <c r="M96" s="19">
        <v>0.48209999999999997</v>
      </c>
      <c r="N96" s="19">
        <v>0.48209999999999997</v>
      </c>
      <c r="O96" s="19">
        <v>0.48209999999999997</v>
      </c>
      <c r="P96" s="19">
        <v>0.48209999999999997</v>
      </c>
      <c r="Q96" s="58">
        <v>0.48209999999999997</v>
      </c>
      <c r="R96" s="19">
        <v>0.48209999999999997</v>
      </c>
      <c r="S96" s="19">
        <v>0.48209999999999997</v>
      </c>
      <c r="T96" s="19">
        <v>0.48209999999999997</v>
      </c>
      <c r="U96" s="19">
        <v>0.48209999999999997</v>
      </c>
      <c r="V96" s="58">
        <v>0.48209999999999997</v>
      </c>
      <c r="W96" s="271">
        <v>0.48209999999999997</v>
      </c>
      <c r="X96" s="19">
        <v>0.48209999999999997</v>
      </c>
      <c r="Y96" s="19">
        <v>0.48209999999999997</v>
      </c>
      <c r="Z96" s="19">
        <v>0.48209999999999997</v>
      </c>
      <c r="AA96" s="58">
        <v>0.48209999999999997</v>
      </c>
      <c r="AB96" s="19"/>
      <c r="AC96" s="19"/>
      <c r="AD96" s="19"/>
      <c r="AE96" s="19"/>
      <c r="AF96" s="58"/>
    </row>
    <row r="97" spans="1:36" ht="15.75" thickBot="1" x14ac:dyDescent="0.3"/>
    <row r="98" spans="1:36" s="165" customFormat="1" x14ac:dyDescent="0.25">
      <c r="A98" s="5"/>
      <c r="B98" s="31" t="s">
        <v>521</v>
      </c>
      <c r="C98" s="43" t="s">
        <v>117</v>
      </c>
      <c r="D98" s="43" t="s">
        <v>118</v>
      </c>
      <c r="E98" s="43" t="s">
        <v>119</v>
      </c>
      <c r="F98" s="43" t="s">
        <v>120</v>
      </c>
      <c r="G98" s="48">
        <v>2016</v>
      </c>
      <c r="H98" s="43" t="s">
        <v>121</v>
      </c>
      <c r="I98" s="43" t="s">
        <v>122</v>
      </c>
      <c r="J98" s="43" t="s">
        <v>123</v>
      </c>
      <c r="K98" s="43" t="s">
        <v>124</v>
      </c>
      <c r="L98" s="48">
        <v>2017</v>
      </c>
      <c r="M98" s="43" t="s">
        <v>125</v>
      </c>
      <c r="N98" s="43" t="s">
        <v>126</v>
      </c>
      <c r="O98" s="43" t="s">
        <v>127</v>
      </c>
      <c r="P98" s="43" t="s">
        <v>128</v>
      </c>
      <c r="Q98" s="48">
        <v>2018</v>
      </c>
      <c r="R98" s="43" t="s">
        <v>129</v>
      </c>
      <c r="S98" s="43" t="s">
        <v>130</v>
      </c>
      <c r="T98" s="43" t="s">
        <v>131</v>
      </c>
      <c r="U98" s="43" t="s">
        <v>132</v>
      </c>
      <c r="V98" s="48">
        <v>2019</v>
      </c>
      <c r="W98" s="43" t="s">
        <v>133</v>
      </c>
      <c r="X98" s="43" t="s">
        <v>134</v>
      </c>
      <c r="Y98" s="43" t="s">
        <v>135</v>
      </c>
      <c r="Z98" s="43" t="s">
        <v>136</v>
      </c>
      <c r="AA98" s="48">
        <v>2020</v>
      </c>
      <c r="AB98" s="43" t="s">
        <v>137</v>
      </c>
      <c r="AC98" s="43" t="s">
        <v>138</v>
      </c>
      <c r="AD98" s="43" t="s">
        <v>514</v>
      </c>
      <c r="AE98" s="43" t="s">
        <v>563</v>
      </c>
      <c r="AF98" s="48">
        <v>2021</v>
      </c>
    </row>
    <row r="99" spans="1:36" s="165" customFormat="1" hidden="1" x14ac:dyDescent="0.25">
      <c r="A99" s="5"/>
      <c r="B99" s="31" t="s">
        <v>521</v>
      </c>
      <c r="C99" s="43" t="s">
        <v>139</v>
      </c>
      <c r="D99" s="43" t="s">
        <v>140</v>
      </c>
      <c r="E99" s="43" t="s">
        <v>141</v>
      </c>
      <c r="F99" s="43" t="s">
        <v>142</v>
      </c>
      <c r="G99" s="48">
        <v>2016</v>
      </c>
      <c r="H99" s="43" t="s">
        <v>143</v>
      </c>
      <c r="I99" s="43" t="s">
        <v>144</v>
      </c>
      <c r="J99" s="43" t="s">
        <v>145</v>
      </c>
      <c r="K99" s="43" t="s">
        <v>146</v>
      </c>
      <c r="L99" s="48">
        <v>2017</v>
      </c>
      <c r="M99" s="43" t="s">
        <v>147</v>
      </c>
      <c r="N99" s="43" t="s">
        <v>148</v>
      </c>
      <c r="O99" s="43" t="s">
        <v>149</v>
      </c>
      <c r="P99" s="43" t="s">
        <v>150</v>
      </c>
      <c r="Q99" s="48">
        <v>2018</v>
      </c>
      <c r="R99" s="43" t="s">
        <v>151</v>
      </c>
      <c r="S99" s="43" t="s">
        <v>152</v>
      </c>
      <c r="T99" s="43" t="s">
        <v>153</v>
      </c>
      <c r="U99" s="43" t="s">
        <v>154</v>
      </c>
      <c r="V99" s="48">
        <v>2019</v>
      </c>
      <c r="W99" s="43" t="s">
        <v>155</v>
      </c>
      <c r="X99" s="43" t="s">
        <v>156</v>
      </c>
      <c r="Y99" s="43" t="s">
        <v>157</v>
      </c>
      <c r="Z99" s="43" t="s">
        <v>158</v>
      </c>
      <c r="AA99" s="48">
        <v>2020</v>
      </c>
      <c r="AB99" s="43" t="s">
        <v>159</v>
      </c>
      <c r="AC99" s="43" t="s">
        <v>160</v>
      </c>
      <c r="AD99" s="43" t="s">
        <v>513</v>
      </c>
      <c r="AE99" s="43" t="s">
        <v>564</v>
      </c>
      <c r="AF99" s="48">
        <v>2021</v>
      </c>
    </row>
    <row r="100" spans="1:36" s="165" customFormat="1" x14ac:dyDescent="0.25">
      <c r="A100" s="2"/>
      <c r="B100" s="10" t="s">
        <v>276</v>
      </c>
      <c r="C100" s="11">
        <v>46748.637000000002</v>
      </c>
      <c r="D100" s="11">
        <v>48153.510999999999</v>
      </c>
      <c r="E100" s="11">
        <v>48986.414000000004</v>
      </c>
      <c r="F100" s="11">
        <v>56912.45199999999</v>
      </c>
      <c r="G100" s="49">
        <v>200801.014</v>
      </c>
      <c r="H100" s="11">
        <v>62073.759600000041</v>
      </c>
      <c r="I100" s="11">
        <v>56079.875619999992</v>
      </c>
      <c r="J100" s="11">
        <v>52771.135099999963</v>
      </c>
      <c r="K100" s="11">
        <v>48634.206610000001</v>
      </c>
      <c r="L100" s="49">
        <v>219558.97692999998</v>
      </c>
      <c r="M100" s="11">
        <v>52787.556800000028</v>
      </c>
      <c r="N100" s="11">
        <v>60645.888789999961</v>
      </c>
      <c r="O100" s="11">
        <v>71949.643370000005</v>
      </c>
      <c r="P100" s="11">
        <v>81424.831979999959</v>
      </c>
      <c r="Q100" s="49">
        <v>266807.92093999998</v>
      </c>
      <c r="R100" s="11">
        <v>79207.086539999975</v>
      </c>
      <c r="S100" s="11">
        <v>84265.416069999992</v>
      </c>
      <c r="T100" s="11">
        <v>77272.27350999997</v>
      </c>
      <c r="U100" s="11">
        <v>74401.498360000012</v>
      </c>
      <c r="V100" s="49">
        <v>315146.27447999996</v>
      </c>
      <c r="W100" s="11">
        <v>69936.039359999966</v>
      </c>
      <c r="X100" s="11">
        <v>54432.163869999931</v>
      </c>
      <c r="Y100" s="11">
        <v>55297.92948000005</v>
      </c>
      <c r="Z100" s="11">
        <v>51405.179180000006</v>
      </c>
      <c r="AA100" s="49">
        <v>231071.31188999995</v>
      </c>
      <c r="AB100" s="11">
        <v>42436.46027000004</v>
      </c>
      <c r="AC100" s="11">
        <v>37613.3073899999</v>
      </c>
      <c r="AD100" s="117">
        <v>27019.259330000059</v>
      </c>
      <c r="AE100" s="117">
        <v>21349.281420000032</v>
      </c>
      <c r="AF100" s="49">
        <v>128418.30841000003</v>
      </c>
      <c r="AG100" s="189"/>
      <c r="AH100" s="189"/>
      <c r="AI100" s="189"/>
      <c r="AJ100" s="189"/>
    </row>
    <row r="101" spans="1:36" x14ac:dyDescent="0.25">
      <c r="B101" s="12" t="s">
        <v>277</v>
      </c>
      <c r="C101" s="9">
        <v>283931.30800000002</v>
      </c>
      <c r="D101" s="9">
        <v>298195.69899999996</v>
      </c>
      <c r="E101" s="9">
        <v>295249.16399999999</v>
      </c>
      <c r="F101" s="9">
        <v>311515.32699999993</v>
      </c>
      <c r="G101" s="50">
        <v>1188891.4979999999</v>
      </c>
      <c r="H101" s="13">
        <v>305829.71931000007</v>
      </c>
      <c r="I101" s="13">
        <v>309314.83521000005</v>
      </c>
      <c r="J101" s="13">
        <v>300499.06349999999</v>
      </c>
      <c r="K101" s="13">
        <v>292263.90581999999</v>
      </c>
      <c r="L101" s="50">
        <v>1207907.5238400002</v>
      </c>
      <c r="M101" s="13">
        <v>312843.92284000001</v>
      </c>
      <c r="N101" s="13">
        <v>353566.81500999996</v>
      </c>
      <c r="O101" s="13">
        <v>370442.69154000003</v>
      </c>
      <c r="P101" s="13">
        <v>370259.79545999999</v>
      </c>
      <c r="Q101" s="50">
        <v>1407113.2248499999</v>
      </c>
      <c r="R101" s="13">
        <v>384435.65013000002</v>
      </c>
      <c r="S101" s="13">
        <v>425569.90077000001</v>
      </c>
      <c r="T101" s="13">
        <v>393735.64535000001</v>
      </c>
      <c r="U101" s="13">
        <v>400580.11450000003</v>
      </c>
      <c r="V101" s="50">
        <v>1604321.3107500002</v>
      </c>
      <c r="W101" s="13">
        <v>382614.13185999996</v>
      </c>
      <c r="X101" s="13">
        <v>332048.42835999996</v>
      </c>
      <c r="Y101" s="13">
        <v>338577.15459000005</v>
      </c>
      <c r="Z101" s="13">
        <v>324530.33168</v>
      </c>
      <c r="AA101" s="50">
        <v>1377770.0464899999</v>
      </c>
      <c r="AB101" s="13">
        <v>305626.61497000005</v>
      </c>
      <c r="AC101" s="13">
        <v>300265.65397999994</v>
      </c>
      <c r="AD101" s="1">
        <v>274753.95098000002</v>
      </c>
      <c r="AE101" s="1">
        <v>258698.76781999998</v>
      </c>
      <c r="AF101" s="50">
        <v>1377770.0464899999</v>
      </c>
      <c r="AG101" s="119"/>
      <c r="AH101" s="119"/>
      <c r="AI101" s="119"/>
      <c r="AJ101" s="119"/>
    </row>
    <row r="102" spans="1:36" x14ac:dyDescent="0.25">
      <c r="B102" s="12" t="s">
        <v>278</v>
      </c>
      <c r="C102" s="9">
        <v>-237182.671</v>
      </c>
      <c r="D102" s="9">
        <v>-250042.18799999999</v>
      </c>
      <c r="E102" s="9">
        <v>-246262.75000000006</v>
      </c>
      <c r="F102" s="9">
        <v>-254602.875</v>
      </c>
      <c r="G102" s="50">
        <v>-988090.48400000005</v>
      </c>
      <c r="H102" s="13">
        <v>-243755.95970999997</v>
      </c>
      <c r="I102" s="13">
        <v>-253234.95959000004</v>
      </c>
      <c r="J102" s="13">
        <v>-247727.92840000003</v>
      </c>
      <c r="K102" s="13">
        <v>-243629.69920999999</v>
      </c>
      <c r="L102" s="50">
        <v>-988348.54691000003</v>
      </c>
      <c r="M102" s="13">
        <v>-260056.36604000002</v>
      </c>
      <c r="N102" s="13">
        <v>-292920.92622000002</v>
      </c>
      <c r="O102" s="13">
        <v>-298493.04817000002</v>
      </c>
      <c r="P102" s="13">
        <v>-288834.96348000003</v>
      </c>
      <c r="Q102" s="50">
        <v>-1140305.3039100002</v>
      </c>
      <c r="R102" s="13">
        <v>-305228.56359000003</v>
      </c>
      <c r="S102" s="13">
        <v>-341304.48469999997</v>
      </c>
      <c r="T102" s="13">
        <v>-316463.37184000004</v>
      </c>
      <c r="U102" s="13">
        <v>-326178.61614</v>
      </c>
      <c r="V102" s="50">
        <v>-1289175.03627</v>
      </c>
      <c r="W102" s="13">
        <v>-312678.09250000003</v>
      </c>
      <c r="X102" s="13">
        <v>-277616.26449000003</v>
      </c>
      <c r="Y102" s="13">
        <v>-283279.22511</v>
      </c>
      <c r="Z102" s="13">
        <v>-273125.15250000003</v>
      </c>
      <c r="AA102" s="50">
        <v>-1146698.7346000001</v>
      </c>
      <c r="AB102" s="13">
        <v>-263190.15469999996</v>
      </c>
      <c r="AC102" s="13">
        <v>-262652.34659000003</v>
      </c>
      <c r="AD102" s="1">
        <v>-247734.69164999996</v>
      </c>
      <c r="AE102" s="1">
        <v>-237349.48639999997</v>
      </c>
      <c r="AF102" s="50">
        <v>-1146698.7346000001</v>
      </c>
      <c r="AG102" s="119"/>
      <c r="AH102" s="119"/>
      <c r="AI102" s="119"/>
      <c r="AJ102" s="119"/>
    </row>
    <row r="103" spans="1:36" x14ac:dyDescent="0.25">
      <c r="B103" s="12" t="s">
        <v>279</v>
      </c>
      <c r="C103" s="9">
        <v>-31.882999999999999</v>
      </c>
      <c r="D103" s="9">
        <v>272.738</v>
      </c>
      <c r="E103" s="9">
        <v>389.53199999999993</v>
      </c>
      <c r="F103" s="9">
        <v>-563.2109999999999</v>
      </c>
      <c r="G103" s="50">
        <v>67.176000000000045</v>
      </c>
      <c r="H103" s="13">
        <v>115.76826000000351</v>
      </c>
      <c r="I103" s="13">
        <v>53.732369999989871</v>
      </c>
      <c r="J103" s="13">
        <v>49.522540000000966</v>
      </c>
      <c r="K103" s="13">
        <v>7643.3759400000026</v>
      </c>
      <c r="L103" s="50">
        <v>7862.3991099999967</v>
      </c>
      <c r="M103" s="13">
        <v>-5.4028699999982495</v>
      </c>
      <c r="N103" s="13">
        <v>-131.89872000000068</v>
      </c>
      <c r="O103" s="13">
        <v>-170.52324999999999</v>
      </c>
      <c r="P103" s="13">
        <v>-277.87678999999724</v>
      </c>
      <c r="Q103" s="50">
        <v>-585.70162999999616</v>
      </c>
      <c r="R103" s="13">
        <v>-2756.5805400000017</v>
      </c>
      <c r="S103" s="13">
        <v>-589.34432000000959</v>
      </c>
      <c r="T103" s="13">
        <v>-100.92600999999442</v>
      </c>
      <c r="U103" s="13">
        <v>-48.066280000001193</v>
      </c>
      <c r="V103" s="50">
        <v>-3494.917150000007</v>
      </c>
      <c r="W103" s="13">
        <v>-30.878470000004395</v>
      </c>
      <c r="X103" s="13">
        <v>151.63577000000143</v>
      </c>
      <c r="Y103" s="13">
        <v>198.59387000000103</v>
      </c>
      <c r="Z103" s="13">
        <v>181.22758000000007</v>
      </c>
      <c r="AA103" s="50">
        <v>500.57874999999819</v>
      </c>
      <c r="AB103" s="13">
        <v>335.22385999999568</v>
      </c>
      <c r="AC103" s="13">
        <v>639.97229000000095</v>
      </c>
      <c r="AD103" s="1">
        <v>989.85638999999878</v>
      </c>
      <c r="AE103" s="1">
        <v>-4783.9369999999999</v>
      </c>
      <c r="AF103" s="50">
        <v>500.57874999999819</v>
      </c>
      <c r="AG103" s="119"/>
      <c r="AH103" s="119"/>
      <c r="AI103" s="119"/>
      <c r="AJ103" s="119"/>
    </row>
    <row r="104" spans="1:36" x14ac:dyDescent="0.25">
      <c r="B104" s="12" t="s">
        <v>280</v>
      </c>
      <c r="C104" s="9">
        <v>-12715.117</v>
      </c>
      <c r="D104" s="9">
        <v>-12869.457</v>
      </c>
      <c r="E104" s="9">
        <v>-10922.970000000001</v>
      </c>
      <c r="F104" s="9">
        <v>-12498.57</v>
      </c>
      <c r="G104" s="50">
        <v>-49006.114000000001</v>
      </c>
      <c r="H104" s="13">
        <v>-16155.108700000001</v>
      </c>
      <c r="I104" s="13">
        <v>-14590.806199999999</v>
      </c>
      <c r="J104" s="13">
        <v>-10054.78614</v>
      </c>
      <c r="K104" s="13">
        <v>-11538.903179999999</v>
      </c>
      <c r="L104" s="50">
        <v>-52339.604220000001</v>
      </c>
      <c r="M104" s="13">
        <v>-9501.8238600000004</v>
      </c>
      <c r="N104" s="13">
        <v>-11072.5137</v>
      </c>
      <c r="O104" s="13">
        <v>-11431.426089999997</v>
      </c>
      <c r="P104" s="13">
        <v>-13028.511759999998</v>
      </c>
      <c r="Q104" s="50">
        <v>-45034.275409999995</v>
      </c>
      <c r="R104" s="13">
        <v>-11008.117320000001</v>
      </c>
      <c r="S104" s="13">
        <v>-11925.861579999999</v>
      </c>
      <c r="T104" s="13">
        <v>20579.822550000008</v>
      </c>
      <c r="U104" s="13">
        <v>-13871.867009999998</v>
      </c>
      <c r="V104" s="50">
        <v>-16226.023359999992</v>
      </c>
      <c r="W104" s="13">
        <v>-17465.432179999993</v>
      </c>
      <c r="X104" s="13">
        <v>-8548.4704600000005</v>
      </c>
      <c r="Y104" s="13">
        <v>-7366.9462500000009</v>
      </c>
      <c r="Z104" s="13">
        <v>-14768.694890000001</v>
      </c>
      <c r="AA104" s="50">
        <v>-48149.543779999993</v>
      </c>
      <c r="AB104" s="13">
        <v>-8882.0421200000001</v>
      </c>
      <c r="AC104" s="13">
        <v>-8947.0833799999982</v>
      </c>
      <c r="AD104" s="1">
        <v>-9194.4154400000007</v>
      </c>
      <c r="AE104" s="1">
        <v>-7636.4060600000003</v>
      </c>
      <c r="AF104" s="50">
        <v>-48149.543779999993</v>
      </c>
      <c r="AG104" s="119"/>
      <c r="AH104" s="119"/>
      <c r="AI104" s="119"/>
      <c r="AJ104" s="119"/>
    </row>
    <row r="105" spans="1:36" x14ac:dyDescent="0.25">
      <c r="B105" s="12" t="s">
        <v>281</v>
      </c>
      <c r="C105" s="9">
        <v>-17207.965</v>
      </c>
      <c r="D105" s="9">
        <v>-19113.526000000002</v>
      </c>
      <c r="E105" s="9">
        <v>-18762.512999999999</v>
      </c>
      <c r="F105" s="9">
        <v>-36430.888000000006</v>
      </c>
      <c r="G105" s="50">
        <v>-91514.892000000007</v>
      </c>
      <c r="H105" s="13">
        <v>-29141.829890000001</v>
      </c>
      <c r="I105" s="13">
        <v>-27870.5121</v>
      </c>
      <c r="J105" s="13">
        <v>-27707.343799999999</v>
      </c>
      <c r="K105" s="13">
        <v>-5453.3964500000047</v>
      </c>
      <c r="L105" s="50">
        <v>-90173.082240000003</v>
      </c>
      <c r="M105" s="13">
        <v>-24818.920919999993</v>
      </c>
      <c r="N105" s="13">
        <v>-24421.224269999999</v>
      </c>
      <c r="O105" s="13">
        <v>-22943.546750000005</v>
      </c>
      <c r="P105" s="13">
        <v>-28501.03614</v>
      </c>
      <c r="Q105" s="50">
        <v>-100684.72808</v>
      </c>
      <c r="R105" s="13">
        <v>-27985.388499999997</v>
      </c>
      <c r="S105" s="13">
        <v>-36486.791879999997</v>
      </c>
      <c r="T105" s="13">
        <v>-34769.030190000005</v>
      </c>
      <c r="U105" s="13">
        <v>-31739.475050000001</v>
      </c>
      <c r="V105" s="50">
        <v>-130980.68562</v>
      </c>
      <c r="W105" s="13">
        <v>-32830.768819999998</v>
      </c>
      <c r="X105" s="13">
        <v>-25083.239120000006</v>
      </c>
      <c r="Y105" s="13">
        <v>-21298.70277</v>
      </c>
      <c r="Z105" s="13">
        <v>-16776.878410000005</v>
      </c>
      <c r="AA105" s="50">
        <v>-95989.589120000004</v>
      </c>
      <c r="AB105" s="13">
        <v>-14104.606299999998</v>
      </c>
      <c r="AC105" s="13">
        <v>-14030.58741</v>
      </c>
      <c r="AD105" s="1">
        <v>-11549.217949999998</v>
      </c>
      <c r="AE105" s="1">
        <v>-10159.658950000001</v>
      </c>
      <c r="AF105" s="50">
        <v>-95989.589120000004</v>
      </c>
      <c r="AG105" s="119"/>
      <c r="AH105" s="119"/>
      <c r="AI105" s="119"/>
      <c r="AJ105" s="119"/>
    </row>
    <row r="106" spans="1:36" x14ac:dyDescent="0.25">
      <c r="B106" s="12" t="s">
        <v>282</v>
      </c>
      <c r="C106" s="9">
        <v>0</v>
      </c>
      <c r="D106" s="9">
        <v>0</v>
      </c>
      <c r="E106" s="9">
        <v>0</v>
      </c>
      <c r="F106" s="9">
        <v>0</v>
      </c>
      <c r="G106" s="50">
        <v>0</v>
      </c>
      <c r="H106" s="13">
        <v>0</v>
      </c>
      <c r="I106" s="13">
        <v>0</v>
      </c>
      <c r="J106" s="13">
        <v>0</v>
      </c>
      <c r="K106" s="13">
        <v>0</v>
      </c>
      <c r="L106" s="50">
        <v>0</v>
      </c>
      <c r="M106" s="13">
        <v>0</v>
      </c>
      <c r="N106" s="13">
        <v>0</v>
      </c>
      <c r="O106" s="13">
        <v>0</v>
      </c>
      <c r="P106" s="13">
        <v>0</v>
      </c>
      <c r="Q106" s="50">
        <v>0</v>
      </c>
      <c r="R106" s="13">
        <v>0</v>
      </c>
      <c r="S106" s="13">
        <v>-87.185500000000005</v>
      </c>
      <c r="T106" s="13">
        <v>-467.69846000000001</v>
      </c>
      <c r="U106" s="13">
        <v>-1237.0942500000001</v>
      </c>
      <c r="V106" s="50">
        <v>-1791.9782100000002</v>
      </c>
      <c r="W106" s="13">
        <v>-1484.1258300000002</v>
      </c>
      <c r="X106" s="13">
        <v>-324.06995999999998</v>
      </c>
      <c r="Y106" s="13">
        <v>-1408.4986099999999</v>
      </c>
      <c r="Z106" s="13">
        <v>-376.88328999999999</v>
      </c>
      <c r="AA106" s="50">
        <v>-3593.5776900000001</v>
      </c>
      <c r="AB106" s="13">
        <v>4.6346800000000004</v>
      </c>
      <c r="AC106" s="13">
        <v>-366.75494000000003</v>
      </c>
      <c r="AD106" s="1">
        <v>366.75493999999992</v>
      </c>
      <c r="AE106" s="1">
        <v>0</v>
      </c>
      <c r="AF106" s="50">
        <v>-3593.5776900000001</v>
      </c>
      <c r="AG106" s="119"/>
      <c r="AH106" s="119"/>
      <c r="AI106" s="119"/>
      <c r="AJ106" s="119"/>
    </row>
    <row r="107" spans="1:36" x14ac:dyDescent="0.25">
      <c r="B107" s="12" t="s">
        <v>283</v>
      </c>
      <c r="C107" s="9">
        <v>8458.8940000000002</v>
      </c>
      <c r="D107" s="9">
        <v>14489.894</v>
      </c>
      <c r="E107" s="9">
        <v>16304.858999999997</v>
      </c>
      <c r="F107" s="9">
        <v>9557.5889999999999</v>
      </c>
      <c r="G107" s="50">
        <v>48811.235999999997</v>
      </c>
      <c r="H107" s="13">
        <v>9551.4644100000005</v>
      </c>
      <c r="I107" s="13">
        <v>8116.7932999999994</v>
      </c>
      <c r="J107" s="13">
        <v>9371.3807800000013</v>
      </c>
      <c r="K107" s="13">
        <v>-14384.680459999992</v>
      </c>
      <c r="L107" s="50">
        <v>12654.958030000005</v>
      </c>
      <c r="M107" s="13">
        <v>6939.5304799999985</v>
      </c>
      <c r="N107" s="13">
        <v>10884.414249999998</v>
      </c>
      <c r="O107" s="13">
        <v>10091.918570000003</v>
      </c>
      <c r="P107" s="13">
        <v>5750.6364100000001</v>
      </c>
      <c r="Q107" s="50">
        <v>33666.499709999996</v>
      </c>
      <c r="R107" s="13">
        <v>14499.019209999999</v>
      </c>
      <c r="S107" s="13">
        <v>11030.842970000002</v>
      </c>
      <c r="T107" s="13">
        <v>9446.1815000000006</v>
      </c>
      <c r="U107" s="13">
        <v>6895.4089299999996</v>
      </c>
      <c r="V107" s="50">
        <v>41871.45261</v>
      </c>
      <c r="W107" s="13">
        <v>4918.5903799999996</v>
      </c>
      <c r="X107" s="13">
        <v>10121.882950000001</v>
      </c>
      <c r="Y107" s="13">
        <v>8610.2434200000025</v>
      </c>
      <c r="Z107" s="13">
        <v>5989.25108</v>
      </c>
      <c r="AA107" s="50">
        <v>29639.967830000001</v>
      </c>
      <c r="AB107" s="13">
        <v>9448.5044799999996</v>
      </c>
      <c r="AC107" s="13">
        <v>9796.6838800000023</v>
      </c>
      <c r="AD107" s="1">
        <v>10784.104909999998</v>
      </c>
      <c r="AE107" s="1">
        <v>11552.332780000001</v>
      </c>
      <c r="AF107" s="50">
        <v>29639.967830000001</v>
      </c>
      <c r="AG107" s="119"/>
      <c r="AH107" s="119"/>
      <c r="AI107" s="119"/>
      <c r="AJ107" s="119"/>
    </row>
    <row r="108" spans="1:36" s="165" customFormat="1" x14ac:dyDescent="0.25">
      <c r="A108" s="2"/>
      <c r="B108" s="10" t="s">
        <v>214</v>
      </c>
      <c r="C108" s="11">
        <v>25252.567219999954</v>
      </c>
      <c r="D108" s="11">
        <v>30933.159239999994</v>
      </c>
      <c r="E108" s="11">
        <v>35995.321230000176</v>
      </c>
      <c r="F108" s="11">
        <v>16977.372479999991</v>
      </c>
      <c r="G108" s="49">
        <v>109158.42017000011</v>
      </c>
      <c r="H108" s="11">
        <v>26444.053679999724</v>
      </c>
      <c r="I108" s="11">
        <v>21789.082990000414</v>
      </c>
      <c r="J108" s="11">
        <v>24429.908480000217</v>
      </c>
      <c r="K108" s="11">
        <v>24900.602459999543</v>
      </c>
      <c r="L108" s="49">
        <v>97563.647609999898</v>
      </c>
      <c r="M108" s="11">
        <v>25400.939630000012</v>
      </c>
      <c r="N108" s="11">
        <v>35904.666350000116</v>
      </c>
      <c r="O108" s="11">
        <v>47496.065849999155</v>
      </c>
      <c r="P108" s="11">
        <v>45368.043699999689</v>
      </c>
      <c r="Q108" s="49">
        <v>154169.71552999897</v>
      </c>
      <c r="R108" s="11">
        <v>51956.019390000125</v>
      </c>
      <c r="S108" s="11">
        <v>46207.075759999752</v>
      </c>
      <c r="T108" s="11">
        <v>71960.622899999711</v>
      </c>
      <c r="U108" s="11">
        <v>34400.404699999606</v>
      </c>
      <c r="V108" s="49">
        <v>204524.12274999919</v>
      </c>
      <c r="W108" s="11">
        <v>23043.424439999999</v>
      </c>
      <c r="X108" s="11">
        <v>30749.903049999757</v>
      </c>
      <c r="Y108" s="11">
        <v>34032.619140000395</v>
      </c>
      <c r="Z108" s="11">
        <v>25653.201249999562</v>
      </c>
      <c r="AA108" s="49">
        <v>113479.14787999971</v>
      </c>
      <c r="AB108" s="11">
        <v>29238.174870000024</v>
      </c>
      <c r="AC108" s="11">
        <v>24705.537830000569</v>
      </c>
      <c r="AD108" s="117">
        <v>18416.342179999403</v>
      </c>
      <c r="AE108" s="117">
        <v>10321.612190000014</v>
      </c>
      <c r="AF108" s="49">
        <v>82681.66707000001</v>
      </c>
    </row>
    <row r="109" spans="1:36" x14ac:dyDescent="0.25">
      <c r="B109" s="12" t="s">
        <v>215</v>
      </c>
      <c r="C109" s="13">
        <v>-7801.0230500000025</v>
      </c>
      <c r="D109" s="13">
        <v>-8565.8103799999953</v>
      </c>
      <c r="E109" s="13">
        <v>-8678.9602600000035</v>
      </c>
      <c r="F109" s="13">
        <v>-9870.1489799999945</v>
      </c>
      <c r="G109" s="50">
        <v>-34915.942669999997</v>
      </c>
      <c r="H109" s="13">
        <v>-8399.6367999999984</v>
      </c>
      <c r="I109" s="13">
        <v>-8094.3598499999989</v>
      </c>
      <c r="J109" s="13">
        <v>-8799.7480300000025</v>
      </c>
      <c r="K109" s="13">
        <v>-9987.8008500000033</v>
      </c>
      <c r="L109" s="50">
        <v>-35281.545530000003</v>
      </c>
      <c r="M109" s="13">
        <v>-8501.7037100000016</v>
      </c>
      <c r="N109" s="13">
        <v>-9641.5636300000006</v>
      </c>
      <c r="O109" s="13">
        <v>-11018.028329999994</v>
      </c>
      <c r="P109" s="13">
        <v>-12659.566620000009</v>
      </c>
      <c r="Q109" s="50">
        <v>-41820.862290000005</v>
      </c>
      <c r="R109" s="13">
        <v>-10624.895550000001</v>
      </c>
      <c r="S109" s="13">
        <v>-10484.584409999999</v>
      </c>
      <c r="T109" s="13">
        <v>-11171.976739999995</v>
      </c>
      <c r="U109" s="13">
        <v>-11668.595800000003</v>
      </c>
      <c r="V109" s="50">
        <v>-43950.052499999998</v>
      </c>
      <c r="W109" s="13">
        <v>-10582.652329999999</v>
      </c>
      <c r="X109" s="13">
        <v>-11494.920899999996</v>
      </c>
      <c r="Y109" s="13">
        <v>-14299.176270000004</v>
      </c>
      <c r="Z109" s="13">
        <v>-14121.68536000001</v>
      </c>
      <c r="AA109" s="50">
        <v>-50498.434860000008</v>
      </c>
      <c r="AB109" s="13">
        <v>-12083.608450000002</v>
      </c>
      <c r="AC109" s="13">
        <v>-10796.295259999997</v>
      </c>
      <c r="AD109" s="13">
        <v>-8934.0062700000017</v>
      </c>
      <c r="AE109" s="13">
        <v>-12663.518550000004</v>
      </c>
      <c r="AF109" s="50">
        <v>-44477.428530000005</v>
      </c>
    </row>
    <row r="110" spans="1:36" x14ac:dyDescent="0.25">
      <c r="B110" s="12" t="s">
        <v>216</v>
      </c>
      <c r="C110" s="14">
        <v>-2755.4457499999994</v>
      </c>
      <c r="D110" s="14">
        <v>-2948.6222300000013</v>
      </c>
      <c r="E110" s="14">
        <v>-3204.6877299999987</v>
      </c>
      <c r="F110" s="14">
        <v>-3207.422770000001</v>
      </c>
      <c r="G110" s="51">
        <v>-12116.17848</v>
      </c>
      <c r="H110" s="14">
        <v>-3375.7763399999999</v>
      </c>
      <c r="I110" s="14">
        <v>-3019.2882699999996</v>
      </c>
      <c r="J110" s="14">
        <v>-3039.4715099999994</v>
      </c>
      <c r="K110" s="14">
        <v>-2719.5985100000016</v>
      </c>
      <c r="L110" s="51">
        <v>-12154.13463</v>
      </c>
      <c r="M110" s="14">
        <v>-2931.9423500000003</v>
      </c>
      <c r="N110" s="14">
        <v>-3713.948519999999</v>
      </c>
      <c r="O110" s="14">
        <v>-3645.0064199999997</v>
      </c>
      <c r="P110" s="14">
        <v>-4130.6914000000033</v>
      </c>
      <c r="Q110" s="51">
        <v>-14421.588690000002</v>
      </c>
      <c r="R110" s="14">
        <v>-4236.6684999999998</v>
      </c>
      <c r="S110" s="14">
        <v>-4517.1366300000009</v>
      </c>
      <c r="T110" s="14">
        <v>-5710.9651600000016</v>
      </c>
      <c r="U110" s="14">
        <v>-3861.8838400000004</v>
      </c>
      <c r="V110" s="51">
        <v>-18326.654130000003</v>
      </c>
      <c r="W110" s="14">
        <v>-3149.0782400000003</v>
      </c>
      <c r="X110" s="14">
        <v>-3178.366129999999</v>
      </c>
      <c r="Y110" s="14">
        <v>-3160.738150000001</v>
      </c>
      <c r="Z110" s="14">
        <v>-2594.9409399999986</v>
      </c>
      <c r="AA110" s="51">
        <v>-12083.123459999999</v>
      </c>
      <c r="AB110" s="14">
        <v>-2526.3693399999997</v>
      </c>
      <c r="AC110" s="14">
        <v>-2476.2263500000004</v>
      </c>
      <c r="AD110" s="14">
        <v>-1935.3622999999998</v>
      </c>
      <c r="AE110" s="14">
        <v>-1532.4726600000001</v>
      </c>
      <c r="AF110" s="51">
        <v>-8470.4306500000002</v>
      </c>
    </row>
    <row r="111" spans="1:36" x14ac:dyDescent="0.25">
      <c r="B111" s="12" t="s">
        <v>217</v>
      </c>
      <c r="C111" s="14">
        <v>46612.904080000008</v>
      </c>
      <c r="D111" s="14">
        <v>44740.626460000014</v>
      </c>
      <c r="E111" s="14">
        <v>41254.071429999996</v>
      </c>
      <c r="F111" s="14">
        <v>37480.993850000261</v>
      </c>
      <c r="G111" s="51">
        <v>170088.59582000028</v>
      </c>
      <c r="H111" s="14">
        <v>58031.84629000003</v>
      </c>
      <c r="I111" s="14">
        <v>44087.948039999945</v>
      </c>
      <c r="J111" s="14">
        <v>54716.287449999771</v>
      </c>
      <c r="K111" s="14">
        <v>44854.260509999935</v>
      </c>
      <c r="L111" s="51">
        <v>201690.34228999968</v>
      </c>
      <c r="M111" s="14">
        <v>68334.56309000004</v>
      </c>
      <c r="N111" s="14">
        <v>27488.024119999973</v>
      </c>
      <c r="O111" s="14">
        <v>34631.066319999998</v>
      </c>
      <c r="P111" s="14">
        <v>31871.192530000029</v>
      </c>
      <c r="Q111" s="51">
        <v>162324.84606000004</v>
      </c>
      <c r="R111" s="14">
        <v>39490.850349999993</v>
      </c>
      <c r="S111" s="14">
        <v>38196.039470000105</v>
      </c>
      <c r="T111" s="14">
        <v>38894.968389999893</v>
      </c>
      <c r="U111" s="14">
        <v>36504.952909999978</v>
      </c>
      <c r="V111" s="51">
        <v>153086.81111999997</v>
      </c>
      <c r="W111" s="14">
        <v>38295.505619999974</v>
      </c>
      <c r="X111" s="14">
        <v>31704.283060000096</v>
      </c>
      <c r="Y111" s="14">
        <v>33521.166569999928</v>
      </c>
      <c r="Z111" s="14">
        <v>32024.003240000049</v>
      </c>
      <c r="AA111" s="51">
        <v>135544.95849000005</v>
      </c>
      <c r="AB111" s="14">
        <v>48856.995719999977</v>
      </c>
      <c r="AC111" s="14">
        <v>38892.805470000036</v>
      </c>
      <c r="AD111" s="14">
        <v>35747.928769999984</v>
      </c>
      <c r="AE111" s="14">
        <v>33329.119809999997</v>
      </c>
      <c r="AF111" s="51">
        <v>156826.84977</v>
      </c>
    </row>
    <row r="112" spans="1:36" x14ac:dyDescent="0.25">
      <c r="B112" s="12" t="s">
        <v>218</v>
      </c>
      <c r="C112" s="13">
        <v>0</v>
      </c>
      <c r="D112" s="13">
        <v>0</v>
      </c>
      <c r="E112" s="13">
        <v>0</v>
      </c>
      <c r="F112" s="13">
        <v>0</v>
      </c>
      <c r="G112" s="50">
        <v>0</v>
      </c>
      <c r="H112" s="13">
        <v>0</v>
      </c>
      <c r="I112" s="13">
        <v>0</v>
      </c>
      <c r="J112" s="13">
        <v>0</v>
      </c>
      <c r="K112" s="13">
        <v>0</v>
      </c>
      <c r="L112" s="50">
        <v>0</v>
      </c>
      <c r="M112" s="13">
        <v>0</v>
      </c>
      <c r="N112" s="13">
        <v>-1.0000000000000001E-5</v>
      </c>
      <c r="O112" s="13">
        <v>0</v>
      </c>
      <c r="P112" s="13">
        <v>0</v>
      </c>
      <c r="Q112" s="50">
        <v>-1.0000000000000001E-5</v>
      </c>
      <c r="R112" s="13">
        <v>0</v>
      </c>
      <c r="S112" s="13">
        <v>0</v>
      </c>
      <c r="T112" s="13">
        <v>0</v>
      </c>
      <c r="U112" s="13">
        <v>0</v>
      </c>
      <c r="V112" s="50">
        <v>0</v>
      </c>
      <c r="W112" s="13">
        <v>0</v>
      </c>
      <c r="X112" s="13">
        <v>0</v>
      </c>
      <c r="Y112" s="13">
        <v>0</v>
      </c>
      <c r="Z112" s="13">
        <v>0</v>
      </c>
      <c r="AA112" s="50">
        <v>0</v>
      </c>
      <c r="AB112" s="13">
        <v>0</v>
      </c>
      <c r="AC112" s="13">
        <v>0</v>
      </c>
      <c r="AD112" s="13">
        <v>0</v>
      </c>
      <c r="AE112" s="13">
        <v>0</v>
      </c>
      <c r="AF112" s="50">
        <v>0</v>
      </c>
    </row>
    <row r="113" spans="1:32" s="165" customFormat="1" x14ac:dyDescent="0.25">
      <c r="A113" s="2"/>
      <c r="B113" s="10" t="s">
        <v>196</v>
      </c>
      <c r="C113" s="11">
        <v>61309.002499999959</v>
      </c>
      <c r="D113" s="11">
        <v>64159.353090000011</v>
      </c>
      <c r="E113" s="11">
        <v>65365.744670000175</v>
      </c>
      <c r="F113" s="11">
        <v>41380.794580000256</v>
      </c>
      <c r="G113" s="49">
        <v>232214.8948400004</v>
      </c>
      <c r="H113" s="11">
        <v>72700.486829999762</v>
      </c>
      <c r="I113" s="11">
        <v>54763.382910000364</v>
      </c>
      <c r="J113" s="11">
        <v>67306.976389999982</v>
      </c>
      <c r="K113" s="11">
        <v>57047.463609999475</v>
      </c>
      <c r="L113" s="49">
        <v>251818.30973999959</v>
      </c>
      <c r="M113" s="11">
        <v>82301.856660000049</v>
      </c>
      <c r="N113" s="11">
        <v>50037.17831000009</v>
      </c>
      <c r="O113" s="11">
        <v>67464.097419999162</v>
      </c>
      <c r="P113" s="11">
        <v>60448.97820999971</v>
      </c>
      <c r="Q113" s="49">
        <v>260252.11059999902</v>
      </c>
      <c r="R113" s="11">
        <v>76585.305690000125</v>
      </c>
      <c r="S113" s="11">
        <v>69401.394189999846</v>
      </c>
      <c r="T113" s="11">
        <v>93972.649389999598</v>
      </c>
      <c r="U113" s="11">
        <v>55374.877969999579</v>
      </c>
      <c r="V113" s="49">
        <v>295334.22723999916</v>
      </c>
      <c r="W113" s="11">
        <v>47607.19948999997</v>
      </c>
      <c r="X113" s="11">
        <v>47780.899079999857</v>
      </c>
      <c r="Y113" s="11">
        <v>50093.871290000316</v>
      </c>
      <c r="Z113" s="11">
        <v>40960.5781899996</v>
      </c>
      <c r="AA113" s="49">
        <v>186442.54804999972</v>
      </c>
      <c r="AB113" s="11">
        <v>63485.192800000004</v>
      </c>
      <c r="AC113" s="11">
        <v>50325.821690000608</v>
      </c>
      <c r="AD113" s="11">
        <v>43294.902379999388</v>
      </c>
      <c r="AE113" s="11">
        <v>29454.740790000007</v>
      </c>
      <c r="AF113" s="49">
        <v>186560.65766000003</v>
      </c>
    </row>
    <row r="114" spans="1:32" x14ac:dyDescent="0.25">
      <c r="B114" s="12" t="s">
        <v>220</v>
      </c>
      <c r="C114" s="13">
        <v>0</v>
      </c>
      <c r="D114" s="13">
        <v>0</v>
      </c>
      <c r="E114" s="13">
        <v>0</v>
      </c>
      <c r="F114" s="13">
        <v>-85.677309999999991</v>
      </c>
      <c r="G114" s="51">
        <v>-85.677309999999991</v>
      </c>
      <c r="H114" s="13">
        <v>0</v>
      </c>
      <c r="I114" s="13">
        <v>0</v>
      </c>
      <c r="J114" s="13">
        <v>0</v>
      </c>
      <c r="K114" s="13">
        <v>0</v>
      </c>
      <c r="L114" s="51">
        <v>0</v>
      </c>
      <c r="M114" s="13">
        <v>0</v>
      </c>
      <c r="N114" s="13">
        <v>0</v>
      </c>
      <c r="O114" s="13">
        <v>0</v>
      </c>
      <c r="P114" s="13">
        <v>0</v>
      </c>
      <c r="Q114" s="51">
        <v>0</v>
      </c>
      <c r="R114" s="13">
        <v>0</v>
      </c>
      <c r="S114" s="13">
        <v>0</v>
      </c>
      <c r="T114" s="13">
        <v>0</v>
      </c>
      <c r="U114" s="13">
        <v>0</v>
      </c>
      <c r="V114" s="51">
        <v>0</v>
      </c>
      <c r="W114" s="13">
        <v>0</v>
      </c>
      <c r="X114" s="13">
        <v>0</v>
      </c>
      <c r="Y114" s="13">
        <v>0</v>
      </c>
      <c r="Z114" s="13">
        <v>0</v>
      </c>
      <c r="AA114" s="51">
        <v>0</v>
      </c>
      <c r="AB114" s="13">
        <v>0</v>
      </c>
      <c r="AC114" s="13">
        <v>0</v>
      </c>
      <c r="AD114" s="13">
        <v>0</v>
      </c>
      <c r="AE114" s="13">
        <v>-39.862670000000001</v>
      </c>
      <c r="AF114" s="51">
        <v>-39.862670000000001</v>
      </c>
    </row>
    <row r="115" spans="1:32" s="165" customFormat="1" x14ac:dyDescent="0.25">
      <c r="A115" s="2"/>
      <c r="B115" s="10" t="s">
        <v>221</v>
      </c>
      <c r="C115" s="11">
        <v>61309.002499999959</v>
      </c>
      <c r="D115" s="11">
        <v>64159.353090000011</v>
      </c>
      <c r="E115" s="11">
        <v>65365.744670000175</v>
      </c>
      <c r="F115" s="11">
        <v>41295.117270000257</v>
      </c>
      <c r="G115" s="49">
        <v>232129.2175300004</v>
      </c>
      <c r="H115" s="11">
        <v>72700.486829999762</v>
      </c>
      <c r="I115" s="11">
        <v>54763.382910000364</v>
      </c>
      <c r="J115" s="11">
        <v>67306.976389999982</v>
      </c>
      <c r="K115" s="11">
        <v>57047.463609999475</v>
      </c>
      <c r="L115" s="49">
        <v>251818.30973999959</v>
      </c>
      <c r="M115" s="11">
        <v>82301.856660000049</v>
      </c>
      <c r="N115" s="11">
        <v>50037.17831000009</v>
      </c>
      <c r="O115" s="11">
        <v>67464.097419999162</v>
      </c>
      <c r="P115" s="11">
        <v>60448.97820999971</v>
      </c>
      <c r="Q115" s="49">
        <v>260252.11059999902</v>
      </c>
      <c r="R115" s="11">
        <v>76585.305690000125</v>
      </c>
      <c r="S115" s="11">
        <v>69401.394189999846</v>
      </c>
      <c r="T115" s="11">
        <v>93972.649389999598</v>
      </c>
      <c r="U115" s="11">
        <v>55374.877969999579</v>
      </c>
      <c r="V115" s="49">
        <v>295334.22723999916</v>
      </c>
      <c r="W115" s="11">
        <v>47607.19948999997</v>
      </c>
      <c r="X115" s="11">
        <v>47780.899079999857</v>
      </c>
      <c r="Y115" s="11">
        <v>50093.871290000316</v>
      </c>
      <c r="Z115" s="11">
        <v>40960.5781899996</v>
      </c>
      <c r="AA115" s="49">
        <v>186442.54804999972</v>
      </c>
      <c r="AB115" s="11">
        <v>63485.192800000004</v>
      </c>
      <c r="AC115" s="11">
        <v>50325.821690000608</v>
      </c>
      <c r="AD115" s="11">
        <v>43294.902379999388</v>
      </c>
      <c r="AE115" s="11">
        <v>29414.878120000008</v>
      </c>
      <c r="AF115" s="49">
        <v>186520.79499000002</v>
      </c>
    </row>
    <row r="116" spans="1:32" x14ac:dyDescent="0.25">
      <c r="B116" s="12" t="s">
        <v>222</v>
      </c>
      <c r="C116" s="13">
        <v>-15360.460939999999</v>
      </c>
      <c r="D116" s="13">
        <v>-16065.41482</v>
      </c>
      <c r="E116" s="13">
        <v>-16397.969959999999</v>
      </c>
      <c r="F116" s="13">
        <v>-10354.16221000001</v>
      </c>
      <c r="G116" s="51">
        <v>-58178.007930000007</v>
      </c>
      <c r="H116" s="13">
        <v>-18218.331049999997</v>
      </c>
      <c r="I116" s="13">
        <v>-13715.156510000001</v>
      </c>
      <c r="J116" s="13">
        <v>-16849.076169999997</v>
      </c>
      <c r="K116" s="13">
        <v>-13548.166850000001</v>
      </c>
      <c r="L116" s="51">
        <v>-62330.730579999996</v>
      </c>
      <c r="M116" s="13">
        <v>-20564.52664</v>
      </c>
      <c r="N116" s="13">
        <v>-12531.968120000001</v>
      </c>
      <c r="O116" s="13">
        <v>-16870.479209999998</v>
      </c>
      <c r="P116" s="13">
        <v>-14429.741980000006</v>
      </c>
      <c r="Q116" s="51">
        <v>-64396.715950000005</v>
      </c>
      <c r="R116" s="13">
        <v>-19205.005149999997</v>
      </c>
      <c r="S116" s="13">
        <v>-17379.541899999997</v>
      </c>
      <c r="T116" s="13">
        <v>-23517.348740000009</v>
      </c>
      <c r="U116" s="13">
        <v>-13887.599880000002</v>
      </c>
      <c r="V116" s="51">
        <v>-73989.495670000004</v>
      </c>
      <c r="W116" s="13">
        <v>-11930.69924</v>
      </c>
      <c r="X116" s="13">
        <v>-12270.77313</v>
      </c>
      <c r="Y116" s="13">
        <v>-12520.066490000001</v>
      </c>
      <c r="Z116" s="13">
        <v>-9334.4312799999971</v>
      </c>
      <c r="AA116" s="51">
        <v>-46055.970139999998</v>
      </c>
      <c r="AB116" s="13">
        <v>-15890.321320000001</v>
      </c>
      <c r="AC116" s="13">
        <v>-12645.4933</v>
      </c>
      <c r="AD116" s="13">
        <v>-10798.122189999998</v>
      </c>
      <c r="AE116" s="13">
        <v>-8197.6719100000009</v>
      </c>
      <c r="AF116" s="51">
        <v>-47531.608720000004</v>
      </c>
    </row>
    <row r="117" spans="1:32" x14ac:dyDescent="0.25">
      <c r="B117" s="12" t="s">
        <v>223</v>
      </c>
      <c r="C117" s="13">
        <v>-12319.173929999997</v>
      </c>
      <c r="D117" s="13">
        <v>-11202.260130000006</v>
      </c>
      <c r="E117" s="13">
        <v>-13131.143639999998</v>
      </c>
      <c r="F117" s="13">
        <v>-8416.6420399999988</v>
      </c>
      <c r="G117" s="51">
        <v>-45069.21974</v>
      </c>
      <c r="H117" s="13">
        <v>-14587.497269999998</v>
      </c>
      <c r="I117" s="13">
        <v>-11162.71292</v>
      </c>
      <c r="J117" s="13">
        <v>-13508.170539999999</v>
      </c>
      <c r="K117" s="13">
        <v>-14480.459290000006</v>
      </c>
      <c r="L117" s="51">
        <v>-53738.840020000003</v>
      </c>
      <c r="M117" s="13">
        <v>-16468.968840000001</v>
      </c>
      <c r="N117" s="13">
        <v>-10546.695169999999</v>
      </c>
      <c r="O117" s="13">
        <v>-13479.940039999994</v>
      </c>
      <c r="P117" s="13">
        <v>-13017.52092000001</v>
      </c>
      <c r="Q117" s="51">
        <v>-53513.124970000004</v>
      </c>
      <c r="R117" s="13">
        <v>-11531.024019999999</v>
      </c>
      <c r="S117" s="13">
        <v>-10435.438470000003</v>
      </c>
      <c r="T117" s="13">
        <v>-14117.710969999996</v>
      </c>
      <c r="U117" s="13">
        <v>-8339.5662500000035</v>
      </c>
      <c r="V117" s="51">
        <v>-44423.739710000002</v>
      </c>
      <c r="W117" s="13">
        <v>-7174.7593199999992</v>
      </c>
      <c r="X117" s="13">
        <v>-7372.9356100000005</v>
      </c>
      <c r="Y117" s="13">
        <v>-7532.2979399999986</v>
      </c>
      <c r="Z117" s="13">
        <v>-6204.3819399999993</v>
      </c>
      <c r="AA117" s="51">
        <v>-28284.374809999998</v>
      </c>
      <c r="AB117" s="13">
        <v>-9541.3450099999991</v>
      </c>
      <c r="AC117" s="13">
        <v>-7015.5805200000013</v>
      </c>
      <c r="AD117" s="13">
        <v>-8656.8964799999994</v>
      </c>
      <c r="AE117" s="13">
        <v>-6266.8054599999996</v>
      </c>
      <c r="AF117" s="51">
        <v>-31480.627469999999</v>
      </c>
    </row>
    <row r="118" spans="1:32" x14ac:dyDescent="0.25">
      <c r="B118" s="12" t="s">
        <v>224</v>
      </c>
      <c r="C118" s="13">
        <v>0</v>
      </c>
      <c r="D118" s="13">
        <v>0</v>
      </c>
      <c r="E118" s="13">
        <v>0</v>
      </c>
      <c r="F118" s="13">
        <v>0</v>
      </c>
      <c r="G118" s="51">
        <v>0</v>
      </c>
      <c r="H118" s="13">
        <v>0</v>
      </c>
      <c r="I118" s="13">
        <v>0</v>
      </c>
      <c r="J118" s="13">
        <v>0</v>
      </c>
      <c r="K118" s="13">
        <v>0</v>
      </c>
      <c r="L118" s="51">
        <v>0</v>
      </c>
      <c r="M118" s="13">
        <v>0</v>
      </c>
      <c r="N118" s="13">
        <v>0</v>
      </c>
      <c r="O118" s="13">
        <v>0</v>
      </c>
      <c r="P118" s="13">
        <v>0</v>
      </c>
      <c r="Q118" s="51">
        <v>0</v>
      </c>
      <c r="R118" s="13">
        <v>0</v>
      </c>
      <c r="S118" s="13">
        <v>0</v>
      </c>
      <c r="T118" s="13">
        <v>0</v>
      </c>
      <c r="U118" s="13">
        <v>0</v>
      </c>
      <c r="V118" s="51">
        <v>0</v>
      </c>
      <c r="W118" s="13">
        <v>0</v>
      </c>
      <c r="X118" s="13">
        <v>0</v>
      </c>
      <c r="Y118" s="13">
        <v>0</v>
      </c>
      <c r="Z118" s="13">
        <v>0</v>
      </c>
      <c r="AA118" s="51">
        <v>0</v>
      </c>
      <c r="AB118" s="13">
        <v>0</v>
      </c>
      <c r="AC118" s="13">
        <v>0</v>
      </c>
      <c r="AD118" s="13">
        <v>0</v>
      </c>
      <c r="AE118" s="13">
        <v>0</v>
      </c>
      <c r="AF118" s="51">
        <v>0</v>
      </c>
    </row>
    <row r="119" spans="1:32" x14ac:dyDescent="0.25">
      <c r="B119" s="12" t="s">
        <v>225</v>
      </c>
      <c r="C119" s="13">
        <v>0</v>
      </c>
      <c r="D119" s="13">
        <v>0</v>
      </c>
      <c r="E119" s="13">
        <v>0</v>
      </c>
      <c r="F119" s="13">
        <v>0</v>
      </c>
      <c r="G119" s="51">
        <v>0</v>
      </c>
      <c r="H119" s="13">
        <v>0</v>
      </c>
      <c r="I119" s="13">
        <v>0</v>
      </c>
      <c r="J119" s="13">
        <v>0</v>
      </c>
      <c r="K119" s="13">
        <v>0</v>
      </c>
      <c r="L119" s="51">
        <v>0</v>
      </c>
      <c r="M119" s="13">
        <v>0</v>
      </c>
      <c r="N119" s="13">
        <v>0</v>
      </c>
      <c r="O119" s="13">
        <v>0</v>
      </c>
      <c r="P119" s="13">
        <v>0</v>
      </c>
      <c r="Q119" s="51">
        <v>0</v>
      </c>
      <c r="R119" s="13">
        <v>0</v>
      </c>
      <c r="S119" s="13">
        <v>0</v>
      </c>
      <c r="T119" s="13">
        <v>0</v>
      </c>
      <c r="U119" s="13">
        <v>0</v>
      </c>
      <c r="V119" s="51">
        <v>0</v>
      </c>
      <c r="W119" s="13">
        <v>0</v>
      </c>
      <c r="X119" s="13">
        <v>0</v>
      </c>
      <c r="Y119" s="13">
        <v>0</v>
      </c>
      <c r="Z119" s="13">
        <v>0</v>
      </c>
      <c r="AA119" s="51">
        <v>0</v>
      </c>
      <c r="AB119" s="13">
        <v>0</v>
      </c>
      <c r="AC119" s="13">
        <v>0</v>
      </c>
      <c r="AD119" s="13">
        <v>0</v>
      </c>
      <c r="AE119" s="13">
        <v>0</v>
      </c>
      <c r="AF119" s="51">
        <v>0</v>
      </c>
    </row>
    <row r="120" spans="1:32" s="165" customFormat="1" x14ac:dyDescent="0.25">
      <c r="A120" s="6"/>
      <c r="B120" s="16" t="s">
        <v>226</v>
      </c>
      <c r="C120" s="17">
        <v>33629.367629999964</v>
      </c>
      <c r="D120" s="17">
        <v>36891.678140000004</v>
      </c>
      <c r="E120" s="17">
        <v>35836.631070000178</v>
      </c>
      <c r="F120" s="17">
        <v>22524.313020000249</v>
      </c>
      <c r="G120" s="55">
        <v>128881.98986000039</v>
      </c>
      <c r="H120" s="17">
        <v>39894.658509999768</v>
      </c>
      <c r="I120" s="17">
        <v>29885.513480000365</v>
      </c>
      <c r="J120" s="17">
        <v>36949.729679999982</v>
      </c>
      <c r="K120" s="17">
        <v>29018.837469999467</v>
      </c>
      <c r="L120" s="55">
        <v>135748.73913999958</v>
      </c>
      <c r="M120" s="17">
        <v>45268.361180000051</v>
      </c>
      <c r="N120" s="17">
        <v>26958.515020000086</v>
      </c>
      <c r="O120" s="17">
        <v>37113.67816999917</v>
      </c>
      <c r="P120" s="17">
        <v>33001.715309999694</v>
      </c>
      <c r="Q120" s="55">
        <v>142342.26967999901</v>
      </c>
      <c r="R120" s="17">
        <v>45849.27652000013</v>
      </c>
      <c r="S120" s="17">
        <v>41586.413819999849</v>
      </c>
      <c r="T120" s="17">
        <v>56337.589679999583</v>
      </c>
      <c r="U120" s="17">
        <v>33147.711839999574</v>
      </c>
      <c r="V120" s="55">
        <v>176920.99185999911</v>
      </c>
      <c r="W120" s="17">
        <v>28501.740929999971</v>
      </c>
      <c r="X120" s="17">
        <v>28137.190339999855</v>
      </c>
      <c r="Y120" s="17">
        <v>30041.506860000321</v>
      </c>
      <c r="Z120" s="17">
        <v>25421.764969999604</v>
      </c>
      <c r="AA120" s="55">
        <v>112102.20309999975</v>
      </c>
      <c r="AB120" s="17">
        <v>38053.526470000004</v>
      </c>
      <c r="AC120" s="17">
        <v>30664.747870000603</v>
      </c>
      <c r="AD120" s="17">
        <v>23839.883709999391</v>
      </c>
      <c r="AE120" s="17">
        <v>14950.400750000008</v>
      </c>
      <c r="AF120" s="55">
        <v>107508.5588</v>
      </c>
    </row>
    <row r="121" spans="1:32" x14ac:dyDescent="0.25">
      <c r="B121" s="12" t="s">
        <v>251</v>
      </c>
      <c r="C121" s="14">
        <v>17150.977491299982</v>
      </c>
      <c r="D121" s="14">
        <v>18814.755851400001</v>
      </c>
      <c r="E121" s="14">
        <v>18276.681845700092</v>
      </c>
      <c r="F121" s="14">
        <v>11487.399640200127</v>
      </c>
      <c r="G121" s="51">
        <v>65729.814828600196</v>
      </c>
      <c r="H121" s="14">
        <v>20346.275840099883</v>
      </c>
      <c r="I121" s="14">
        <v>15241.611874800186</v>
      </c>
      <c r="J121" s="14">
        <v>18844.362136799991</v>
      </c>
      <c r="K121" s="14">
        <v>14799.607109699729</v>
      </c>
      <c r="L121" s="51">
        <v>69231.856961399797</v>
      </c>
      <c r="M121" s="14">
        <v>23086.864201800025</v>
      </c>
      <c r="N121" s="14">
        <v>13748.842660200044</v>
      </c>
      <c r="O121" s="14">
        <v>18927.975866699577</v>
      </c>
      <c r="P121" s="14">
        <v>16830.874808099845</v>
      </c>
      <c r="Q121" s="51">
        <v>72594.55753679949</v>
      </c>
      <c r="R121" s="14">
        <v>23383.131025200066</v>
      </c>
      <c r="S121" s="14">
        <v>21209.071048199923</v>
      </c>
      <c r="T121" s="14">
        <v>28732.170736799788</v>
      </c>
      <c r="U121" s="14">
        <v>16905.333038399782</v>
      </c>
      <c r="V121" s="51">
        <v>90229.705848599551</v>
      </c>
      <c r="W121" s="14">
        <v>14535.887874299986</v>
      </c>
      <c r="X121" s="14">
        <v>14349.967073399926</v>
      </c>
      <c r="Y121" s="14">
        <v>15321.168498600164</v>
      </c>
      <c r="Z121" s="14">
        <v>12965.100134699798</v>
      </c>
      <c r="AA121" s="51">
        <v>57172.123580999876</v>
      </c>
      <c r="AB121" s="14">
        <v>19407.298499700002</v>
      </c>
      <c r="AC121" s="14">
        <v>15639.021413700308</v>
      </c>
      <c r="AD121" s="14">
        <v>12158.340692099689</v>
      </c>
      <c r="AE121" s="14">
        <v>7624.7043825000046</v>
      </c>
      <c r="AF121" s="51">
        <v>54829.364988000008</v>
      </c>
    </row>
    <row r="122" spans="1:32" x14ac:dyDescent="0.25">
      <c r="B122" s="12" t="s">
        <v>227</v>
      </c>
      <c r="C122" s="14">
        <v>0</v>
      </c>
      <c r="D122" s="14">
        <v>0</v>
      </c>
      <c r="E122" s="14">
        <v>0</v>
      </c>
      <c r="F122" s="14">
        <v>0</v>
      </c>
      <c r="G122" s="51">
        <v>0</v>
      </c>
      <c r="H122" s="14">
        <v>0</v>
      </c>
      <c r="I122" s="14">
        <v>0</v>
      </c>
      <c r="J122" s="14">
        <v>0</v>
      </c>
      <c r="K122" s="14">
        <v>0</v>
      </c>
      <c r="L122" s="51">
        <v>0</v>
      </c>
      <c r="M122" s="14">
        <v>0</v>
      </c>
      <c r="N122" s="14">
        <v>0</v>
      </c>
      <c r="O122" s="14">
        <v>0</v>
      </c>
      <c r="P122" s="14">
        <v>0</v>
      </c>
      <c r="Q122" s="51">
        <v>0</v>
      </c>
      <c r="R122" s="14">
        <v>0</v>
      </c>
      <c r="S122" s="14">
        <v>0</v>
      </c>
      <c r="T122" s="14">
        <v>0</v>
      </c>
      <c r="U122" s="14">
        <v>0</v>
      </c>
      <c r="V122" s="51">
        <v>0</v>
      </c>
      <c r="W122" s="14">
        <v>0</v>
      </c>
      <c r="X122" s="14">
        <v>0</v>
      </c>
      <c r="Y122" s="14">
        <v>0</v>
      </c>
      <c r="Z122" s="14">
        <v>0</v>
      </c>
      <c r="AA122" s="51">
        <v>0</v>
      </c>
      <c r="AB122" s="14">
        <v>0</v>
      </c>
      <c r="AC122" s="14">
        <v>0</v>
      </c>
      <c r="AD122" s="14">
        <v>0</v>
      </c>
      <c r="AE122" s="14">
        <v>0</v>
      </c>
      <c r="AF122" s="51">
        <v>0</v>
      </c>
    </row>
    <row r="123" spans="1:32" x14ac:dyDescent="0.25">
      <c r="B123" s="12" t="s">
        <v>252</v>
      </c>
      <c r="C123" s="14">
        <v>17150.977491299982</v>
      </c>
      <c r="D123" s="14">
        <v>18814.755851400001</v>
      </c>
      <c r="E123" s="14">
        <v>18276.681845700092</v>
      </c>
      <c r="F123" s="14">
        <v>11487.399640200127</v>
      </c>
      <c r="G123" s="51">
        <v>65729.814828600196</v>
      </c>
      <c r="H123" s="14">
        <v>20346.275840099883</v>
      </c>
      <c r="I123" s="14">
        <v>15241.611874800186</v>
      </c>
      <c r="J123" s="14">
        <v>18844.362136799991</v>
      </c>
      <c r="K123" s="14">
        <v>14799.607109699729</v>
      </c>
      <c r="L123" s="51">
        <v>69231.856961399797</v>
      </c>
      <c r="M123" s="14">
        <v>23086.864201800025</v>
      </c>
      <c r="N123" s="14">
        <v>13748.842660200044</v>
      </c>
      <c r="O123" s="14">
        <v>18927.975866699577</v>
      </c>
      <c r="P123" s="14">
        <v>16830.874808099845</v>
      </c>
      <c r="Q123" s="51">
        <v>72594.55753679949</v>
      </c>
      <c r="R123" s="14">
        <v>23383.131025200066</v>
      </c>
      <c r="S123" s="14">
        <v>21209.071048199923</v>
      </c>
      <c r="T123" s="14">
        <v>28732.170736799788</v>
      </c>
      <c r="U123" s="14">
        <v>16905.333038399782</v>
      </c>
      <c r="V123" s="51">
        <v>90229.705848599551</v>
      </c>
      <c r="W123" s="14">
        <v>14535.887874299986</v>
      </c>
      <c r="X123" s="14">
        <v>14349.967073399926</v>
      </c>
      <c r="Y123" s="14">
        <v>15321.168498600164</v>
      </c>
      <c r="Z123" s="14">
        <v>12965.100134699798</v>
      </c>
      <c r="AA123" s="51">
        <v>57172.123580999876</v>
      </c>
      <c r="AB123" s="14">
        <v>19407.298499700002</v>
      </c>
      <c r="AC123" s="14">
        <v>15639.021413700308</v>
      </c>
      <c r="AD123" s="14">
        <v>12158.340692099689</v>
      </c>
      <c r="AE123" s="14">
        <v>7624.7043825000046</v>
      </c>
      <c r="AF123" s="51">
        <v>54829.364988000008</v>
      </c>
    </row>
    <row r="124" spans="1:32" x14ac:dyDescent="0.25">
      <c r="B124" s="12" t="s">
        <v>253</v>
      </c>
      <c r="C124" s="13">
        <v>16478.390138699982</v>
      </c>
      <c r="D124" s="13">
        <v>18076.922288600003</v>
      </c>
      <c r="E124" s="13">
        <v>17559.949224300086</v>
      </c>
      <c r="F124" s="13">
        <v>11036.913379800122</v>
      </c>
      <c r="G124" s="51">
        <v>63152.175031400191</v>
      </c>
      <c r="H124" s="13">
        <v>19548.382669899886</v>
      </c>
      <c r="I124" s="13">
        <v>14643.901605200179</v>
      </c>
      <c r="J124" s="13">
        <v>18105.367543199991</v>
      </c>
      <c r="K124" s="13">
        <v>14219.230360299738</v>
      </c>
      <c r="L124" s="51">
        <v>66516.882178599801</v>
      </c>
      <c r="M124" s="13">
        <v>22181.496978200026</v>
      </c>
      <c r="N124" s="13">
        <v>13209.672359800043</v>
      </c>
      <c r="O124" s="13">
        <v>18185.702303299593</v>
      </c>
      <c r="P124" s="13">
        <v>16170.840501899849</v>
      </c>
      <c r="Q124" s="51">
        <v>69747.712143199504</v>
      </c>
      <c r="R124" s="13">
        <v>22466.145494800065</v>
      </c>
      <c r="S124" s="13">
        <v>20377.342771799926</v>
      </c>
      <c r="T124" s="13">
        <v>27605.418943199795</v>
      </c>
      <c r="U124" s="13">
        <v>16242.378801599792</v>
      </c>
      <c r="V124" s="51">
        <v>86691.286011399585</v>
      </c>
      <c r="W124" s="13">
        <v>13965.853055699985</v>
      </c>
      <c r="X124" s="13">
        <v>13787.223266599929</v>
      </c>
      <c r="Y124" s="13">
        <v>14720.338361400158</v>
      </c>
      <c r="Z124" s="13">
        <v>12456.664835299795</v>
      </c>
      <c r="AA124" s="51">
        <v>54930.079518999868</v>
      </c>
      <c r="AB124" s="13">
        <v>18646.227970300002</v>
      </c>
      <c r="AC124" s="13">
        <v>15025.726456300295</v>
      </c>
      <c r="AD124" s="13">
        <v>11681.543017899701</v>
      </c>
      <c r="AE124" s="13">
        <v>7325.6963675000034</v>
      </c>
      <c r="AF124" s="51">
        <v>52679.193811999998</v>
      </c>
    </row>
    <row r="125" spans="1:32" ht="15.75" thickBot="1" x14ac:dyDescent="0.3">
      <c r="B125" s="18" t="s">
        <v>241</v>
      </c>
      <c r="C125" s="19">
        <v>0.24587099999999998</v>
      </c>
      <c r="D125" s="19">
        <v>0.24587099999999998</v>
      </c>
      <c r="E125" s="19">
        <v>0.24587099999999998</v>
      </c>
      <c r="F125" s="19">
        <v>0.24587099999999998</v>
      </c>
      <c r="G125" s="58">
        <v>0.24587099999999998</v>
      </c>
      <c r="H125" s="19">
        <v>0.24587099999999998</v>
      </c>
      <c r="I125" s="19">
        <v>0.24587099999999998</v>
      </c>
      <c r="J125" s="19">
        <v>0.24587099999999998</v>
      </c>
      <c r="K125" s="19">
        <v>0.24587099999999998</v>
      </c>
      <c r="L125" s="58">
        <v>0.24587099999999998</v>
      </c>
      <c r="M125" s="19">
        <v>0.24587099999999998</v>
      </c>
      <c r="N125" s="19">
        <v>0.24587099999999998</v>
      </c>
      <c r="O125" s="19">
        <v>0.24587099999999998</v>
      </c>
      <c r="P125" s="19">
        <v>0.24587099999999998</v>
      </c>
      <c r="Q125" s="58">
        <v>0.24587099999999998</v>
      </c>
      <c r="R125" s="19">
        <v>0.24587099999999998</v>
      </c>
      <c r="S125" s="19">
        <v>0.24587099999999998</v>
      </c>
      <c r="T125" s="19">
        <v>0.24587099999999998</v>
      </c>
      <c r="U125" s="19">
        <v>0.24587099999999998</v>
      </c>
      <c r="V125" s="58">
        <v>0.24587099999999998</v>
      </c>
      <c r="W125" s="19">
        <v>0.24587099999999998</v>
      </c>
      <c r="X125" s="19">
        <v>0.24587099999999998</v>
      </c>
      <c r="Y125" s="19">
        <v>0.24587099999999998</v>
      </c>
      <c r="Z125" s="19">
        <v>0.24587099999999998</v>
      </c>
      <c r="AA125" s="58">
        <v>0.24587099999999998</v>
      </c>
      <c r="AB125" s="19">
        <v>0.24607499999999999</v>
      </c>
      <c r="AC125" s="19">
        <v>0.24607499999999999</v>
      </c>
      <c r="AD125" s="19">
        <v>0.24607499999999999</v>
      </c>
      <c r="AE125" s="19">
        <v>0.24607499999999999</v>
      </c>
      <c r="AF125" s="58">
        <v>0.24607499999999999</v>
      </c>
    </row>
    <row r="126" spans="1:32" ht="15.75" thickBot="1" x14ac:dyDescent="0.3"/>
    <row r="127" spans="1:32" s="165" customFormat="1" x14ac:dyDescent="0.25">
      <c r="A127" s="5"/>
      <c r="B127" s="31" t="s">
        <v>522</v>
      </c>
      <c r="C127" s="43" t="s">
        <v>117</v>
      </c>
      <c r="D127" s="43" t="s">
        <v>118</v>
      </c>
      <c r="E127" s="43" t="s">
        <v>119</v>
      </c>
      <c r="F127" s="43" t="s">
        <v>120</v>
      </c>
      <c r="G127" s="48">
        <v>2016</v>
      </c>
      <c r="H127" s="43" t="s">
        <v>121</v>
      </c>
      <c r="I127" s="43" t="s">
        <v>122</v>
      </c>
      <c r="J127" s="43" t="s">
        <v>123</v>
      </c>
      <c r="K127" s="43" t="s">
        <v>124</v>
      </c>
      <c r="L127" s="48">
        <v>2017</v>
      </c>
      <c r="M127" s="43" t="s">
        <v>125</v>
      </c>
      <c r="N127" s="43" t="s">
        <v>126</v>
      </c>
      <c r="O127" s="43" t="s">
        <v>127</v>
      </c>
      <c r="P127" s="43" t="s">
        <v>128</v>
      </c>
      <c r="Q127" s="48">
        <v>2018</v>
      </c>
      <c r="R127" s="43" t="s">
        <v>129</v>
      </c>
      <c r="S127" s="43" t="s">
        <v>130</v>
      </c>
      <c r="T127" s="43" t="s">
        <v>131</v>
      </c>
      <c r="U127" s="43" t="s">
        <v>132</v>
      </c>
      <c r="V127" s="48">
        <v>2019</v>
      </c>
      <c r="W127" s="43" t="s">
        <v>133</v>
      </c>
      <c r="X127" s="43" t="s">
        <v>134</v>
      </c>
      <c r="Y127" s="43" t="s">
        <v>135</v>
      </c>
      <c r="Z127" s="43" t="s">
        <v>136</v>
      </c>
      <c r="AA127" s="48">
        <v>2020</v>
      </c>
      <c r="AB127" s="43" t="s">
        <v>137</v>
      </c>
      <c r="AC127" s="43" t="s">
        <v>138</v>
      </c>
      <c r="AD127" s="43" t="s">
        <v>514</v>
      </c>
      <c r="AE127" s="43" t="s">
        <v>563</v>
      </c>
      <c r="AF127" s="48">
        <v>2021</v>
      </c>
    </row>
    <row r="128" spans="1:32" s="165" customFormat="1" hidden="1" x14ac:dyDescent="0.25">
      <c r="A128" s="5"/>
      <c r="B128" s="31" t="s">
        <v>522</v>
      </c>
      <c r="C128" s="43" t="s">
        <v>139</v>
      </c>
      <c r="D128" s="43" t="s">
        <v>140</v>
      </c>
      <c r="E128" s="43" t="s">
        <v>141</v>
      </c>
      <c r="F128" s="43" t="s">
        <v>142</v>
      </c>
      <c r="G128" s="48">
        <v>2016</v>
      </c>
      <c r="H128" s="43" t="s">
        <v>143</v>
      </c>
      <c r="I128" s="43" t="s">
        <v>144</v>
      </c>
      <c r="J128" s="43" t="s">
        <v>145</v>
      </c>
      <c r="K128" s="43" t="s">
        <v>146</v>
      </c>
      <c r="L128" s="48">
        <v>2017</v>
      </c>
      <c r="M128" s="43" t="s">
        <v>147</v>
      </c>
      <c r="N128" s="43" t="s">
        <v>148</v>
      </c>
      <c r="O128" s="43" t="s">
        <v>149</v>
      </c>
      <c r="P128" s="43" t="s">
        <v>150</v>
      </c>
      <c r="Q128" s="48">
        <v>2018</v>
      </c>
      <c r="R128" s="43" t="s">
        <v>151</v>
      </c>
      <c r="S128" s="43" t="s">
        <v>152</v>
      </c>
      <c r="T128" s="43" t="s">
        <v>153</v>
      </c>
      <c r="U128" s="43" t="s">
        <v>154</v>
      </c>
      <c r="V128" s="48">
        <v>2019</v>
      </c>
      <c r="W128" s="43" t="s">
        <v>155</v>
      </c>
      <c r="X128" s="43" t="s">
        <v>156</v>
      </c>
      <c r="Y128" s="43" t="s">
        <v>157</v>
      </c>
      <c r="Z128" s="43" t="s">
        <v>158</v>
      </c>
      <c r="AA128" s="48">
        <v>2020</v>
      </c>
      <c r="AB128" s="43" t="s">
        <v>159</v>
      </c>
      <c r="AC128" s="43" t="s">
        <v>160</v>
      </c>
      <c r="AD128" s="43" t="s">
        <v>513</v>
      </c>
      <c r="AE128" s="43" t="s">
        <v>564</v>
      </c>
      <c r="AF128" s="48">
        <v>2021</v>
      </c>
    </row>
    <row r="129" spans="1:32" s="165" customFormat="1" x14ac:dyDescent="0.25">
      <c r="A129" s="2"/>
      <c r="B129" s="10" t="s">
        <v>284</v>
      </c>
      <c r="C129" s="11">
        <v>94217.991739999998</v>
      </c>
      <c r="D129" s="11">
        <v>99178.238779999985</v>
      </c>
      <c r="E129" s="11">
        <v>101168.63438999996</v>
      </c>
      <c r="F129" s="11">
        <v>104532.45653000002</v>
      </c>
      <c r="G129" s="49">
        <v>399097.32143999997</v>
      </c>
      <c r="H129" s="11">
        <v>114657.10603000002</v>
      </c>
      <c r="I129" s="11">
        <v>110571.44656999997</v>
      </c>
      <c r="J129" s="11">
        <v>117051.11085999996</v>
      </c>
      <c r="K129" s="11">
        <v>118844.14063999994</v>
      </c>
      <c r="L129" s="49">
        <v>461123.80409999989</v>
      </c>
      <c r="M129" s="11">
        <v>122172.52727000001</v>
      </c>
      <c r="N129" s="11">
        <v>119358.36675999999</v>
      </c>
      <c r="O129" s="11">
        <v>118850.08931000004</v>
      </c>
      <c r="P129" s="11">
        <v>120598.40334999992</v>
      </c>
      <c r="Q129" s="49">
        <v>480979.38668999996</v>
      </c>
      <c r="R129" s="11">
        <v>123968.35270999999</v>
      </c>
      <c r="S129" s="11">
        <v>130815.01541000001</v>
      </c>
      <c r="T129" s="11">
        <v>145076.08743999986</v>
      </c>
      <c r="U129" s="11">
        <v>146202.77163000003</v>
      </c>
      <c r="V129" s="49">
        <v>546062.22718999989</v>
      </c>
      <c r="W129" s="11">
        <v>149454.32198000001</v>
      </c>
      <c r="X129" s="11">
        <v>143377.73657999997</v>
      </c>
      <c r="Y129" s="11">
        <v>149920.24357999995</v>
      </c>
      <c r="Z129" s="11">
        <v>158168.20924999996</v>
      </c>
      <c r="AA129" s="49">
        <v>600920.51138999988</v>
      </c>
      <c r="AB129" s="11">
        <v>154049.86630000005</v>
      </c>
      <c r="AC129" s="11">
        <v>149714.16021999996</v>
      </c>
      <c r="AD129" s="11">
        <v>155501.17500999995</v>
      </c>
      <c r="AE129" s="11">
        <v>136270</v>
      </c>
      <c r="AF129" s="49">
        <v>595535.20152999996</v>
      </c>
    </row>
    <row r="130" spans="1:32" x14ac:dyDescent="0.25">
      <c r="B130" s="12" t="s">
        <v>285</v>
      </c>
      <c r="C130" s="13">
        <v>-48685.246599999999</v>
      </c>
      <c r="D130" s="13">
        <v>-44322.241110000032</v>
      </c>
      <c r="E130" s="13">
        <v>-46965.703820000039</v>
      </c>
      <c r="F130" s="13">
        <v>-56817.098060000135</v>
      </c>
      <c r="G130" s="50">
        <v>-196790.2895900002</v>
      </c>
      <c r="H130" s="13">
        <v>-59248.95045000004</v>
      </c>
      <c r="I130" s="13">
        <v>-66052.511039999983</v>
      </c>
      <c r="J130" s="13">
        <v>-70461.620520000113</v>
      </c>
      <c r="K130" s="13">
        <v>-74990.560199999833</v>
      </c>
      <c r="L130" s="50">
        <v>-270753.64220999996</v>
      </c>
      <c r="M130" s="13">
        <v>-69944.02648000003</v>
      </c>
      <c r="N130" s="13">
        <v>-69398.656999999948</v>
      </c>
      <c r="O130" s="13">
        <v>-72251.142929999973</v>
      </c>
      <c r="P130" s="13">
        <v>-71240.935360000032</v>
      </c>
      <c r="Q130" s="50">
        <v>-282834.76176999998</v>
      </c>
      <c r="R130" s="13">
        <v>-64206.02324000001</v>
      </c>
      <c r="S130" s="13">
        <v>-83807.091309999843</v>
      </c>
      <c r="T130" s="13">
        <v>-98518.986680000235</v>
      </c>
      <c r="U130" s="13">
        <v>-116843.42484999972</v>
      </c>
      <c r="V130" s="50">
        <v>-363375.52607999981</v>
      </c>
      <c r="W130" s="13">
        <v>-92283.881649999967</v>
      </c>
      <c r="X130" s="13">
        <v>-77185.755689999962</v>
      </c>
      <c r="Y130" s="13">
        <v>-85833.616909999924</v>
      </c>
      <c r="Z130" s="13">
        <v>-89133.958610000234</v>
      </c>
      <c r="AA130" s="50">
        <v>-344437.21286000009</v>
      </c>
      <c r="AB130" s="13">
        <v>-86212.105640000023</v>
      </c>
      <c r="AC130" s="13">
        <v>-78986.831129999657</v>
      </c>
      <c r="AD130" s="13">
        <v>-71039.03152000031</v>
      </c>
      <c r="AE130" s="13">
        <v>-68626</v>
      </c>
      <c r="AF130" s="50">
        <v>-304863.96828999999</v>
      </c>
    </row>
    <row r="131" spans="1:32" s="165" customFormat="1" x14ac:dyDescent="0.25">
      <c r="A131" s="2"/>
      <c r="B131" s="10" t="s">
        <v>214</v>
      </c>
      <c r="C131" s="11">
        <v>45532.745139999992</v>
      </c>
      <c r="D131" s="11">
        <v>54855.997669999961</v>
      </c>
      <c r="E131" s="11">
        <v>54202.930569999953</v>
      </c>
      <c r="F131" s="11">
        <v>47715.35846999989</v>
      </c>
      <c r="G131" s="49">
        <v>202307.0318499998</v>
      </c>
      <c r="H131" s="11">
        <v>55408.155579999991</v>
      </c>
      <c r="I131" s="11">
        <v>44518.935529999988</v>
      </c>
      <c r="J131" s="11">
        <v>46589.490339999873</v>
      </c>
      <c r="K131" s="11">
        <v>43853.580440000078</v>
      </c>
      <c r="L131" s="49">
        <v>190370.16188999993</v>
      </c>
      <c r="M131" s="11">
        <v>52228.500789999976</v>
      </c>
      <c r="N131" s="11">
        <v>49959.709760000042</v>
      </c>
      <c r="O131" s="11">
        <v>46598.946380000067</v>
      </c>
      <c r="P131" s="11">
        <v>49357.467989999859</v>
      </c>
      <c r="Q131" s="49">
        <v>198144.62491999994</v>
      </c>
      <c r="R131" s="11">
        <v>59762.329469999982</v>
      </c>
      <c r="S131" s="11">
        <v>47007.924100000164</v>
      </c>
      <c r="T131" s="11">
        <v>46557.100759999652</v>
      </c>
      <c r="U131" s="11">
        <v>29359.346780000342</v>
      </c>
      <c r="V131" s="49">
        <v>182686.70111000014</v>
      </c>
      <c r="W131" s="11">
        <v>57170.440330000056</v>
      </c>
      <c r="X131" s="11">
        <v>66191.980890000035</v>
      </c>
      <c r="Y131" s="11">
        <v>64086.626669999983</v>
      </c>
      <c r="Z131" s="11">
        <v>69034.250639999722</v>
      </c>
      <c r="AA131" s="49">
        <v>256483.2985299998</v>
      </c>
      <c r="AB131" s="11">
        <v>67837.760660000014</v>
      </c>
      <c r="AC131" s="11">
        <v>70727.329090000349</v>
      </c>
      <c r="AD131" s="11">
        <v>84462.143489999638</v>
      </c>
      <c r="AE131" s="11">
        <v>67644</v>
      </c>
      <c r="AF131" s="49">
        <v>290671.23323999997</v>
      </c>
    </row>
    <row r="132" spans="1:32" x14ac:dyDescent="0.25">
      <c r="B132" s="12" t="s">
        <v>215</v>
      </c>
      <c r="C132" s="13">
        <v>-11548.378859999997</v>
      </c>
      <c r="D132" s="13">
        <v>-11942.266889999999</v>
      </c>
      <c r="E132" s="13">
        <v>-11637.454270000009</v>
      </c>
      <c r="F132" s="13">
        <v>-12436.231910000002</v>
      </c>
      <c r="G132" s="50">
        <v>-47564.331930000008</v>
      </c>
      <c r="H132" s="13">
        <v>-11026.247210000005</v>
      </c>
      <c r="I132" s="13">
        <v>-10873.961739999999</v>
      </c>
      <c r="J132" s="13">
        <v>-10783.658439999992</v>
      </c>
      <c r="K132" s="13">
        <v>-11949.937120000021</v>
      </c>
      <c r="L132" s="50">
        <v>-44633.804510000016</v>
      </c>
      <c r="M132" s="13">
        <v>-9211.4524000000019</v>
      </c>
      <c r="N132" s="13">
        <v>-11404.171140000006</v>
      </c>
      <c r="O132" s="13">
        <v>-12013.281099999989</v>
      </c>
      <c r="P132" s="13">
        <v>-13985.399170000022</v>
      </c>
      <c r="Q132" s="50">
        <v>-46614.303810000019</v>
      </c>
      <c r="R132" s="13">
        <v>-12485.177739999999</v>
      </c>
      <c r="S132" s="13">
        <v>-13060.036840000008</v>
      </c>
      <c r="T132" s="13">
        <v>-13081.511590000009</v>
      </c>
      <c r="U132" s="13">
        <v>-15663.117689999999</v>
      </c>
      <c r="V132" s="50">
        <v>-54289.843860000015</v>
      </c>
      <c r="W132" s="13">
        <v>-13339.176730000003</v>
      </c>
      <c r="X132" s="13">
        <v>-14195.14546</v>
      </c>
      <c r="Y132" s="13">
        <v>-18292.426159999992</v>
      </c>
      <c r="Z132" s="13">
        <v>-19779.374280000018</v>
      </c>
      <c r="AA132" s="50">
        <v>-65606.122630000013</v>
      </c>
      <c r="AB132" s="13">
        <v>-17339.943459999995</v>
      </c>
      <c r="AC132" s="13">
        <v>-15766.260950000004</v>
      </c>
      <c r="AD132" s="13">
        <v>-13256.225749999998</v>
      </c>
      <c r="AE132" s="13">
        <v>-16195</v>
      </c>
      <c r="AF132" s="50">
        <v>-62557.430159999996</v>
      </c>
    </row>
    <row r="133" spans="1:32" x14ac:dyDescent="0.25">
      <c r="B133" s="12" t="s">
        <v>216</v>
      </c>
      <c r="C133" s="14">
        <v>-13873.33022</v>
      </c>
      <c r="D133" s="14">
        <v>-14501.896050000003</v>
      </c>
      <c r="E133" s="14">
        <v>-14811.68154999999</v>
      </c>
      <c r="F133" s="14">
        <v>-15276.154609999998</v>
      </c>
      <c r="G133" s="51">
        <v>-58463.062429999991</v>
      </c>
      <c r="H133" s="14">
        <v>-16705.685249999999</v>
      </c>
      <c r="I133" s="14">
        <v>-13795.759330000001</v>
      </c>
      <c r="J133" s="14">
        <v>-13866.904850000003</v>
      </c>
      <c r="K133" s="14">
        <v>-14039.19057999998</v>
      </c>
      <c r="L133" s="51">
        <v>-58407.540009999982</v>
      </c>
      <c r="M133" s="14">
        <v>-14500.154289999999</v>
      </c>
      <c r="N133" s="14">
        <v>-13883.770250000005</v>
      </c>
      <c r="O133" s="14">
        <v>-13768.641009999996</v>
      </c>
      <c r="P133" s="14">
        <v>-13961.254760000011</v>
      </c>
      <c r="Q133" s="51">
        <v>-56113.82031000001</v>
      </c>
      <c r="R133" s="14">
        <v>-14350.170169999999</v>
      </c>
      <c r="S133" s="14">
        <v>-15065.640950000006</v>
      </c>
      <c r="T133" s="14">
        <v>-16731.554479999999</v>
      </c>
      <c r="U133" s="14">
        <v>-16870.227839999992</v>
      </c>
      <c r="V133" s="51">
        <v>-63017.593439999997</v>
      </c>
      <c r="W133" s="14">
        <v>-17318.273430000005</v>
      </c>
      <c r="X133" s="14">
        <v>-16724.741119999995</v>
      </c>
      <c r="Y133" s="14">
        <v>-17336.095069999996</v>
      </c>
      <c r="Z133" s="14">
        <v>-18308.007319999997</v>
      </c>
      <c r="AA133" s="51">
        <v>-69687.116939999993</v>
      </c>
      <c r="AB133" s="14">
        <v>-17949.553100000001</v>
      </c>
      <c r="AC133" s="14">
        <v>-17564.841700000001</v>
      </c>
      <c r="AD133" s="14">
        <v>-18281.634480000001</v>
      </c>
      <c r="AE133" s="14">
        <v>-16135</v>
      </c>
      <c r="AF133" s="51">
        <v>-69931.029280000002</v>
      </c>
    </row>
    <row r="134" spans="1:32" x14ac:dyDescent="0.25">
      <c r="B134" s="12" t="s">
        <v>217</v>
      </c>
      <c r="C134" s="14">
        <v>8002.5771400000003</v>
      </c>
      <c r="D134" s="14">
        <v>7294.6495600000026</v>
      </c>
      <c r="E134" s="14">
        <v>9479.4056799999998</v>
      </c>
      <c r="F134" s="14">
        <v>7959.2655499999855</v>
      </c>
      <c r="G134" s="51">
        <v>32735.897929999988</v>
      </c>
      <c r="H134" s="14">
        <v>7207.099409999998</v>
      </c>
      <c r="I134" s="14">
        <v>5458.3750399999981</v>
      </c>
      <c r="J134" s="14">
        <v>5126.8719799999944</v>
      </c>
      <c r="K134" s="14">
        <v>4526.3222300000125</v>
      </c>
      <c r="L134" s="51">
        <v>22318.668660000003</v>
      </c>
      <c r="M134" s="14">
        <v>8277.6524600000012</v>
      </c>
      <c r="N134" s="14">
        <v>3497.493279999997</v>
      </c>
      <c r="O134" s="14">
        <v>1546.859779999997</v>
      </c>
      <c r="P134" s="14">
        <v>4361.0712899999999</v>
      </c>
      <c r="Q134" s="51">
        <v>17683.076809999995</v>
      </c>
      <c r="R134" s="14">
        <v>3769.2713099999996</v>
      </c>
      <c r="S134" s="14">
        <v>4241.5420999999969</v>
      </c>
      <c r="T134" s="14">
        <v>4020.2174400000004</v>
      </c>
      <c r="U134" s="14">
        <v>3810.430260000001</v>
      </c>
      <c r="V134" s="51">
        <v>15841.461109999998</v>
      </c>
      <c r="W134" s="14">
        <v>3662.3104999999996</v>
      </c>
      <c r="X134" s="14">
        <v>3497.6268599999994</v>
      </c>
      <c r="Y134" s="14">
        <v>3015.049320000001</v>
      </c>
      <c r="Z134" s="14">
        <v>3813.6902100000043</v>
      </c>
      <c r="AA134" s="51">
        <v>13988.676890000004</v>
      </c>
      <c r="AB134" s="14">
        <v>4072.3048900000003</v>
      </c>
      <c r="AC134" s="14">
        <v>4612.9757500000005</v>
      </c>
      <c r="AD134" s="14">
        <v>6876.4893200000006</v>
      </c>
      <c r="AE134" s="14">
        <v>6457</v>
      </c>
      <c r="AF134" s="51">
        <v>22018.769960000001</v>
      </c>
    </row>
    <row r="135" spans="1:32" x14ac:dyDescent="0.25">
      <c r="B135" s="12" t="s">
        <v>218</v>
      </c>
      <c r="C135" s="13">
        <v>0</v>
      </c>
      <c r="D135" s="13">
        <v>0</v>
      </c>
      <c r="E135" s="13">
        <v>0</v>
      </c>
      <c r="F135" s="13">
        <v>0</v>
      </c>
      <c r="G135" s="50">
        <v>0</v>
      </c>
      <c r="H135" s="13">
        <v>0</v>
      </c>
      <c r="I135" s="13">
        <v>0</v>
      </c>
      <c r="J135" s="13">
        <v>0</v>
      </c>
      <c r="K135" s="13">
        <v>0</v>
      </c>
      <c r="L135" s="50">
        <v>0</v>
      </c>
      <c r="M135" s="13">
        <v>0</v>
      </c>
      <c r="N135" s="13">
        <v>0</v>
      </c>
      <c r="O135" s="13">
        <v>0</v>
      </c>
      <c r="P135" s="13">
        <v>0</v>
      </c>
      <c r="Q135" s="50">
        <v>0</v>
      </c>
      <c r="R135" s="13">
        <v>0</v>
      </c>
      <c r="S135" s="13">
        <v>0</v>
      </c>
      <c r="T135" s="13">
        <v>0</v>
      </c>
      <c r="U135" s="13">
        <v>0</v>
      </c>
      <c r="V135" s="50">
        <v>0</v>
      </c>
      <c r="W135" s="13">
        <v>0</v>
      </c>
      <c r="X135" s="13">
        <v>0</v>
      </c>
      <c r="Y135" s="13">
        <v>0</v>
      </c>
      <c r="Z135" s="13">
        <v>0</v>
      </c>
      <c r="AA135" s="50">
        <v>0</v>
      </c>
      <c r="AB135" s="13">
        <v>0</v>
      </c>
      <c r="AC135" s="13">
        <v>0</v>
      </c>
      <c r="AD135" s="13">
        <v>0</v>
      </c>
      <c r="AE135" s="13">
        <v>0</v>
      </c>
      <c r="AF135" s="50">
        <v>0</v>
      </c>
    </row>
    <row r="136" spans="1:32" s="165" customFormat="1" x14ac:dyDescent="0.25">
      <c r="A136" s="2"/>
      <c r="B136" s="10" t="s">
        <v>196</v>
      </c>
      <c r="C136" s="11">
        <v>28113.613199999996</v>
      </c>
      <c r="D136" s="11">
        <v>35706.484289999964</v>
      </c>
      <c r="E136" s="11">
        <v>37233.200429999953</v>
      </c>
      <c r="F136" s="11">
        <v>27962.237499999876</v>
      </c>
      <c r="G136" s="49">
        <v>129015.53541999978</v>
      </c>
      <c r="H136" s="11">
        <v>34883.32252999999</v>
      </c>
      <c r="I136" s="11">
        <v>25307.589499999987</v>
      </c>
      <c r="J136" s="11">
        <v>27065.799029999871</v>
      </c>
      <c r="K136" s="11">
        <v>22390.77497000009</v>
      </c>
      <c r="L136" s="49">
        <v>109647.48602999994</v>
      </c>
      <c r="M136" s="11">
        <v>36794.546559999973</v>
      </c>
      <c r="N136" s="11">
        <v>28169.261650000029</v>
      </c>
      <c r="O136" s="11">
        <v>22363.884050000073</v>
      </c>
      <c r="P136" s="11">
        <v>25771.885349999829</v>
      </c>
      <c r="Q136" s="49">
        <v>113099.57760999989</v>
      </c>
      <c r="R136" s="11">
        <v>36696.252869999982</v>
      </c>
      <c r="S136" s="11">
        <v>23123.788410000147</v>
      </c>
      <c r="T136" s="11">
        <v>20764.252129999644</v>
      </c>
      <c r="U136" s="11">
        <v>636.43151000035141</v>
      </c>
      <c r="V136" s="49">
        <v>81220.724920000124</v>
      </c>
      <c r="W136" s="11">
        <v>30175.300670000044</v>
      </c>
      <c r="X136" s="11">
        <v>38769.721170000041</v>
      </c>
      <c r="Y136" s="11">
        <v>31473.154760000001</v>
      </c>
      <c r="Z136" s="11">
        <v>34760.559249999715</v>
      </c>
      <c r="AA136" s="49">
        <v>135178.73584999982</v>
      </c>
      <c r="AB136" s="11">
        <v>36620.568990000022</v>
      </c>
      <c r="AC136" s="11">
        <v>42009.202190000346</v>
      </c>
      <c r="AD136" s="11">
        <v>59800.772579999641</v>
      </c>
      <c r="AE136" s="11">
        <v>41772</v>
      </c>
      <c r="AF136" s="49">
        <v>180202.54376</v>
      </c>
    </row>
    <row r="137" spans="1:32" x14ac:dyDescent="0.25">
      <c r="B137" s="12" t="s">
        <v>220</v>
      </c>
      <c r="C137" s="13">
        <v>0</v>
      </c>
      <c r="D137" s="13">
        <v>0</v>
      </c>
      <c r="E137" s="13">
        <v>-1.1331600000000002</v>
      </c>
      <c r="F137" s="13">
        <v>-74.917290000000008</v>
      </c>
      <c r="G137" s="51">
        <v>-76.050450000000012</v>
      </c>
      <c r="H137" s="13">
        <v>0</v>
      </c>
      <c r="I137" s="13">
        <v>0</v>
      </c>
      <c r="J137" s="13">
        <v>0</v>
      </c>
      <c r="K137" s="13">
        <v>0</v>
      </c>
      <c r="L137" s="51">
        <v>0</v>
      </c>
      <c r="M137" s="13">
        <v>0</v>
      </c>
      <c r="N137" s="13">
        <v>0</v>
      </c>
      <c r="O137" s="13">
        <v>0.10250999999999999</v>
      </c>
      <c r="P137" s="13">
        <v>61.136920000000003</v>
      </c>
      <c r="Q137" s="51">
        <v>61.239430000000006</v>
      </c>
      <c r="R137" s="13">
        <v>0</v>
      </c>
      <c r="S137" s="13">
        <v>0</v>
      </c>
      <c r="T137" s="13">
        <v>0</v>
      </c>
      <c r="U137" s="13">
        <v>0</v>
      </c>
      <c r="V137" s="51">
        <v>0</v>
      </c>
      <c r="W137" s="13">
        <v>0</v>
      </c>
      <c r="X137" s="13">
        <v>0</v>
      </c>
      <c r="Y137" s="13">
        <v>0</v>
      </c>
      <c r="Z137" s="13">
        <v>0</v>
      </c>
      <c r="AA137" s="51">
        <v>0</v>
      </c>
      <c r="AB137" s="13">
        <v>-57.870359999999998</v>
      </c>
      <c r="AC137" s="13">
        <v>0</v>
      </c>
      <c r="AD137" s="13">
        <v>65.456230000000005</v>
      </c>
      <c r="AE137" s="13">
        <v>347</v>
      </c>
      <c r="AF137" s="51">
        <v>354.58587</v>
      </c>
    </row>
    <row r="138" spans="1:32" s="165" customFormat="1" x14ac:dyDescent="0.25">
      <c r="A138" s="2"/>
      <c r="B138" s="10" t="s">
        <v>221</v>
      </c>
      <c r="C138" s="11">
        <v>28113.613199999996</v>
      </c>
      <c r="D138" s="11">
        <v>35706.484289999964</v>
      </c>
      <c r="E138" s="11">
        <v>37232.067269999956</v>
      </c>
      <c r="F138" s="11">
        <v>27887.320209999874</v>
      </c>
      <c r="G138" s="49">
        <v>128939.48496999979</v>
      </c>
      <c r="H138" s="11">
        <v>34883.32252999999</v>
      </c>
      <c r="I138" s="11">
        <v>25307.589499999987</v>
      </c>
      <c r="J138" s="11">
        <v>27065.799029999871</v>
      </c>
      <c r="K138" s="11">
        <v>22390.77497000009</v>
      </c>
      <c r="L138" s="49">
        <v>109647.48602999994</v>
      </c>
      <c r="M138" s="11">
        <v>36794.546559999973</v>
      </c>
      <c r="N138" s="11">
        <v>28169.261650000029</v>
      </c>
      <c r="O138" s="11">
        <v>22363.986560000074</v>
      </c>
      <c r="P138" s="11">
        <v>25833.02226999983</v>
      </c>
      <c r="Q138" s="49">
        <v>113160.81703999991</v>
      </c>
      <c r="R138" s="11">
        <v>36696.252869999982</v>
      </c>
      <c r="S138" s="11">
        <v>23123.788410000147</v>
      </c>
      <c r="T138" s="11">
        <v>20764.252129999644</v>
      </c>
      <c r="U138" s="11">
        <v>636.43151000035141</v>
      </c>
      <c r="V138" s="49">
        <v>81220.724920000124</v>
      </c>
      <c r="W138" s="11">
        <v>30175.300670000044</v>
      </c>
      <c r="X138" s="11">
        <v>38769.721170000041</v>
      </c>
      <c r="Y138" s="11">
        <v>31473.154760000001</v>
      </c>
      <c r="Z138" s="11">
        <v>34760.559249999715</v>
      </c>
      <c r="AA138" s="49">
        <v>135178.73584999982</v>
      </c>
      <c r="AB138" s="11">
        <v>36562.698630000021</v>
      </c>
      <c r="AC138" s="11">
        <v>42009.202190000346</v>
      </c>
      <c r="AD138" s="11">
        <v>59866.228809999644</v>
      </c>
      <c r="AE138" s="11">
        <v>42119</v>
      </c>
      <c r="AF138" s="49">
        <v>180557.12963000001</v>
      </c>
    </row>
    <row r="139" spans="1:32" x14ac:dyDescent="0.25">
      <c r="B139" s="12" t="s">
        <v>222</v>
      </c>
      <c r="C139" s="13">
        <v>-7069.2421299999996</v>
      </c>
      <c r="D139" s="13">
        <v>-8952.0454700000009</v>
      </c>
      <c r="E139" s="13">
        <v>-9328.4442799999997</v>
      </c>
      <c r="F139" s="13">
        <v>-6996.5615200000029</v>
      </c>
      <c r="G139" s="51">
        <v>-32346.293400000002</v>
      </c>
      <c r="H139" s="13">
        <v>-8777.3515300000017</v>
      </c>
      <c r="I139" s="13">
        <v>-6354.6646699999983</v>
      </c>
      <c r="J139" s="13">
        <v>-6804.6620700000003</v>
      </c>
      <c r="K139" s="13">
        <v>-5242.5404499999968</v>
      </c>
      <c r="L139" s="51">
        <v>-27179.218719999997</v>
      </c>
      <c r="M139" s="13">
        <v>-9166.8386699999992</v>
      </c>
      <c r="N139" s="13">
        <v>-7069.602789999999</v>
      </c>
      <c r="O139" s="13">
        <v>-5556.9541500000014</v>
      </c>
      <c r="P139" s="13">
        <v>-6671.9713299999967</v>
      </c>
      <c r="Q139" s="51">
        <v>-28465.366939999996</v>
      </c>
      <c r="R139" s="13">
        <v>-9159.1323799999991</v>
      </c>
      <c r="S139" s="13">
        <v>-5398.9355800000012</v>
      </c>
      <c r="T139" s="13">
        <v>-5187.4803800000009</v>
      </c>
      <c r="U139" s="13">
        <v>-197.80859999999666</v>
      </c>
      <c r="V139" s="51">
        <v>-19943.356939999998</v>
      </c>
      <c r="W139" s="13">
        <v>-7565.7856600000005</v>
      </c>
      <c r="X139" s="13">
        <v>-9680.5527099999963</v>
      </c>
      <c r="Y139" s="13">
        <v>-7855.9692500000019</v>
      </c>
      <c r="Z139" s="13">
        <v>-8141.6710900000035</v>
      </c>
      <c r="AA139" s="51">
        <v>-33243.978710000003</v>
      </c>
      <c r="AB139" s="13">
        <v>-9139.5815999999995</v>
      </c>
      <c r="AC139" s="13">
        <v>-10497.47921</v>
      </c>
      <c r="AD139" s="13">
        <v>-14972.716280000004</v>
      </c>
      <c r="AE139" s="13">
        <v>-10458</v>
      </c>
      <c r="AF139" s="51">
        <v>-45067.777090000003</v>
      </c>
    </row>
    <row r="140" spans="1:32" x14ac:dyDescent="0.25">
      <c r="B140" s="12" t="s">
        <v>223</v>
      </c>
      <c r="C140" s="13">
        <v>-2550.3561999999997</v>
      </c>
      <c r="D140" s="13">
        <v>-3228.3703800000008</v>
      </c>
      <c r="E140" s="13">
        <v>-3364.0635900000016</v>
      </c>
      <c r="F140" s="13">
        <v>-2524.5637899999983</v>
      </c>
      <c r="G140" s="51">
        <v>-11667.35396</v>
      </c>
      <c r="H140" s="13">
        <v>-3165.7770599999999</v>
      </c>
      <c r="I140" s="13">
        <v>-2293.4476200000004</v>
      </c>
      <c r="J140" s="13">
        <v>-2455.1427699999995</v>
      </c>
      <c r="K140" s="13">
        <v>-2121.8796500000008</v>
      </c>
      <c r="L140" s="51">
        <v>-10036.247100000001</v>
      </c>
      <c r="M140" s="13">
        <v>-3306.0211999999997</v>
      </c>
      <c r="N140" s="13">
        <v>-2551.1176600000013</v>
      </c>
      <c r="O140" s="13">
        <v>-2006.703669999999</v>
      </c>
      <c r="P140" s="13">
        <v>-2408.505079999999</v>
      </c>
      <c r="Q140" s="51">
        <v>-10272.347609999999</v>
      </c>
      <c r="R140" s="13">
        <v>-3303.8889699999995</v>
      </c>
      <c r="S140" s="13">
        <v>-2090.7670400000002</v>
      </c>
      <c r="T140" s="13">
        <v>-1884.0274700000009</v>
      </c>
      <c r="U140" s="13">
        <v>-85.22935999999936</v>
      </c>
      <c r="V140" s="51">
        <v>-7363.91284</v>
      </c>
      <c r="W140" s="13">
        <v>-2730.5658699999999</v>
      </c>
      <c r="X140" s="13">
        <v>-3496.6459200000004</v>
      </c>
      <c r="Y140" s="13">
        <v>-2843.3621200000007</v>
      </c>
      <c r="Z140" s="13">
        <v>-3206.4590899999985</v>
      </c>
      <c r="AA140" s="51">
        <v>-12277.032999999999</v>
      </c>
      <c r="AB140" s="13">
        <v>-3302.27277</v>
      </c>
      <c r="AC140" s="13">
        <v>-3789.28163</v>
      </c>
      <c r="AD140" s="13">
        <v>-5402.146389999999</v>
      </c>
      <c r="AE140" s="13">
        <v>-3774</v>
      </c>
      <c r="AF140" s="51">
        <v>-16267.700789999999</v>
      </c>
    </row>
    <row r="141" spans="1:32" x14ac:dyDescent="0.25">
      <c r="B141" s="12" t="s">
        <v>224</v>
      </c>
      <c r="C141" s="13">
        <v>0</v>
      </c>
      <c r="D141" s="13">
        <v>0</v>
      </c>
      <c r="E141" s="13">
        <v>0</v>
      </c>
      <c r="F141" s="13">
        <v>0</v>
      </c>
      <c r="G141" s="51">
        <v>0</v>
      </c>
      <c r="H141" s="13">
        <v>0</v>
      </c>
      <c r="I141" s="13">
        <v>0</v>
      </c>
      <c r="J141" s="13">
        <v>0</v>
      </c>
      <c r="K141" s="13">
        <v>0</v>
      </c>
      <c r="L141" s="51">
        <v>0</v>
      </c>
      <c r="M141" s="13">
        <v>0</v>
      </c>
      <c r="N141" s="13">
        <v>0</v>
      </c>
      <c r="O141" s="13">
        <v>0</v>
      </c>
      <c r="P141" s="13">
        <v>0</v>
      </c>
      <c r="Q141" s="51">
        <v>0</v>
      </c>
      <c r="R141" s="13">
        <v>0</v>
      </c>
      <c r="S141" s="13">
        <v>0</v>
      </c>
      <c r="T141" s="13">
        <v>0</v>
      </c>
      <c r="U141" s="13">
        <v>0</v>
      </c>
      <c r="V141" s="51">
        <v>0</v>
      </c>
      <c r="W141" s="13">
        <v>0</v>
      </c>
      <c r="X141" s="13">
        <v>0</v>
      </c>
      <c r="Y141" s="13">
        <v>0</v>
      </c>
      <c r="Z141" s="13">
        <v>0</v>
      </c>
      <c r="AA141" s="51">
        <v>0</v>
      </c>
      <c r="AB141" s="13">
        <v>0</v>
      </c>
      <c r="AC141" s="13">
        <v>0</v>
      </c>
      <c r="AD141" s="13">
        <v>0</v>
      </c>
      <c r="AE141" s="13">
        <v>0</v>
      </c>
      <c r="AF141" s="51">
        <v>0</v>
      </c>
    </row>
    <row r="142" spans="1:32" x14ac:dyDescent="0.25">
      <c r="B142" s="12" t="s">
        <v>225</v>
      </c>
      <c r="C142" s="13">
        <v>0</v>
      </c>
      <c r="D142" s="13">
        <v>0</v>
      </c>
      <c r="E142" s="13">
        <v>0</v>
      </c>
      <c r="F142" s="13">
        <v>0</v>
      </c>
      <c r="G142" s="51">
        <v>0</v>
      </c>
      <c r="H142" s="13">
        <v>0</v>
      </c>
      <c r="I142" s="13">
        <v>0</v>
      </c>
      <c r="J142" s="13">
        <v>0</v>
      </c>
      <c r="K142" s="13">
        <v>0</v>
      </c>
      <c r="L142" s="51">
        <v>0</v>
      </c>
      <c r="M142" s="13">
        <v>0</v>
      </c>
      <c r="N142" s="13">
        <v>0</v>
      </c>
      <c r="O142" s="13">
        <v>0</v>
      </c>
      <c r="P142" s="13">
        <v>0</v>
      </c>
      <c r="Q142" s="51">
        <v>0</v>
      </c>
      <c r="R142" s="13">
        <v>0</v>
      </c>
      <c r="S142" s="13">
        <v>0</v>
      </c>
      <c r="T142" s="13">
        <v>0</v>
      </c>
      <c r="U142" s="13">
        <v>0</v>
      </c>
      <c r="V142" s="51">
        <v>0</v>
      </c>
      <c r="W142" s="13">
        <v>0</v>
      </c>
      <c r="X142" s="13">
        <v>0</v>
      </c>
      <c r="Y142" s="13">
        <v>0</v>
      </c>
      <c r="Z142" s="13">
        <v>0</v>
      </c>
      <c r="AA142" s="51">
        <v>0</v>
      </c>
      <c r="AB142" s="13">
        <v>0</v>
      </c>
      <c r="AC142" s="13">
        <v>0</v>
      </c>
      <c r="AD142" s="13">
        <v>0</v>
      </c>
      <c r="AE142" s="13">
        <v>0</v>
      </c>
      <c r="AF142" s="51">
        <v>0</v>
      </c>
    </row>
    <row r="143" spans="1:32" s="165" customFormat="1" x14ac:dyDescent="0.25">
      <c r="A143" s="6"/>
      <c r="B143" s="16" t="s">
        <v>226</v>
      </c>
      <c r="C143" s="17">
        <v>18494.014869999999</v>
      </c>
      <c r="D143" s="17">
        <v>23526.068439999963</v>
      </c>
      <c r="E143" s="17">
        <v>24539.559399999955</v>
      </c>
      <c r="F143" s="17">
        <v>18366.194899999871</v>
      </c>
      <c r="G143" s="55">
        <v>84925.837609999784</v>
      </c>
      <c r="H143" s="17">
        <v>22940.19393999999</v>
      </c>
      <c r="I143" s="17">
        <v>16659.47720999999</v>
      </c>
      <c r="J143" s="17">
        <v>17805.994189999874</v>
      </c>
      <c r="K143" s="17">
        <v>15026.354870000092</v>
      </c>
      <c r="L143" s="55">
        <v>72432.020209999944</v>
      </c>
      <c r="M143" s="17">
        <v>24321.686689999977</v>
      </c>
      <c r="N143" s="17">
        <v>18548.541200000032</v>
      </c>
      <c r="O143" s="17">
        <v>14800.328740000074</v>
      </c>
      <c r="P143" s="17">
        <v>16752.545859999835</v>
      </c>
      <c r="Q143" s="55">
        <v>74423.102489999917</v>
      </c>
      <c r="R143" s="17">
        <v>24233.231519999983</v>
      </c>
      <c r="S143" s="17">
        <v>15634.085790000145</v>
      </c>
      <c r="T143" s="17">
        <v>13692.744279999642</v>
      </c>
      <c r="U143" s="17">
        <v>353.39355000035539</v>
      </c>
      <c r="V143" s="55">
        <v>53913.455140000129</v>
      </c>
      <c r="W143" s="17">
        <v>19878.949140000044</v>
      </c>
      <c r="X143" s="17">
        <v>25592.522540000045</v>
      </c>
      <c r="Y143" s="17">
        <v>20773.823389999998</v>
      </c>
      <c r="Z143" s="17">
        <v>23412.429069999715</v>
      </c>
      <c r="AA143" s="55">
        <v>89657.724139999802</v>
      </c>
      <c r="AB143" s="17">
        <v>24120.844260000023</v>
      </c>
      <c r="AC143" s="17">
        <v>27722.441350000347</v>
      </c>
      <c r="AD143" s="17">
        <v>39491.366139999642</v>
      </c>
      <c r="AE143" s="17">
        <v>27887</v>
      </c>
      <c r="AF143" s="55">
        <v>119221.65175000002</v>
      </c>
    </row>
    <row r="144" spans="1:32" x14ac:dyDescent="0.25">
      <c r="B144" s="12" t="s">
        <v>251</v>
      </c>
      <c r="C144" s="14">
        <v>18494.014869999999</v>
      </c>
      <c r="D144" s="14">
        <v>23526.068439999963</v>
      </c>
      <c r="E144" s="14">
        <v>24539.559399999955</v>
      </c>
      <c r="F144" s="14">
        <v>18366.194899999871</v>
      </c>
      <c r="G144" s="51">
        <v>84925.837609999784</v>
      </c>
      <c r="H144" s="14">
        <v>22940.19393999999</v>
      </c>
      <c r="I144" s="14">
        <v>16659.47720999999</v>
      </c>
      <c r="J144" s="14">
        <v>17805.994189999874</v>
      </c>
      <c r="K144" s="14">
        <v>15026.354870000092</v>
      </c>
      <c r="L144" s="51">
        <v>72432.020209999944</v>
      </c>
      <c r="M144" s="14">
        <v>24321.686689999977</v>
      </c>
      <c r="N144" s="14">
        <v>18548.541200000032</v>
      </c>
      <c r="O144" s="14">
        <v>14800.328740000074</v>
      </c>
      <c r="P144" s="14">
        <v>16752.545859999835</v>
      </c>
      <c r="Q144" s="51">
        <v>74423.102489999917</v>
      </c>
      <c r="R144" s="14">
        <v>24233.231519999983</v>
      </c>
      <c r="S144" s="14">
        <v>15634.085790000145</v>
      </c>
      <c r="T144" s="14">
        <v>13692.744279999642</v>
      </c>
      <c r="U144" s="14">
        <v>353.39355000035539</v>
      </c>
      <c r="V144" s="51">
        <v>53913.455140000129</v>
      </c>
      <c r="W144" s="14">
        <v>19878.949140000044</v>
      </c>
      <c r="X144" s="14">
        <v>25592.522540000045</v>
      </c>
      <c r="Y144" s="14">
        <v>20773.823389999998</v>
      </c>
      <c r="Z144" s="14">
        <v>23412.429069999715</v>
      </c>
      <c r="AA144" s="51">
        <v>89657.724139999802</v>
      </c>
      <c r="AB144" s="14">
        <v>24120.844260000023</v>
      </c>
      <c r="AC144" s="14">
        <v>27722.441350000347</v>
      </c>
      <c r="AD144" s="14">
        <v>39491.366139999642</v>
      </c>
      <c r="AE144" s="14">
        <v>27887</v>
      </c>
      <c r="AF144" s="51">
        <v>119221.65175000002</v>
      </c>
    </row>
    <row r="145" spans="1:32" x14ac:dyDescent="0.25">
      <c r="B145" s="12" t="s">
        <v>227</v>
      </c>
      <c r="C145" s="14">
        <v>0</v>
      </c>
      <c r="D145" s="14">
        <v>0</v>
      </c>
      <c r="E145" s="14">
        <v>0</v>
      </c>
      <c r="F145" s="14">
        <v>0</v>
      </c>
      <c r="G145" s="51">
        <v>0</v>
      </c>
      <c r="H145" s="14">
        <v>0</v>
      </c>
      <c r="I145" s="14">
        <v>0</v>
      </c>
      <c r="J145" s="14">
        <v>0</v>
      </c>
      <c r="K145" s="14">
        <v>0</v>
      </c>
      <c r="L145" s="51">
        <v>0</v>
      </c>
      <c r="M145" s="14">
        <v>0</v>
      </c>
      <c r="N145" s="14">
        <v>0</v>
      </c>
      <c r="O145" s="14">
        <v>0</v>
      </c>
      <c r="P145" s="14">
        <v>0</v>
      </c>
      <c r="Q145" s="51">
        <v>0</v>
      </c>
      <c r="R145" s="14">
        <v>0</v>
      </c>
      <c r="S145" s="14">
        <v>0</v>
      </c>
      <c r="T145" s="14">
        <v>0</v>
      </c>
      <c r="U145" s="14">
        <v>0</v>
      </c>
      <c r="V145" s="51">
        <v>0</v>
      </c>
      <c r="W145" s="14">
        <v>0</v>
      </c>
      <c r="X145" s="14">
        <v>0</v>
      </c>
      <c r="Y145" s="14">
        <v>0</v>
      </c>
      <c r="Z145" s="14">
        <v>0</v>
      </c>
      <c r="AA145" s="51">
        <v>0</v>
      </c>
      <c r="AB145" s="14">
        <v>0</v>
      </c>
      <c r="AC145" s="14">
        <v>0</v>
      </c>
      <c r="AD145" s="14">
        <v>0</v>
      </c>
      <c r="AE145" s="14">
        <v>0</v>
      </c>
      <c r="AF145" s="51">
        <v>0</v>
      </c>
    </row>
    <row r="146" spans="1:32" x14ac:dyDescent="0.25">
      <c r="B146" s="12" t="s">
        <v>252</v>
      </c>
      <c r="C146" s="14">
        <v>18494.014869999999</v>
      </c>
      <c r="D146" s="14">
        <v>23526.068439999963</v>
      </c>
      <c r="E146" s="14">
        <v>24539.559399999955</v>
      </c>
      <c r="F146" s="14">
        <v>18366.194899999871</v>
      </c>
      <c r="G146" s="51">
        <v>84925.837609999784</v>
      </c>
      <c r="H146" s="14">
        <v>22940.19393999999</v>
      </c>
      <c r="I146" s="14">
        <v>16659.47720999999</v>
      </c>
      <c r="J146" s="14">
        <v>17805.994189999874</v>
      </c>
      <c r="K146" s="14">
        <v>15026.354870000092</v>
      </c>
      <c r="L146" s="51">
        <v>72432.020209999944</v>
      </c>
      <c r="M146" s="14">
        <v>24321.686689999977</v>
      </c>
      <c r="N146" s="14">
        <v>18548.541200000032</v>
      </c>
      <c r="O146" s="14">
        <v>14800.328740000074</v>
      </c>
      <c r="P146" s="14">
        <v>16752.545859999835</v>
      </c>
      <c r="Q146" s="51">
        <v>74423.102489999917</v>
      </c>
      <c r="R146" s="14">
        <v>24233.231519999983</v>
      </c>
      <c r="S146" s="14">
        <v>15634.085790000145</v>
      </c>
      <c r="T146" s="14">
        <v>13692.744279999642</v>
      </c>
      <c r="U146" s="14">
        <v>353.39355000035539</v>
      </c>
      <c r="V146" s="51">
        <v>53913.455140000129</v>
      </c>
      <c r="W146" s="14">
        <v>19878.949140000044</v>
      </c>
      <c r="X146" s="14">
        <v>25592.522540000045</v>
      </c>
      <c r="Y146" s="14">
        <v>20773.823389999998</v>
      </c>
      <c r="Z146" s="14">
        <v>23412.429069999715</v>
      </c>
      <c r="AA146" s="51">
        <v>89657.724139999802</v>
      </c>
      <c r="AB146" s="14">
        <v>24120.844260000023</v>
      </c>
      <c r="AC146" s="14">
        <v>27722.441350000347</v>
      </c>
      <c r="AD146" s="14">
        <v>39491.366139999642</v>
      </c>
      <c r="AE146" s="14">
        <v>27887</v>
      </c>
      <c r="AF146" s="51">
        <v>119221.65175000002</v>
      </c>
    </row>
    <row r="147" spans="1:32" x14ac:dyDescent="0.25">
      <c r="B147" s="12" t="s">
        <v>253</v>
      </c>
      <c r="C147" s="14">
        <v>0</v>
      </c>
      <c r="D147" s="14">
        <v>0</v>
      </c>
      <c r="E147" s="14">
        <v>0</v>
      </c>
      <c r="F147" s="14">
        <v>0</v>
      </c>
      <c r="G147" s="51">
        <v>0</v>
      </c>
      <c r="H147" s="14">
        <v>0</v>
      </c>
      <c r="I147" s="14">
        <v>0</v>
      </c>
      <c r="J147" s="14">
        <v>0</v>
      </c>
      <c r="K147" s="14">
        <v>0</v>
      </c>
      <c r="L147" s="51">
        <v>0</v>
      </c>
      <c r="M147" s="14">
        <v>0</v>
      </c>
      <c r="N147" s="14">
        <v>0</v>
      </c>
      <c r="O147" s="14">
        <v>0</v>
      </c>
      <c r="P147" s="14">
        <v>0</v>
      </c>
      <c r="Q147" s="51">
        <v>0</v>
      </c>
      <c r="R147" s="14">
        <v>0</v>
      </c>
      <c r="S147" s="14">
        <v>0</v>
      </c>
      <c r="T147" s="14">
        <v>0</v>
      </c>
      <c r="U147" s="14">
        <v>0</v>
      </c>
      <c r="V147" s="51">
        <v>0</v>
      </c>
      <c r="W147" s="14">
        <v>0</v>
      </c>
      <c r="X147" s="14">
        <v>0</v>
      </c>
      <c r="Y147" s="14">
        <v>0</v>
      </c>
      <c r="Z147" s="1">
        <v>0</v>
      </c>
      <c r="AA147" s="51">
        <v>0</v>
      </c>
      <c r="AB147" s="14">
        <v>0</v>
      </c>
      <c r="AC147" s="14">
        <v>0</v>
      </c>
      <c r="AD147" s="14">
        <v>0</v>
      </c>
      <c r="AE147" s="14">
        <v>0</v>
      </c>
      <c r="AF147" s="51">
        <v>0</v>
      </c>
    </row>
    <row r="148" spans="1:32" ht="15.75" thickBot="1" x14ac:dyDescent="0.3">
      <c r="B148" s="18" t="s">
        <v>241</v>
      </c>
      <c r="C148" s="19">
        <v>0.48209999999999997</v>
      </c>
      <c r="D148" s="19">
        <v>0.48209999999999997</v>
      </c>
      <c r="E148" s="19">
        <v>0.48209999999999997</v>
      </c>
      <c r="F148" s="19">
        <v>0.48209999999999997</v>
      </c>
      <c r="G148" s="58">
        <v>0.48209999999999997</v>
      </c>
      <c r="H148" s="19">
        <v>0.48209999999999997</v>
      </c>
      <c r="I148" s="19">
        <v>0.48209999999999997</v>
      </c>
      <c r="J148" s="19">
        <v>0.48209999999999997</v>
      </c>
      <c r="K148" s="19">
        <v>0.48209999999999997</v>
      </c>
      <c r="L148" s="58">
        <v>0.48209999999999997</v>
      </c>
      <c r="M148" s="19">
        <v>0.48209999999999997</v>
      </c>
      <c r="N148" s="19">
        <v>0.48209999999999997</v>
      </c>
      <c r="O148" s="19">
        <v>0.48209999999999997</v>
      </c>
      <c r="P148" s="19">
        <v>0.48209999999999997</v>
      </c>
      <c r="Q148" s="58">
        <v>0.48209999999999997</v>
      </c>
      <c r="R148" s="19">
        <v>0.48209999999999997</v>
      </c>
      <c r="S148" s="19">
        <v>0.48209999999999997</v>
      </c>
      <c r="T148" s="19">
        <v>0.48209999999999997</v>
      </c>
      <c r="U148" s="19">
        <v>0.48209999999999997</v>
      </c>
      <c r="V148" s="58">
        <v>0.48209999999999997</v>
      </c>
      <c r="W148" s="19">
        <v>0.48209999999999997</v>
      </c>
      <c r="X148" s="19">
        <v>0.48209999999999997</v>
      </c>
      <c r="Y148" s="19">
        <v>0.48209999999999997</v>
      </c>
      <c r="Z148" s="19">
        <v>0.48209999999999997</v>
      </c>
      <c r="AA148" s="58">
        <v>0.48209999999999997</v>
      </c>
      <c r="AB148" s="19">
        <v>0.48249999999999998</v>
      </c>
      <c r="AC148" s="19">
        <v>0.48249999999999998</v>
      </c>
      <c r="AD148" s="19">
        <v>0.48249999999999998</v>
      </c>
      <c r="AE148" s="19">
        <v>0.48249999999999998</v>
      </c>
      <c r="AF148" s="58">
        <v>0.48249999999999998</v>
      </c>
    </row>
    <row r="149" spans="1:32" ht="15.75" thickBot="1" x14ac:dyDescent="0.3"/>
    <row r="150" spans="1:32" s="165" customFormat="1" x14ac:dyDescent="0.25">
      <c r="A150" s="5"/>
      <c r="B150" s="31" t="s">
        <v>286</v>
      </c>
      <c r="C150" s="43" t="s">
        <v>117</v>
      </c>
      <c r="D150" s="43" t="s">
        <v>118</v>
      </c>
      <c r="E150" s="43" t="s">
        <v>119</v>
      </c>
      <c r="F150" s="43" t="s">
        <v>120</v>
      </c>
      <c r="G150" s="48">
        <v>2016</v>
      </c>
      <c r="H150" s="43" t="s">
        <v>121</v>
      </c>
      <c r="I150" s="43" t="s">
        <v>122</v>
      </c>
      <c r="J150" s="43" t="s">
        <v>123</v>
      </c>
      <c r="K150" s="43" t="s">
        <v>124</v>
      </c>
      <c r="L150" s="48">
        <v>2017</v>
      </c>
      <c r="M150" s="43" t="s">
        <v>125</v>
      </c>
      <c r="N150" s="43" t="s">
        <v>126</v>
      </c>
      <c r="O150" s="43" t="s">
        <v>127</v>
      </c>
      <c r="P150" s="43" t="s">
        <v>128</v>
      </c>
      <c r="Q150" s="48">
        <v>2018</v>
      </c>
      <c r="R150" s="43" t="s">
        <v>129</v>
      </c>
      <c r="S150" s="43" t="s">
        <v>130</v>
      </c>
      <c r="T150" s="43" t="s">
        <v>131</v>
      </c>
      <c r="U150" s="43" t="s">
        <v>132</v>
      </c>
      <c r="V150" s="48">
        <v>2019</v>
      </c>
      <c r="W150" s="43" t="s">
        <v>133</v>
      </c>
      <c r="X150" s="43" t="s">
        <v>134</v>
      </c>
      <c r="Y150" s="43" t="s">
        <v>135</v>
      </c>
      <c r="Z150" s="43" t="s">
        <v>136</v>
      </c>
      <c r="AA150" s="48">
        <v>2020</v>
      </c>
      <c r="AB150" s="43" t="s">
        <v>137</v>
      </c>
      <c r="AC150" s="43" t="s">
        <v>138</v>
      </c>
      <c r="AD150" s="43" t="s">
        <v>514</v>
      </c>
      <c r="AE150" s="43" t="s">
        <v>563</v>
      </c>
      <c r="AF150" s="48">
        <v>2021</v>
      </c>
    </row>
    <row r="151" spans="1:32" s="165" customFormat="1" hidden="1" x14ac:dyDescent="0.25">
      <c r="A151" s="5"/>
      <c r="B151" s="31" t="s">
        <v>286</v>
      </c>
      <c r="C151" s="43" t="s">
        <v>139</v>
      </c>
      <c r="D151" s="43" t="s">
        <v>140</v>
      </c>
      <c r="E151" s="43" t="s">
        <v>141</v>
      </c>
      <c r="F151" s="43" t="s">
        <v>142</v>
      </c>
      <c r="G151" s="48">
        <v>2016</v>
      </c>
      <c r="H151" s="43" t="s">
        <v>143</v>
      </c>
      <c r="I151" s="43" t="s">
        <v>144</v>
      </c>
      <c r="J151" s="43" t="s">
        <v>145</v>
      </c>
      <c r="K151" s="43" t="s">
        <v>146</v>
      </c>
      <c r="L151" s="48">
        <v>2017</v>
      </c>
      <c r="M151" s="43" t="s">
        <v>147</v>
      </c>
      <c r="N151" s="43" t="s">
        <v>148</v>
      </c>
      <c r="O151" s="43" t="s">
        <v>149</v>
      </c>
      <c r="P151" s="43" t="s">
        <v>150</v>
      </c>
      <c r="Q151" s="48">
        <v>2018</v>
      </c>
      <c r="R151" s="43" t="s">
        <v>151</v>
      </c>
      <c r="S151" s="43" t="s">
        <v>152</v>
      </c>
      <c r="T151" s="43" t="s">
        <v>153</v>
      </c>
      <c r="U151" s="43" t="s">
        <v>154</v>
      </c>
      <c r="V151" s="48">
        <v>2019</v>
      </c>
      <c r="W151" s="43" t="s">
        <v>155</v>
      </c>
      <c r="X151" s="43" t="s">
        <v>156</v>
      </c>
      <c r="Y151" s="43" t="s">
        <v>157</v>
      </c>
      <c r="Z151" s="43" t="s">
        <v>158</v>
      </c>
      <c r="AA151" s="48">
        <v>2020</v>
      </c>
      <c r="AB151" s="43" t="s">
        <v>159</v>
      </c>
      <c r="AC151" s="43" t="s">
        <v>160</v>
      </c>
      <c r="AD151" s="43" t="s">
        <v>513</v>
      </c>
      <c r="AE151" s="43" t="s">
        <v>564</v>
      </c>
      <c r="AF151" s="48">
        <v>2021</v>
      </c>
    </row>
    <row r="152" spans="1:32" s="165" customFormat="1" x14ac:dyDescent="0.25">
      <c r="A152" s="2"/>
      <c r="B152" s="10" t="s">
        <v>245</v>
      </c>
      <c r="C152" s="11">
        <v>99154.119480000023</v>
      </c>
      <c r="D152" s="11">
        <v>149612.0371000001</v>
      </c>
      <c r="E152" s="11">
        <v>161997.63606999989</v>
      </c>
      <c r="F152" s="11">
        <v>138931.24057999934</v>
      </c>
      <c r="G152" s="49">
        <v>549695.03322999936</v>
      </c>
      <c r="H152" s="11">
        <v>151516.1106499999</v>
      </c>
      <c r="I152" s="11">
        <v>132781.30392000053</v>
      </c>
      <c r="J152" s="11">
        <v>109319.9088399997</v>
      </c>
      <c r="K152" s="11">
        <v>88378.217419999943</v>
      </c>
      <c r="L152" s="49">
        <v>481995.54083000007</v>
      </c>
      <c r="M152" s="11">
        <v>97525.42816000001</v>
      </c>
      <c r="N152" s="11">
        <v>72008.252530000056</v>
      </c>
      <c r="O152" s="11">
        <v>59596.222619999957</v>
      </c>
      <c r="P152" s="11">
        <v>48368.218810000166</v>
      </c>
      <c r="Q152" s="49">
        <v>277498.12212000019</v>
      </c>
      <c r="R152" s="11">
        <v>31574.455230000003</v>
      </c>
      <c r="S152" s="11">
        <v>4538.9349300000285</v>
      </c>
      <c r="T152" s="11">
        <v>-6.9769999987329356E-2</v>
      </c>
      <c r="U152" s="11">
        <v>-250.50923000002513</v>
      </c>
      <c r="V152" s="49">
        <v>35862.811160000019</v>
      </c>
      <c r="W152" s="11">
        <v>419.75447999999983</v>
      </c>
      <c r="X152" s="11">
        <v>386.41473000000008</v>
      </c>
      <c r="Y152" s="11">
        <v>353.53975000000025</v>
      </c>
      <c r="Z152" s="11">
        <v>271.04871000000003</v>
      </c>
      <c r="AA152" s="49">
        <v>1430.7576700000002</v>
      </c>
      <c r="AB152" s="11">
        <v>294.38751000000002</v>
      </c>
      <c r="AC152" s="11">
        <v>214.08322999999984</v>
      </c>
      <c r="AD152" s="11">
        <v>187.45971000000009</v>
      </c>
      <c r="AE152" s="11">
        <v>188.72350999999989</v>
      </c>
      <c r="AF152" s="49">
        <v>884.65395999999987</v>
      </c>
    </row>
    <row r="153" spans="1:32" x14ac:dyDescent="0.25">
      <c r="B153" s="12" t="s">
        <v>246</v>
      </c>
      <c r="C153" s="13">
        <v>-123173.92313000002</v>
      </c>
      <c r="D153" s="13">
        <v>-204835.87498999893</v>
      </c>
      <c r="E153" s="13">
        <v>-230337.80974000139</v>
      </c>
      <c r="F153" s="13">
        <v>-126498.51236999652</v>
      </c>
      <c r="G153" s="50">
        <v>-684846.12022999686</v>
      </c>
      <c r="H153" s="13">
        <v>-150095.07173</v>
      </c>
      <c r="I153" s="13">
        <v>-137246.56506000084</v>
      </c>
      <c r="J153" s="13">
        <v>-115656.22514999873</v>
      </c>
      <c r="K153" s="13">
        <v>-86537.561490000982</v>
      </c>
      <c r="L153" s="50">
        <v>-489535.42343000055</v>
      </c>
      <c r="M153" s="13">
        <v>-87576.19012999993</v>
      </c>
      <c r="N153" s="13">
        <v>-72856.336720000414</v>
      </c>
      <c r="O153" s="13">
        <v>-78807.090319999668</v>
      </c>
      <c r="P153" s="13">
        <v>-46076.390749999468</v>
      </c>
      <c r="Q153" s="50">
        <v>-285316.00791999948</v>
      </c>
      <c r="R153" s="13">
        <v>-29767.144740000032</v>
      </c>
      <c r="S153" s="13">
        <v>-6385.3609099999594</v>
      </c>
      <c r="T153" s="13">
        <v>-5862.0782899999977</v>
      </c>
      <c r="U153" s="13">
        <v>-7372.3952199999694</v>
      </c>
      <c r="V153" s="50">
        <v>-49386.979159999959</v>
      </c>
      <c r="W153" s="13">
        <v>5310.7240699999975</v>
      </c>
      <c r="X153" s="13">
        <v>-10401.851210000001</v>
      </c>
      <c r="Y153" s="13">
        <v>-1769.101990000001</v>
      </c>
      <c r="Z153" s="13">
        <v>-1977.0542200000027</v>
      </c>
      <c r="AA153" s="50">
        <v>-8837.283350000007</v>
      </c>
      <c r="AB153" s="13">
        <v>-913.91007999999795</v>
      </c>
      <c r="AC153" s="13">
        <v>-1125.0067000000022</v>
      </c>
      <c r="AD153" s="13">
        <v>3278.2005300000001</v>
      </c>
      <c r="AE153" s="13">
        <v>646.33711999999082</v>
      </c>
      <c r="AF153" s="50">
        <v>1885.6208699999909</v>
      </c>
    </row>
    <row r="154" spans="1:32" s="165" customFormat="1" x14ac:dyDescent="0.25">
      <c r="A154" s="2"/>
      <c r="B154" s="10" t="s">
        <v>214</v>
      </c>
      <c r="C154" s="11">
        <v>-24019.803650000005</v>
      </c>
      <c r="D154" s="11">
        <v>-55223.837889998802</v>
      </c>
      <c r="E154" s="11">
        <v>-68340.173670001546</v>
      </c>
      <c r="F154" s="11">
        <v>12432.728210002853</v>
      </c>
      <c r="G154" s="49">
        <v>-135151.0869999975</v>
      </c>
      <c r="H154" s="11">
        <v>1421.0389199998974</v>
      </c>
      <c r="I154" s="11">
        <v>-4465.2611400003434</v>
      </c>
      <c r="J154" s="11">
        <v>-6336.3163099989879</v>
      </c>
      <c r="K154" s="11">
        <v>1840.6559299989331</v>
      </c>
      <c r="L154" s="49">
        <v>-7539.882600000501</v>
      </c>
      <c r="M154" s="11">
        <v>9949.238030000075</v>
      </c>
      <c r="N154" s="11">
        <v>-848.08419000036884</v>
      </c>
      <c r="O154" s="11">
        <v>-19210.86769999969</v>
      </c>
      <c r="P154" s="11">
        <v>2291.8280600006865</v>
      </c>
      <c r="Q154" s="49">
        <v>-7817.885799999297</v>
      </c>
      <c r="R154" s="11">
        <v>1807.3104899999723</v>
      </c>
      <c r="S154" s="11">
        <v>-1846.4259799999297</v>
      </c>
      <c r="T154" s="11">
        <v>-5862.1480599999877</v>
      </c>
      <c r="U154" s="11">
        <v>-7622.9044499999945</v>
      </c>
      <c r="V154" s="49">
        <v>-13524.16799999994</v>
      </c>
      <c r="W154" s="11">
        <v>5730.4785499999971</v>
      </c>
      <c r="X154" s="11">
        <v>-10015.43648</v>
      </c>
      <c r="Y154" s="11">
        <v>-1415.5622400000011</v>
      </c>
      <c r="Z154" s="11">
        <v>-1706.0055100000027</v>
      </c>
      <c r="AA154" s="49">
        <v>-7406.525680000007</v>
      </c>
      <c r="AB154" s="11">
        <v>-619.52256999999793</v>
      </c>
      <c r="AC154" s="11">
        <v>-910.92347000000257</v>
      </c>
      <c r="AD154" s="11">
        <v>3465.6602400000002</v>
      </c>
      <c r="AE154" s="11">
        <v>835.06062999999085</v>
      </c>
      <c r="AF154" s="49">
        <v>2770.2748299999903</v>
      </c>
    </row>
    <row r="155" spans="1:32" x14ac:dyDescent="0.25">
      <c r="B155" s="12" t="s">
        <v>215</v>
      </c>
      <c r="C155" s="13">
        <v>-4821.6321000000007</v>
      </c>
      <c r="D155" s="13">
        <v>-4728.9888799999917</v>
      </c>
      <c r="E155" s="13">
        <v>-3395.0245200000118</v>
      </c>
      <c r="F155" s="13">
        <v>-3565.1697799999984</v>
      </c>
      <c r="G155" s="50">
        <v>-16510.815280000003</v>
      </c>
      <c r="H155" s="13">
        <v>-3460.2284100000002</v>
      </c>
      <c r="I155" s="13">
        <v>-3240.3214399999993</v>
      </c>
      <c r="J155" s="13">
        <v>-3696.6090399999957</v>
      </c>
      <c r="K155" s="13">
        <v>-3628.9993400000058</v>
      </c>
      <c r="L155" s="50">
        <v>-14026.158230000001</v>
      </c>
      <c r="M155" s="13">
        <v>-3203.4575100000011</v>
      </c>
      <c r="N155" s="13">
        <v>-3221.708179999996</v>
      </c>
      <c r="O155" s="13">
        <v>-2372.8362500000067</v>
      </c>
      <c r="P155" s="13">
        <v>-2582.4508699999897</v>
      </c>
      <c r="Q155" s="50">
        <v>-11380.452809999993</v>
      </c>
      <c r="R155" s="13">
        <v>-1712.4257</v>
      </c>
      <c r="S155" s="13">
        <v>-2049.6466500000006</v>
      </c>
      <c r="T155" s="13">
        <v>-1317.2597699999988</v>
      </c>
      <c r="U155" s="13">
        <v>-1078.2651400000004</v>
      </c>
      <c r="V155" s="50">
        <v>-6157.5972599999996</v>
      </c>
      <c r="W155" s="13">
        <v>-980.13167000000044</v>
      </c>
      <c r="X155" s="13">
        <v>-1175.9760299999982</v>
      </c>
      <c r="Y155" s="13">
        <v>-1462.4354100000019</v>
      </c>
      <c r="Z155" s="13">
        <v>-1112.8520599999983</v>
      </c>
      <c r="AA155" s="50">
        <v>-4731.3951699999989</v>
      </c>
      <c r="AB155" s="13">
        <v>-1105.7365500000001</v>
      </c>
      <c r="AC155" s="13">
        <v>-1332.4281499999988</v>
      </c>
      <c r="AD155" s="13">
        <v>-918.39533000000074</v>
      </c>
      <c r="AE155" s="13">
        <v>-992.02393999999902</v>
      </c>
      <c r="AF155" s="50">
        <v>-4348.5839699999988</v>
      </c>
    </row>
    <row r="156" spans="1:32" x14ac:dyDescent="0.25">
      <c r="B156" s="12" t="s">
        <v>216</v>
      </c>
      <c r="C156" s="14">
        <v>-1719.29297</v>
      </c>
      <c r="D156" s="14">
        <v>-803.76042999999936</v>
      </c>
      <c r="E156" s="14">
        <v>-137.07405000000017</v>
      </c>
      <c r="F156" s="14">
        <v>0.51934000000028391</v>
      </c>
      <c r="G156" s="51">
        <v>-2659.6081099999992</v>
      </c>
      <c r="H156" s="14">
        <v>-586.92907000000002</v>
      </c>
      <c r="I156" s="14">
        <v>-916.93536999999958</v>
      </c>
      <c r="J156" s="14">
        <v>-720.34534000000008</v>
      </c>
      <c r="K156" s="14">
        <v>-807.28072000000066</v>
      </c>
      <c r="L156" s="51">
        <v>-3031.4905000000003</v>
      </c>
      <c r="M156" s="14">
        <v>-1892.9875099999999</v>
      </c>
      <c r="N156" s="14">
        <v>-781.20013999999992</v>
      </c>
      <c r="O156" s="14">
        <v>-577.09911999999986</v>
      </c>
      <c r="P156" s="14">
        <v>-309.61707999999999</v>
      </c>
      <c r="Q156" s="51">
        <v>-3560.9038499999997</v>
      </c>
      <c r="R156" s="14">
        <v>-204.60762000000003</v>
      </c>
      <c r="S156" s="14">
        <v>-8.8619399999999757</v>
      </c>
      <c r="T156" s="14">
        <v>0</v>
      </c>
      <c r="U156" s="14">
        <v>-30.598709999999983</v>
      </c>
      <c r="V156" s="51">
        <v>-244.06826999999998</v>
      </c>
      <c r="W156" s="14">
        <v>-66.148870000000002</v>
      </c>
      <c r="X156" s="14">
        <v>-166.16336999999999</v>
      </c>
      <c r="Y156" s="14">
        <v>-17.163420000000031</v>
      </c>
      <c r="Z156" s="14">
        <v>-9.9409999999999741</v>
      </c>
      <c r="AA156" s="51">
        <v>-259.41665999999998</v>
      </c>
      <c r="AB156" s="14">
        <v>-4.7339800000000007</v>
      </c>
      <c r="AC156" s="14">
        <v>-65.657560000000004</v>
      </c>
      <c r="AD156" s="14">
        <v>-2.3851999999999975</v>
      </c>
      <c r="AE156" s="14">
        <v>-1.0000000009313226E-5</v>
      </c>
      <c r="AF156" s="51">
        <v>-72.776750000000007</v>
      </c>
    </row>
    <row r="157" spans="1:32" x14ac:dyDescent="0.25">
      <c r="B157" s="12" t="s">
        <v>217</v>
      </c>
      <c r="C157" s="14">
        <v>4262.0871500000012</v>
      </c>
      <c r="D157" s="14">
        <v>4175.1103499999972</v>
      </c>
      <c r="E157" s="14">
        <v>6091.4438100000007</v>
      </c>
      <c r="F157" s="14">
        <v>9554.0906000000068</v>
      </c>
      <c r="G157" s="51">
        <v>24082.731910000006</v>
      </c>
      <c r="H157" s="14">
        <v>26603.66057</v>
      </c>
      <c r="I157" s="14">
        <v>23870.461839999996</v>
      </c>
      <c r="J157" s="14">
        <v>27144.829350000015</v>
      </c>
      <c r="K157" s="14">
        <v>20121.598679999966</v>
      </c>
      <c r="L157" s="51">
        <v>97740.550439999977</v>
      </c>
      <c r="M157" s="14">
        <v>16381.384269999997</v>
      </c>
      <c r="N157" s="14">
        <v>15200.953800000005</v>
      </c>
      <c r="O157" s="14">
        <v>15770.943329999991</v>
      </c>
      <c r="P157" s="14">
        <v>15569.707060000008</v>
      </c>
      <c r="Q157" s="51">
        <v>62922.98846</v>
      </c>
      <c r="R157" s="14">
        <v>15527.600690000001</v>
      </c>
      <c r="S157" s="14">
        <v>17133.621219999994</v>
      </c>
      <c r="T157" s="14">
        <v>18959.769730000007</v>
      </c>
      <c r="U157" s="14">
        <v>18206.735430000008</v>
      </c>
      <c r="V157" s="51">
        <v>69827.727070000008</v>
      </c>
      <c r="W157" s="14">
        <v>19886.712869999996</v>
      </c>
      <c r="X157" s="14">
        <v>48317.053659999998</v>
      </c>
      <c r="Y157" s="14">
        <v>20663.031310000006</v>
      </c>
      <c r="Z157" s="14">
        <v>3200.380879999997</v>
      </c>
      <c r="AA157" s="51">
        <v>92067.178719999996</v>
      </c>
      <c r="AB157" s="14">
        <v>2546.9959800000001</v>
      </c>
      <c r="AC157" s="14">
        <v>2753.8512299999998</v>
      </c>
      <c r="AD157" s="14">
        <v>2860.7862300000006</v>
      </c>
      <c r="AE157" s="14">
        <v>2913.4575400000017</v>
      </c>
      <c r="AF157" s="51">
        <v>11075.090980000003</v>
      </c>
    </row>
    <row r="158" spans="1:32" x14ac:dyDescent="0.25">
      <c r="B158" s="12" t="s">
        <v>218</v>
      </c>
      <c r="C158" s="13">
        <v>0</v>
      </c>
      <c r="D158" s="13">
        <v>0</v>
      </c>
      <c r="E158" s="13">
        <v>0</v>
      </c>
      <c r="F158" s="13">
        <v>0</v>
      </c>
      <c r="G158" s="50">
        <v>0</v>
      </c>
      <c r="H158" s="13">
        <v>0</v>
      </c>
      <c r="I158" s="13">
        <v>0</v>
      </c>
      <c r="J158" s="13">
        <v>0</v>
      </c>
      <c r="K158" s="13">
        <v>0</v>
      </c>
      <c r="L158" s="50">
        <v>0</v>
      </c>
      <c r="M158" s="13">
        <v>0</v>
      </c>
      <c r="N158" s="13">
        <v>0</v>
      </c>
      <c r="O158" s="13">
        <v>0</v>
      </c>
      <c r="P158" s="13">
        <v>0</v>
      </c>
      <c r="Q158" s="50">
        <v>0</v>
      </c>
      <c r="R158" s="13">
        <v>0</v>
      </c>
      <c r="S158" s="13">
        <v>0</v>
      </c>
      <c r="T158" s="13">
        <v>0</v>
      </c>
      <c r="U158" s="13">
        <v>0</v>
      </c>
      <c r="V158" s="50">
        <v>0</v>
      </c>
      <c r="W158" s="13">
        <v>0</v>
      </c>
      <c r="X158" s="13">
        <v>0</v>
      </c>
      <c r="Y158" s="13">
        <v>0</v>
      </c>
      <c r="Z158" s="13">
        <v>0</v>
      </c>
      <c r="AA158" s="50">
        <v>0</v>
      </c>
      <c r="AB158" s="13">
        <v>0</v>
      </c>
      <c r="AC158" s="13">
        <v>0</v>
      </c>
      <c r="AD158" s="13">
        <v>0</v>
      </c>
      <c r="AE158" s="13">
        <v>0</v>
      </c>
      <c r="AF158" s="50">
        <v>0</v>
      </c>
    </row>
    <row r="159" spans="1:32" s="165" customFormat="1" x14ac:dyDescent="0.25">
      <c r="A159" s="2"/>
      <c r="B159" s="10" t="s">
        <v>196</v>
      </c>
      <c r="C159" s="11">
        <v>-26298.64157</v>
      </c>
      <c r="D159" s="11">
        <v>-56581.476849998799</v>
      </c>
      <c r="E159" s="11">
        <v>-65780.828430001551</v>
      </c>
      <c r="F159" s="11">
        <v>18422.168370002863</v>
      </c>
      <c r="G159" s="49">
        <v>-130238.77847999749</v>
      </c>
      <c r="H159" s="11">
        <v>23977.542009999896</v>
      </c>
      <c r="I159" s="11">
        <v>15247.943889999655</v>
      </c>
      <c r="J159" s="11">
        <v>16391.558660001032</v>
      </c>
      <c r="K159" s="11">
        <v>17525.974549998893</v>
      </c>
      <c r="L159" s="49">
        <v>73143.01910999947</v>
      </c>
      <c r="M159" s="11">
        <v>21234.177280000069</v>
      </c>
      <c r="N159" s="11">
        <v>10349.961289999639</v>
      </c>
      <c r="O159" s="11">
        <v>-6389.8597399997052</v>
      </c>
      <c r="P159" s="11">
        <v>14969.467170000706</v>
      </c>
      <c r="Q159" s="49">
        <v>40163.746000000712</v>
      </c>
      <c r="R159" s="11">
        <v>15417.877859999973</v>
      </c>
      <c r="S159" s="11">
        <v>13228.686650000063</v>
      </c>
      <c r="T159" s="11">
        <v>11780.361900000022</v>
      </c>
      <c r="U159" s="11">
        <v>9474.9671300000136</v>
      </c>
      <c r="V159" s="49">
        <v>49901.89354000007</v>
      </c>
      <c r="W159" s="11">
        <v>24570.910879999992</v>
      </c>
      <c r="X159" s="11">
        <v>36959.477780000001</v>
      </c>
      <c r="Y159" s="11">
        <v>17767.870240000004</v>
      </c>
      <c r="Z159" s="11">
        <v>371.58230999999614</v>
      </c>
      <c r="AA159" s="49">
        <v>79669.841209999999</v>
      </c>
      <c r="AB159" s="11">
        <v>817.00288000000228</v>
      </c>
      <c r="AC159" s="11">
        <v>444.84204999999838</v>
      </c>
      <c r="AD159" s="11">
        <v>5405.6659399999999</v>
      </c>
      <c r="AE159" s="11">
        <v>2756.4942199999941</v>
      </c>
      <c r="AF159" s="49">
        <v>9424.0050899999951</v>
      </c>
    </row>
    <row r="160" spans="1:32" x14ac:dyDescent="0.25">
      <c r="B160" s="12" t="s">
        <v>220</v>
      </c>
      <c r="C160" s="13">
        <v>-15.26008</v>
      </c>
      <c r="D160" s="13">
        <v>0</v>
      </c>
      <c r="E160" s="13">
        <v>0</v>
      </c>
      <c r="F160" s="13">
        <v>-5360.2385100000001</v>
      </c>
      <c r="G160" s="51">
        <v>-5375.4985900000001</v>
      </c>
      <c r="H160" s="13">
        <v>0</v>
      </c>
      <c r="I160" s="13">
        <v>0</v>
      </c>
      <c r="J160" s="13">
        <v>0</v>
      </c>
      <c r="K160" s="13">
        <v>0</v>
      </c>
      <c r="L160" s="51">
        <v>0</v>
      </c>
      <c r="M160" s="13">
        <v>0</v>
      </c>
      <c r="N160" s="13">
        <v>0</v>
      </c>
      <c r="O160" s="13">
        <v>-14.25014</v>
      </c>
      <c r="P160" s="13">
        <v>0</v>
      </c>
      <c r="Q160" s="51">
        <v>-14.25014</v>
      </c>
      <c r="R160" s="13">
        <v>0</v>
      </c>
      <c r="S160" s="13">
        <v>0</v>
      </c>
      <c r="T160" s="13">
        <v>0</v>
      </c>
      <c r="U160" s="13">
        <v>0</v>
      </c>
      <c r="V160" s="51">
        <v>0</v>
      </c>
      <c r="W160" s="13">
        <v>0</v>
      </c>
      <c r="X160" s="13">
        <v>-234.75519</v>
      </c>
      <c r="Y160" s="13">
        <v>-16.491290000000021</v>
      </c>
      <c r="Z160" s="13">
        <v>0</v>
      </c>
      <c r="AA160" s="51">
        <v>-251.24648000000002</v>
      </c>
      <c r="AB160" s="13">
        <v>0</v>
      </c>
      <c r="AC160" s="13">
        <v>302.90436</v>
      </c>
      <c r="AD160" s="13">
        <v>0</v>
      </c>
      <c r="AE160" s="13">
        <v>0</v>
      </c>
      <c r="AF160" s="51">
        <v>302.90436</v>
      </c>
    </row>
    <row r="161" spans="1:32" s="165" customFormat="1" x14ac:dyDescent="0.25">
      <c r="A161" s="2"/>
      <c r="B161" s="10" t="s">
        <v>221</v>
      </c>
      <c r="C161" s="11">
        <v>-26313.90165</v>
      </c>
      <c r="D161" s="11">
        <v>-56581.476849998799</v>
      </c>
      <c r="E161" s="11">
        <v>-65780.828430001551</v>
      </c>
      <c r="F161" s="11">
        <v>13061.929860002863</v>
      </c>
      <c r="G161" s="49">
        <v>-135614.27706999748</v>
      </c>
      <c r="H161" s="11">
        <v>23977.542009999896</v>
      </c>
      <c r="I161" s="11">
        <v>15247.943889999655</v>
      </c>
      <c r="J161" s="11">
        <v>16391.558660001032</v>
      </c>
      <c r="K161" s="11">
        <v>17525.974549998893</v>
      </c>
      <c r="L161" s="49">
        <v>73143.01910999947</v>
      </c>
      <c r="M161" s="11">
        <v>21234.177280000069</v>
      </c>
      <c r="N161" s="11">
        <v>10349.961289999639</v>
      </c>
      <c r="O161" s="11">
        <v>-6404.1098799997053</v>
      </c>
      <c r="P161" s="11">
        <v>14969.467170000706</v>
      </c>
      <c r="Q161" s="49">
        <v>40149.495860000708</v>
      </c>
      <c r="R161" s="11">
        <v>15417.877859999973</v>
      </c>
      <c r="S161" s="11">
        <v>13228.686650000063</v>
      </c>
      <c r="T161" s="11">
        <v>11780.361900000022</v>
      </c>
      <c r="U161" s="11">
        <v>9474.9671300000136</v>
      </c>
      <c r="V161" s="49">
        <v>49901.89354000007</v>
      </c>
      <c r="W161" s="11">
        <v>24570.910879999992</v>
      </c>
      <c r="X161" s="11">
        <v>36724.722589999998</v>
      </c>
      <c r="Y161" s="11">
        <v>17751.378950000002</v>
      </c>
      <c r="Z161" s="11">
        <v>371.58230999999614</v>
      </c>
      <c r="AA161" s="49">
        <v>79418.594729999983</v>
      </c>
      <c r="AB161" s="11">
        <v>817.00288000000228</v>
      </c>
      <c r="AC161" s="11">
        <v>747.74640999999838</v>
      </c>
      <c r="AD161" s="11">
        <v>5405.6659399999999</v>
      </c>
      <c r="AE161" s="11">
        <v>2756.4942199999932</v>
      </c>
      <c r="AF161" s="49">
        <v>9726.9094499999937</v>
      </c>
    </row>
    <row r="162" spans="1:32" x14ac:dyDescent="0.25">
      <c r="B162" s="12" t="s">
        <v>222</v>
      </c>
      <c r="C162" s="13">
        <v>0</v>
      </c>
      <c r="D162" s="13">
        <v>0</v>
      </c>
      <c r="E162" s="13">
        <v>0</v>
      </c>
      <c r="F162" s="13">
        <v>0</v>
      </c>
      <c r="G162" s="51">
        <v>0</v>
      </c>
      <c r="H162" s="13">
        <v>-4345.8229700000011</v>
      </c>
      <c r="I162" s="13">
        <v>-3222.3119599999982</v>
      </c>
      <c r="J162" s="13">
        <v>-3308.3429999999998</v>
      </c>
      <c r="K162" s="13">
        <v>-910.19571000000178</v>
      </c>
      <c r="L162" s="51">
        <v>-11786.673640000001</v>
      </c>
      <c r="M162" s="13">
        <v>-3236.86303</v>
      </c>
      <c r="N162" s="13">
        <v>-1132.0201499999998</v>
      </c>
      <c r="O162" s="13">
        <v>1097.1127999999999</v>
      </c>
      <c r="P162" s="13">
        <v>-2877.6650799999989</v>
      </c>
      <c r="Q162" s="51">
        <v>-6149.4354599999988</v>
      </c>
      <c r="R162" s="13">
        <v>-2528.5161800000001</v>
      </c>
      <c r="S162" s="13">
        <v>-1784.2053099999998</v>
      </c>
      <c r="T162" s="13">
        <v>-1964.6103800000001</v>
      </c>
      <c r="U162" s="13">
        <v>-1722.7027100000005</v>
      </c>
      <c r="V162" s="51">
        <v>-8000.0345800000005</v>
      </c>
      <c r="W162" s="13">
        <v>-4125.8826099999997</v>
      </c>
      <c r="X162" s="13">
        <v>-8738.7147599999989</v>
      </c>
      <c r="Y162" s="13">
        <v>-3022.1981699999997</v>
      </c>
      <c r="Z162" s="13">
        <v>-21.847910000000411</v>
      </c>
      <c r="AA162" s="51">
        <v>-15908.64345</v>
      </c>
      <c r="AB162" s="13">
        <v>-60.060019999999994</v>
      </c>
      <c r="AC162" s="13">
        <v>-122.26051</v>
      </c>
      <c r="AD162" s="13">
        <v>182.32052999999999</v>
      </c>
      <c r="AE162" s="13">
        <v>0</v>
      </c>
      <c r="AF162" s="51">
        <v>0</v>
      </c>
    </row>
    <row r="163" spans="1:32" x14ac:dyDescent="0.25">
      <c r="B163" s="12" t="s">
        <v>223</v>
      </c>
      <c r="C163" s="13">
        <v>0</v>
      </c>
      <c r="D163" s="13">
        <v>0</v>
      </c>
      <c r="E163" s="13">
        <v>0</v>
      </c>
      <c r="F163" s="13">
        <v>0</v>
      </c>
      <c r="G163" s="51">
        <v>0</v>
      </c>
      <c r="H163" s="13">
        <v>-3511.3570099999997</v>
      </c>
      <c r="I163" s="13">
        <v>-2589.1725600000009</v>
      </c>
      <c r="J163" s="13">
        <v>-2658.6714900000006</v>
      </c>
      <c r="K163" s="13">
        <v>-740.41519999999764</v>
      </c>
      <c r="L163" s="51">
        <v>-9499.6162599999989</v>
      </c>
      <c r="M163" s="13">
        <v>-2602.2317799999996</v>
      </c>
      <c r="N163" s="13">
        <v>-917.24339000000009</v>
      </c>
      <c r="O163" s="13">
        <v>865.82524999999987</v>
      </c>
      <c r="P163" s="13">
        <v>-2312.7848900000008</v>
      </c>
      <c r="Q163" s="51">
        <v>-4966.4348100000007</v>
      </c>
      <c r="R163" s="13">
        <v>-1524.7277799999999</v>
      </c>
      <c r="S163" s="13">
        <v>-1077.6773099999998</v>
      </c>
      <c r="T163" s="13">
        <v>-1185.7792800000002</v>
      </c>
      <c r="U163" s="13">
        <v>-1040.16464</v>
      </c>
      <c r="V163" s="51">
        <v>-4828.3490099999999</v>
      </c>
      <c r="W163" s="13">
        <v>-2482.0168599999997</v>
      </c>
      <c r="X163" s="13">
        <v>-5249.8539099999998</v>
      </c>
      <c r="Y163" s="13">
        <v>-1822.1188999999995</v>
      </c>
      <c r="Z163" s="13">
        <v>-25.678260000000591</v>
      </c>
      <c r="AA163" s="51">
        <v>-9579.6679299999996</v>
      </c>
      <c r="AB163" s="13">
        <v>-43.891260000000003</v>
      </c>
      <c r="AC163" s="13">
        <v>-77.437510000000003</v>
      </c>
      <c r="AD163" s="13">
        <v>121.32877000000001</v>
      </c>
      <c r="AE163" s="13">
        <v>0</v>
      </c>
      <c r="AF163" s="51">
        <v>0</v>
      </c>
    </row>
    <row r="164" spans="1:32" x14ac:dyDescent="0.25">
      <c r="B164" s="12" t="s">
        <v>224</v>
      </c>
      <c r="C164" s="13">
        <v>0</v>
      </c>
      <c r="D164" s="13">
        <v>0</v>
      </c>
      <c r="E164" s="13">
        <v>0</v>
      </c>
      <c r="F164" s="13">
        <v>0</v>
      </c>
      <c r="G164" s="51">
        <v>0</v>
      </c>
      <c r="H164" s="13">
        <v>0</v>
      </c>
      <c r="I164" s="13">
        <v>0</v>
      </c>
      <c r="J164" s="13">
        <v>0</v>
      </c>
      <c r="K164" s="13">
        <v>0</v>
      </c>
      <c r="L164" s="51">
        <v>0</v>
      </c>
      <c r="M164" s="13">
        <v>0</v>
      </c>
      <c r="N164" s="13">
        <v>0</v>
      </c>
      <c r="O164" s="13">
        <v>0</v>
      </c>
      <c r="P164" s="13">
        <v>0</v>
      </c>
      <c r="Q164" s="51">
        <v>0</v>
      </c>
      <c r="R164" s="13">
        <v>0</v>
      </c>
      <c r="S164" s="13">
        <v>0</v>
      </c>
      <c r="T164" s="13">
        <v>0</v>
      </c>
      <c r="U164" s="13">
        <v>0</v>
      </c>
      <c r="V164" s="51">
        <v>0</v>
      </c>
      <c r="W164" s="13">
        <v>0</v>
      </c>
      <c r="X164" s="13">
        <v>0</v>
      </c>
      <c r="Y164" s="13">
        <v>0</v>
      </c>
      <c r="Z164" s="13">
        <v>0</v>
      </c>
      <c r="AA164" s="51">
        <v>0</v>
      </c>
      <c r="AB164" s="13">
        <v>0</v>
      </c>
      <c r="AC164" s="13">
        <v>0</v>
      </c>
      <c r="AD164" s="13">
        <v>0</v>
      </c>
      <c r="AE164" s="13">
        <v>0</v>
      </c>
      <c r="AF164" s="51">
        <v>0</v>
      </c>
    </row>
    <row r="165" spans="1:32" x14ac:dyDescent="0.25">
      <c r="B165" s="12" t="s">
        <v>225</v>
      </c>
      <c r="C165" s="13">
        <v>0</v>
      </c>
      <c r="D165" s="13">
        <v>0</v>
      </c>
      <c r="E165" s="13">
        <v>0</v>
      </c>
      <c r="F165" s="13">
        <v>0</v>
      </c>
      <c r="G165" s="51">
        <v>0</v>
      </c>
      <c r="H165" s="13">
        <v>0</v>
      </c>
      <c r="I165" s="13">
        <v>0</v>
      </c>
      <c r="J165" s="13">
        <v>0</v>
      </c>
      <c r="K165" s="13">
        <v>0</v>
      </c>
      <c r="L165" s="51">
        <v>0</v>
      </c>
      <c r="M165" s="13">
        <v>0</v>
      </c>
      <c r="N165" s="13">
        <v>0</v>
      </c>
      <c r="O165" s="13">
        <v>0</v>
      </c>
      <c r="P165" s="13">
        <v>0</v>
      </c>
      <c r="Q165" s="51">
        <v>0</v>
      </c>
      <c r="R165" s="13">
        <v>0</v>
      </c>
      <c r="S165" s="13">
        <v>0</v>
      </c>
      <c r="T165" s="13">
        <v>0</v>
      </c>
      <c r="U165" s="13">
        <v>0</v>
      </c>
      <c r="V165" s="51">
        <v>0</v>
      </c>
      <c r="W165" s="13">
        <v>0</v>
      </c>
      <c r="X165" s="13">
        <v>0</v>
      </c>
      <c r="Y165" s="13">
        <v>0</v>
      </c>
      <c r="Z165" s="13">
        <v>0</v>
      </c>
      <c r="AA165" s="51">
        <v>0</v>
      </c>
      <c r="AB165" s="13">
        <v>0</v>
      </c>
      <c r="AC165" s="13">
        <v>0</v>
      </c>
      <c r="AD165" s="13">
        <v>0</v>
      </c>
      <c r="AE165" s="13">
        <v>0</v>
      </c>
      <c r="AF165" s="51">
        <v>0</v>
      </c>
    </row>
    <row r="166" spans="1:32" s="165" customFormat="1" x14ac:dyDescent="0.25">
      <c r="A166" s="6"/>
      <c r="B166" s="16" t="s">
        <v>226</v>
      </c>
      <c r="C166" s="17">
        <v>-26313.90165</v>
      </c>
      <c r="D166" s="17">
        <v>-56581.476849998799</v>
      </c>
      <c r="E166" s="17">
        <v>-65780.828430001551</v>
      </c>
      <c r="F166" s="17">
        <v>13061.929860002863</v>
      </c>
      <c r="G166" s="55">
        <v>-135614.27706999748</v>
      </c>
      <c r="H166" s="17">
        <v>16120.362029999895</v>
      </c>
      <c r="I166" s="17">
        <v>9436.4593699996567</v>
      </c>
      <c r="J166" s="17">
        <v>10424.544170001031</v>
      </c>
      <c r="K166" s="17">
        <v>15875.363639998895</v>
      </c>
      <c r="L166" s="55">
        <v>51856.729209999474</v>
      </c>
      <c r="M166" s="17">
        <v>15395.082470000068</v>
      </c>
      <c r="N166" s="17">
        <v>8300.6977499996392</v>
      </c>
      <c r="O166" s="17">
        <v>-4441.1718299997056</v>
      </c>
      <c r="P166" s="17">
        <v>9779.017200000706</v>
      </c>
      <c r="Q166" s="55">
        <v>29033.625590000709</v>
      </c>
      <c r="R166" s="17">
        <v>11364.633899999973</v>
      </c>
      <c r="S166" s="17">
        <v>10366.804030000065</v>
      </c>
      <c r="T166" s="17">
        <v>8629.972240000021</v>
      </c>
      <c r="U166" s="17">
        <v>6712.0997800000132</v>
      </c>
      <c r="V166" s="55">
        <v>37073.509950000072</v>
      </c>
      <c r="W166" s="17">
        <v>17963.011409999992</v>
      </c>
      <c r="X166" s="17">
        <v>22736.153919999997</v>
      </c>
      <c r="Y166" s="17">
        <v>12907.061880000003</v>
      </c>
      <c r="Z166" s="17">
        <v>324.05613999999514</v>
      </c>
      <c r="AA166" s="55">
        <v>53930.283349999983</v>
      </c>
      <c r="AB166" s="17">
        <v>713.05160000000228</v>
      </c>
      <c r="AC166" s="17">
        <v>548.04838999999845</v>
      </c>
      <c r="AD166" s="17">
        <v>5709.3152399999999</v>
      </c>
      <c r="AE166" s="17">
        <v>2756.4942199999932</v>
      </c>
      <c r="AF166" s="55">
        <v>9726.9094499999937</v>
      </c>
    </row>
    <row r="167" spans="1:32" x14ac:dyDescent="0.25">
      <c r="B167" s="12" t="s">
        <v>251</v>
      </c>
      <c r="C167" s="14">
        <v>-26313.90165</v>
      </c>
      <c r="D167" s="14">
        <v>-56581.476849998799</v>
      </c>
      <c r="E167" s="14">
        <v>-65780.828430001551</v>
      </c>
      <c r="F167" s="14">
        <v>13061.929860002863</v>
      </c>
      <c r="G167" s="51">
        <v>-135614.27706999748</v>
      </c>
      <c r="H167" s="14">
        <v>16120.362029999895</v>
      </c>
      <c r="I167" s="14">
        <v>9436.4593699996567</v>
      </c>
      <c r="J167" s="14">
        <v>10424.544170001031</v>
      </c>
      <c r="K167" s="14">
        <v>15875.363639998895</v>
      </c>
      <c r="L167" s="51">
        <v>51856.729209999474</v>
      </c>
      <c r="M167" s="14">
        <v>15395.082470000068</v>
      </c>
      <c r="N167" s="14">
        <v>8300.6977499996392</v>
      </c>
      <c r="O167" s="14">
        <v>-4441.1718299997056</v>
      </c>
      <c r="P167" s="14">
        <v>9779.017200000706</v>
      </c>
      <c r="Q167" s="51">
        <v>29033.625590000709</v>
      </c>
      <c r="R167" s="14">
        <v>11364.633899999973</v>
      </c>
      <c r="S167" s="14">
        <v>10366.804030000065</v>
      </c>
      <c r="T167" s="14">
        <v>8629.972240000021</v>
      </c>
      <c r="U167" s="14">
        <v>6712.0997800000132</v>
      </c>
      <c r="V167" s="51">
        <v>37073.509950000072</v>
      </c>
      <c r="W167" s="14">
        <v>17963.011409999992</v>
      </c>
      <c r="X167" s="14">
        <v>22736.153919999997</v>
      </c>
      <c r="Y167" s="14">
        <v>12907.061880000003</v>
      </c>
      <c r="Z167" s="14">
        <v>324.05613999999514</v>
      </c>
      <c r="AA167" s="51">
        <v>53930.283349999983</v>
      </c>
      <c r="AB167" s="14">
        <v>713.05160000000228</v>
      </c>
      <c r="AC167" s="14">
        <v>548.04838999999845</v>
      </c>
      <c r="AD167" s="14">
        <v>5709.3152399999999</v>
      </c>
      <c r="AE167" s="14">
        <v>2756.4942199999932</v>
      </c>
      <c r="AF167" s="51">
        <v>9726.9094499999937</v>
      </c>
    </row>
    <row r="168" spans="1:32" x14ac:dyDescent="0.25">
      <c r="B168" s="12" t="s">
        <v>227</v>
      </c>
      <c r="C168" s="14">
        <v>0</v>
      </c>
      <c r="D168" s="14">
        <v>0</v>
      </c>
      <c r="E168" s="14">
        <v>0</v>
      </c>
      <c r="F168" s="14">
        <v>0</v>
      </c>
      <c r="G168" s="51">
        <v>0</v>
      </c>
      <c r="H168" s="14">
        <v>0</v>
      </c>
      <c r="I168" s="14">
        <v>0</v>
      </c>
      <c r="J168" s="14">
        <v>0</v>
      </c>
      <c r="K168" s="14">
        <v>0</v>
      </c>
      <c r="L168" s="51">
        <v>0</v>
      </c>
      <c r="M168" s="14">
        <v>0</v>
      </c>
      <c r="N168" s="14">
        <v>0</v>
      </c>
      <c r="O168" s="14">
        <v>0</v>
      </c>
      <c r="P168" s="14">
        <v>0</v>
      </c>
      <c r="Q168" s="51">
        <v>0</v>
      </c>
      <c r="R168" s="14">
        <v>0</v>
      </c>
      <c r="S168" s="14">
        <v>0</v>
      </c>
      <c r="T168" s="14">
        <v>0</v>
      </c>
      <c r="U168" s="14">
        <v>0</v>
      </c>
      <c r="V168" s="51">
        <v>0</v>
      </c>
      <c r="W168" s="14">
        <v>0</v>
      </c>
      <c r="X168" s="14">
        <v>0</v>
      </c>
      <c r="Y168" s="14">
        <v>0</v>
      </c>
      <c r="Z168" s="14">
        <v>0</v>
      </c>
      <c r="AA168" s="51">
        <v>0</v>
      </c>
      <c r="AB168" s="14">
        <v>0</v>
      </c>
      <c r="AC168" s="14">
        <v>0</v>
      </c>
      <c r="AD168" s="14">
        <v>0</v>
      </c>
      <c r="AE168" s="14">
        <v>0</v>
      </c>
      <c r="AF168" s="51">
        <v>0</v>
      </c>
    </row>
    <row r="169" spans="1:32" x14ac:dyDescent="0.25">
      <c r="B169" s="12" t="s">
        <v>252</v>
      </c>
      <c r="C169" s="14">
        <v>-26313.90165</v>
      </c>
      <c r="D169" s="14">
        <v>-56581.476849998799</v>
      </c>
      <c r="E169" s="14">
        <v>-65780.828430001551</v>
      </c>
      <c r="F169" s="14">
        <v>13061.929860002863</v>
      </c>
      <c r="G169" s="51">
        <v>-135614.27706999748</v>
      </c>
      <c r="H169" s="14">
        <v>16120.362029999895</v>
      </c>
      <c r="I169" s="14">
        <v>9436.4593699996567</v>
      </c>
      <c r="J169" s="14">
        <v>10424.544170001031</v>
      </c>
      <c r="K169" s="14">
        <v>15875.363639998895</v>
      </c>
      <c r="L169" s="51">
        <v>51856.729209999474</v>
      </c>
      <c r="M169" s="14">
        <v>15395.082470000068</v>
      </c>
      <c r="N169" s="14">
        <v>8300.6977499996392</v>
      </c>
      <c r="O169" s="14">
        <v>-4441.1718299997056</v>
      </c>
      <c r="P169" s="14">
        <v>9779.017200000706</v>
      </c>
      <c r="Q169" s="51">
        <v>29033.625590000709</v>
      </c>
      <c r="R169" s="14">
        <v>11364.633899999973</v>
      </c>
      <c r="S169" s="14">
        <v>10366.804030000065</v>
      </c>
      <c r="T169" s="14">
        <v>8629.972240000021</v>
      </c>
      <c r="U169" s="14">
        <v>6712.0997800000132</v>
      </c>
      <c r="V169" s="51">
        <v>37073.509950000072</v>
      </c>
      <c r="W169" s="14">
        <v>17963.011409999992</v>
      </c>
      <c r="X169" s="14">
        <v>22736.153919999997</v>
      </c>
      <c r="Y169" s="14">
        <v>12907.061880000003</v>
      </c>
      <c r="Z169" s="14">
        <v>324.05613999999514</v>
      </c>
      <c r="AA169" s="51">
        <v>53930.283349999983</v>
      </c>
      <c r="AB169" s="14">
        <v>713.05160000000228</v>
      </c>
      <c r="AC169" s="14">
        <v>548.04838999999845</v>
      </c>
      <c r="AD169" s="14">
        <v>5709.3152399999999</v>
      </c>
      <c r="AE169" s="14">
        <v>2756.4942199999932</v>
      </c>
      <c r="AF169" s="51">
        <v>9726.9094499999937</v>
      </c>
    </row>
    <row r="170" spans="1:32" x14ac:dyDescent="0.25">
      <c r="B170" s="12" t="s">
        <v>253</v>
      </c>
      <c r="C170" s="14">
        <v>0</v>
      </c>
      <c r="D170" s="14">
        <v>0</v>
      </c>
      <c r="E170" s="14">
        <v>0</v>
      </c>
      <c r="F170" s="14">
        <v>0</v>
      </c>
      <c r="G170" s="51">
        <v>0</v>
      </c>
      <c r="H170" s="14">
        <v>0</v>
      </c>
      <c r="I170" s="14">
        <v>0</v>
      </c>
      <c r="J170" s="14">
        <v>0</v>
      </c>
      <c r="K170" s="14">
        <v>0</v>
      </c>
      <c r="L170" s="51">
        <v>0</v>
      </c>
      <c r="M170" s="14">
        <v>0</v>
      </c>
      <c r="N170" s="14">
        <v>0</v>
      </c>
      <c r="O170" s="14">
        <v>0</v>
      </c>
      <c r="P170" s="14">
        <v>0</v>
      </c>
      <c r="Q170" s="51">
        <v>0</v>
      </c>
      <c r="R170" s="14">
        <v>0</v>
      </c>
      <c r="S170" s="14">
        <v>0</v>
      </c>
      <c r="T170" s="14">
        <v>0</v>
      </c>
      <c r="U170" s="14">
        <v>0</v>
      </c>
      <c r="V170" s="51">
        <v>0</v>
      </c>
      <c r="W170" s="14">
        <v>0</v>
      </c>
      <c r="X170" s="14">
        <v>0</v>
      </c>
      <c r="Y170" s="14">
        <v>0</v>
      </c>
      <c r="Z170" s="1">
        <v>0</v>
      </c>
      <c r="AA170" s="51">
        <v>0</v>
      </c>
      <c r="AB170" s="14">
        <v>0</v>
      </c>
      <c r="AC170" s="14">
        <v>0</v>
      </c>
      <c r="AD170" s="14">
        <v>0</v>
      </c>
      <c r="AE170" s="14">
        <v>0</v>
      </c>
      <c r="AF170" s="51">
        <v>0</v>
      </c>
    </row>
    <row r="171" spans="1:32" ht="15.75" thickBot="1" x14ac:dyDescent="0.3">
      <c r="B171" s="18" t="s">
        <v>241</v>
      </c>
      <c r="C171" s="19">
        <v>0.48209999999999997</v>
      </c>
      <c r="D171" s="19">
        <v>0.48209999999999997</v>
      </c>
      <c r="E171" s="19">
        <v>0.48209999999999997</v>
      </c>
      <c r="F171" s="19">
        <v>0.48209999999999997</v>
      </c>
      <c r="G171" s="58">
        <v>0.48209999999999997</v>
      </c>
      <c r="H171" s="19">
        <v>0.48209999999999997</v>
      </c>
      <c r="I171" s="19">
        <v>0.48209999999999997</v>
      </c>
      <c r="J171" s="19">
        <v>0.48209999999999997</v>
      </c>
      <c r="K171" s="19">
        <v>0.48209999999999997</v>
      </c>
      <c r="L171" s="58">
        <v>0.48209999999999997</v>
      </c>
      <c r="M171" s="19">
        <v>0.48209999999999997</v>
      </c>
      <c r="N171" s="19">
        <v>0.48209999999999997</v>
      </c>
      <c r="O171" s="19">
        <v>0.48209999999999997</v>
      </c>
      <c r="P171" s="19">
        <v>0.48209999999999997</v>
      </c>
      <c r="Q171" s="58">
        <v>0.48209999999999997</v>
      </c>
      <c r="R171" s="19">
        <v>0.48209999999999997</v>
      </c>
      <c r="S171" s="19">
        <v>0.48209999999999997</v>
      </c>
      <c r="T171" s="19">
        <v>0.48209999999999997</v>
      </c>
      <c r="U171" s="19">
        <v>0.48209999999999997</v>
      </c>
      <c r="V171" s="58">
        <v>0.48209999999999997</v>
      </c>
      <c r="W171" s="19">
        <v>0.48209999999999997</v>
      </c>
      <c r="X171" s="19">
        <v>0.48209999999999997</v>
      </c>
      <c r="Y171" s="19">
        <v>0.48209999999999997</v>
      </c>
      <c r="Z171" s="19">
        <v>0.48209999999999997</v>
      </c>
      <c r="AA171" s="58">
        <v>0.48209999999999997</v>
      </c>
      <c r="AB171" s="19">
        <v>0.48249999999999998</v>
      </c>
      <c r="AC171" s="19">
        <v>0.48249999999999998</v>
      </c>
      <c r="AD171" s="19">
        <v>0.48249999999999998</v>
      </c>
      <c r="AE171" s="19">
        <v>0.48249999999999998</v>
      </c>
      <c r="AF171" s="58">
        <v>0.48209999999999997</v>
      </c>
    </row>
    <row r="173" spans="1:32" s="166" customFormat="1" ht="23.25" x14ac:dyDescent="0.35">
      <c r="A173" s="115"/>
      <c r="B173" s="115" t="s">
        <v>287</v>
      </c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</row>
    <row r="174" spans="1:32" ht="15.75" thickBot="1" x14ac:dyDescent="0.3"/>
    <row r="175" spans="1:32" s="165" customFormat="1" x14ac:dyDescent="0.25">
      <c r="A175" s="5"/>
      <c r="B175" s="31" t="s">
        <v>288</v>
      </c>
      <c r="C175" s="43" t="s">
        <v>117</v>
      </c>
      <c r="D175" s="43" t="s">
        <v>118</v>
      </c>
      <c r="E175" s="43" t="s">
        <v>119</v>
      </c>
      <c r="F175" s="43" t="s">
        <v>120</v>
      </c>
      <c r="G175" s="48">
        <v>2016</v>
      </c>
      <c r="H175" s="43" t="s">
        <v>121</v>
      </c>
      <c r="I175" s="43" t="s">
        <v>122</v>
      </c>
      <c r="J175" s="43" t="s">
        <v>123</v>
      </c>
      <c r="K175" s="43" t="s">
        <v>124</v>
      </c>
      <c r="L175" s="48">
        <v>2017</v>
      </c>
      <c r="M175" s="43" t="s">
        <v>125</v>
      </c>
      <c r="N175" s="43" t="s">
        <v>126</v>
      </c>
      <c r="O175" s="43" t="s">
        <v>127</v>
      </c>
      <c r="P175" s="43" t="s">
        <v>128</v>
      </c>
      <c r="Q175" s="48">
        <v>2018</v>
      </c>
      <c r="R175" s="43" t="s">
        <v>129</v>
      </c>
      <c r="S175" s="43" t="s">
        <v>130</v>
      </c>
      <c r="T175" s="43" t="s">
        <v>131</v>
      </c>
      <c r="U175" s="43" t="s">
        <v>132</v>
      </c>
      <c r="V175" s="48">
        <v>2019</v>
      </c>
      <c r="W175" s="43" t="s">
        <v>133</v>
      </c>
      <c r="X175" s="43" t="s">
        <v>134</v>
      </c>
      <c r="Y175" s="43" t="s">
        <v>135</v>
      </c>
      <c r="Z175" s="43" t="s">
        <v>136</v>
      </c>
      <c r="AA175" s="48">
        <v>2020</v>
      </c>
      <c r="AB175" s="43" t="s">
        <v>137</v>
      </c>
      <c r="AC175" s="43" t="s">
        <v>138</v>
      </c>
      <c r="AD175" s="43" t="s">
        <v>514</v>
      </c>
      <c r="AE175" s="43" t="s">
        <v>563</v>
      </c>
      <c r="AF175" s="48">
        <v>2021</v>
      </c>
    </row>
    <row r="176" spans="1:32" s="165" customFormat="1" hidden="1" x14ac:dyDescent="0.25">
      <c r="A176" s="5"/>
      <c r="B176" s="31" t="s">
        <v>288</v>
      </c>
      <c r="C176" s="43" t="s">
        <v>139</v>
      </c>
      <c r="D176" s="43" t="s">
        <v>140</v>
      </c>
      <c r="E176" s="43" t="s">
        <v>141</v>
      </c>
      <c r="F176" s="43" t="s">
        <v>142</v>
      </c>
      <c r="G176" s="48">
        <v>2016</v>
      </c>
      <c r="H176" s="43" t="s">
        <v>143</v>
      </c>
      <c r="I176" s="43" t="s">
        <v>144</v>
      </c>
      <c r="J176" s="43" t="s">
        <v>145</v>
      </c>
      <c r="K176" s="43" t="s">
        <v>146</v>
      </c>
      <c r="L176" s="48">
        <v>2017</v>
      </c>
      <c r="M176" s="43" t="s">
        <v>147</v>
      </c>
      <c r="N176" s="43" t="s">
        <v>148</v>
      </c>
      <c r="O176" s="43" t="s">
        <v>149</v>
      </c>
      <c r="P176" s="43" t="s">
        <v>150</v>
      </c>
      <c r="Q176" s="48">
        <v>2018</v>
      </c>
      <c r="R176" s="43" t="s">
        <v>151</v>
      </c>
      <c r="S176" s="43" t="s">
        <v>152</v>
      </c>
      <c r="T176" s="43" t="s">
        <v>153</v>
      </c>
      <c r="U176" s="43" t="s">
        <v>154</v>
      </c>
      <c r="V176" s="48">
        <v>2019</v>
      </c>
      <c r="W176" s="43" t="s">
        <v>155</v>
      </c>
      <c r="X176" s="43" t="s">
        <v>156</v>
      </c>
      <c r="Y176" s="43" t="s">
        <v>157</v>
      </c>
      <c r="Z176" s="43" t="s">
        <v>158</v>
      </c>
      <c r="AA176" s="48">
        <v>2020</v>
      </c>
      <c r="AB176" s="43" t="s">
        <v>159</v>
      </c>
      <c r="AC176" s="43" t="s">
        <v>160</v>
      </c>
      <c r="AD176" s="43" t="s">
        <v>513</v>
      </c>
      <c r="AE176" s="43" t="s">
        <v>564</v>
      </c>
      <c r="AF176" s="48">
        <v>2021</v>
      </c>
    </row>
    <row r="177" spans="1:32" s="165" customFormat="1" x14ac:dyDescent="0.25">
      <c r="A177" s="2"/>
      <c r="B177" s="10" t="s">
        <v>255</v>
      </c>
      <c r="C177" s="11"/>
      <c r="D177" s="11"/>
      <c r="E177" s="11"/>
      <c r="F177" s="11"/>
      <c r="G177" s="49"/>
      <c r="H177" s="11"/>
      <c r="I177" s="11"/>
      <c r="J177" s="11"/>
      <c r="K177" s="11"/>
      <c r="L177" s="49"/>
      <c r="M177" s="11">
        <v>101375.79435</v>
      </c>
      <c r="N177" s="11">
        <v>91818.622080000016</v>
      </c>
      <c r="O177" s="11">
        <v>90509.760829999985</v>
      </c>
      <c r="P177" s="11">
        <v>91281.925760000027</v>
      </c>
      <c r="Q177" s="49">
        <v>374986.10302000004</v>
      </c>
      <c r="R177" s="11">
        <v>105288.63240000002</v>
      </c>
      <c r="S177" s="11">
        <v>98982.439029999965</v>
      </c>
      <c r="T177" s="11">
        <v>82190.167840000009</v>
      </c>
      <c r="U177" s="11">
        <v>81806.614530000006</v>
      </c>
      <c r="V177" s="49">
        <v>368267.85380000004</v>
      </c>
      <c r="W177" s="11">
        <v>76542.325120000009</v>
      </c>
      <c r="X177" s="11">
        <v>64627.924090000015</v>
      </c>
      <c r="Y177" s="11">
        <v>60962.555730000015</v>
      </c>
      <c r="Z177" s="11">
        <v>61161.254779999974</v>
      </c>
      <c r="AA177" s="49">
        <v>263294.05972000002</v>
      </c>
      <c r="AB177" s="11">
        <v>56391.209109999996</v>
      </c>
      <c r="AC177" s="11">
        <v>52197.164479999992</v>
      </c>
      <c r="AD177" s="11">
        <v>65917.398850000012</v>
      </c>
      <c r="AE177" s="11">
        <v>65421.84319</v>
      </c>
      <c r="AF177" s="49">
        <v>239927.61563000001</v>
      </c>
    </row>
    <row r="178" spans="1:32" x14ac:dyDescent="0.25">
      <c r="B178" s="12" t="s">
        <v>256</v>
      </c>
      <c r="C178" s="9"/>
      <c r="D178" s="9"/>
      <c r="E178" s="9"/>
      <c r="F178" s="9"/>
      <c r="G178" s="50"/>
      <c r="H178" s="9"/>
      <c r="I178" s="9"/>
      <c r="J178" s="9"/>
      <c r="K178" s="9"/>
      <c r="L178" s="50"/>
      <c r="M178" s="9">
        <v>-1472.7341500000005</v>
      </c>
      <c r="N178" s="9">
        <v>-300.99821000000003</v>
      </c>
      <c r="O178" s="9">
        <v>634.11664999999994</v>
      </c>
      <c r="P178" s="9">
        <v>532.05924000000016</v>
      </c>
      <c r="Q178" s="50">
        <v>-607.55647000000033</v>
      </c>
      <c r="R178" s="9">
        <v>-2117.7336799999998</v>
      </c>
      <c r="S178" s="9">
        <v>-1757.4712200000001</v>
      </c>
      <c r="T178" s="9">
        <v>960.50236000000166</v>
      </c>
      <c r="U178" s="9">
        <v>1960.2873</v>
      </c>
      <c r="V178" s="50">
        <v>-954.41523999999799</v>
      </c>
      <c r="W178" s="9">
        <v>913.5288599999999</v>
      </c>
      <c r="X178" s="9">
        <v>264.91813000000002</v>
      </c>
      <c r="Y178" s="9">
        <v>1407.6090300000001</v>
      </c>
      <c r="Z178" s="9">
        <v>-943.76476999999954</v>
      </c>
      <c r="AA178" s="50">
        <v>1642.2912500000004</v>
      </c>
      <c r="AB178" s="9">
        <v>232.03999999999954</v>
      </c>
      <c r="AC178" s="9">
        <v>90.080590000000015</v>
      </c>
      <c r="AD178" s="9">
        <v>1671.4782500000024</v>
      </c>
      <c r="AE178" s="9">
        <v>2023.55483</v>
      </c>
      <c r="AF178" s="50">
        <v>4017.153670000002</v>
      </c>
    </row>
    <row r="179" spans="1:32" s="165" customFormat="1" x14ac:dyDescent="0.25">
      <c r="A179" s="2"/>
      <c r="B179" s="10" t="s">
        <v>257</v>
      </c>
      <c r="C179" s="202"/>
      <c r="D179" s="202"/>
      <c r="E179" s="202"/>
      <c r="F179" s="202"/>
      <c r="G179" s="203"/>
      <c r="H179" s="202"/>
      <c r="I179" s="202"/>
      <c r="J179" s="202"/>
      <c r="K179" s="202"/>
      <c r="L179" s="203"/>
      <c r="M179" s="202">
        <v>99903.060199999993</v>
      </c>
      <c r="N179" s="202">
        <v>91517.62387000001</v>
      </c>
      <c r="O179" s="202">
        <v>91143.877479999996</v>
      </c>
      <c r="P179" s="202">
        <v>91813.985000000015</v>
      </c>
      <c r="Q179" s="203">
        <v>374378.54654999997</v>
      </c>
      <c r="R179" s="202">
        <v>103170.89872</v>
      </c>
      <c r="S179" s="202">
        <v>97224.967809999987</v>
      </c>
      <c r="T179" s="202">
        <v>83150.670200000008</v>
      </c>
      <c r="U179" s="202">
        <v>83766.901830000003</v>
      </c>
      <c r="V179" s="203">
        <v>367313.43855999998</v>
      </c>
      <c r="W179" s="202">
        <v>77455.85398</v>
      </c>
      <c r="X179" s="202">
        <v>64892.84222000002</v>
      </c>
      <c r="Y179" s="202">
        <v>62370.164760000007</v>
      </c>
      <c r="Z179" s="202">
        <v>60217.490009999972</v>
      </c>
      <c r="AA179" s="203">
        <v>264936.35096999997</v>
      </c>
      <c r="AB179" s="202">
        <v>56623.249110000004</v>
      </c>
      <c r="AC179" s="202">
        <v>52287.24506999999</v>
      </c>
      <c r="AD179" s="202">
        <v>67588.877100000027</v>
      </c>
      <c r="AE179" s="202">
        <v>67445.398020000008</v>
      </c>
      <c r="AF179" s="203">
        <v>243944.76930000004</v>
      </c>
    </row>
    <row r="180" spans="1:32" x14ac:dyDescent="0.25">
      <c r="B180" s="12" t="s">
        <v>258</v>
      </c>
      <c r="C180" s="242"/>
      <c r="D180" s="242"/>
      <c r="E180" s="242"/>
      <c r="F180" s="242"/>
      <c r="G180" s="232"/>
      <c r="H180" s="242"/>
      <c r="I180" s="242"/>
      <c r="J180" s="242"/>
      <c r="K180" s="242"/>
      <c r="L180" s="232"/>
      <c r="M180" s="242">
        <v>1005.95701</v>
      </c>
      <c r="N180" s="242">
        <v>624.69047</v>
      </c>
      <c r="O180" s="242">
        <v>534.24297999999999</v>
      </c>
      <c r="P180" s="242">
        <v>422.60730999999998</v>
      </c>
      <c r="Q180" s="232"/>
      <c r="R180" s="242">
        <v>1312.9182200000002</v>
      </c>
      <c r="S180" s="242">
        <v>561.29165</v>
      </c>
      <c r="T180" s="242">
        <v>650.70480000000009</v>
      </c>
      <c r="U180" s="242">
        <v>406.23370999999997</v>
      </c>
      <c r="V180" s="232"/>
      <c r="W180" s="242">
        <v>0</v>
      </c>
      <c r="X180" s="242">
        <v>0</v>
      </c>
      <c r="Y180" s="242">
        <v>0</v>
      </c>
      <c r="Z180" s="242">
        <v>0</v>
      </c>
      <c r="AA180" s="232"/>
      <c r="AB180" s="242">
        <v>0</v>
      </c>
      <c r="AC180" s="242">
        <v>0</v>
      </c>
      <c r="AD180" s="242">
        <v>0</v>
      </c>
      <c r="AE180" s="242">
        <v>0</v>
      </c>
      <c r="AF180" s="232">
        <v>0</v>
      </c>
    </row>
    <row r="181" spans="1:32" x14ac:dyDescent="0.25">
      <c r="B181" s="12" t="s">
        <v>259</v>
      </c>
      <c r="C181" s="242"/>
      <c r="D181" s="242"/>
      <c r="E181" s="242"/>
      <c r="F181" s="242"/>
      <c r="G181" s="232"/>
      <c r="H181" s="242"/>
      <c r="I181" s="242"/>
      <c r="J181" s="242"/>
      <c r="K181" s="242"/>
      <c r="L181" s="232"/>
      <c r="M181" s="242">
        <v>-29618.399750000004</v>
      </c>
      <c r="N181" s="242">
        <v>-38996.488749999997</v>
      </c>
      <c r="O181" s="242">
        <v>-32520.81808999999</v>
      </c>
      <c r="P181" s="242">
        <v>-28687.098709999998</v>
      </c>
      <c r="Q181" s="232"/>
      <c r="R181" s="242">
        <v>-28934.535390000008</v>
      </c>
      <c r="S181" s="242">
        <v>-34119.870639999986</v>
      </c>
      <c r="T181" s="242">
        <v>-29765.256649999996</v>
      </c>
      <c r="U181" s="242">
        <v>-37759.430129999986</v>
      </c>
      <c r="V181" s="232"/>
      <c r="W181" s="242">
        <v>-20812.316579999999</v>
      </c>
      <c r="X181" s="242">
        <v>-21198.685260000002</v>
      </c>
      <c r="Y181" s="242">
        <v>-24539.835009999999</v>
      </c>
      <c r="Z181" s="242">
        <v>-15129.873000000011</v>
      </c>
      <c r="AA181" s="232"/>
      <c r="AB181" s="242">
        <v>-32130.009569999991</v>
      </c>
      <c r="AC181" s="242">
        <v>-20272.859640000006</v>
      </c>
      <c r="AD181" s="242">
        <v>-31294.389469999991</v>
      </c>
      <c r="AE181" s="242">
        <v>-30552.720360000003</v>
      </c>
      <c r="AF181" s="232">
        <v>-114249.97903999999</v>
      </c>
    </row>
    <row r="182" spans="1:32" x14ac:dyDescent="0.25">
      <c r="B182" s="12" t="s">
        <v>260</v>
      </c>
      <c r="C182" s="242"/>
      <c r="D182" s="242"/>
      <c r="E182" s="242"/>
      <c r="F182" s="242"/>
      <c r="G182" s="232"/>
      <c r="H182" s="242"/>
      <c r="I182" s="242"/>
      <c r="J182" s="242"/>
      <c r="K182" s="242"/>
      <c r="L182" s="232"/>
      <c r="M182" s="242">
        <v>-25580.893699999997</v>
      </c>
      <c r="N182" s="242">
        <v>-29770.333900000005</v>
      </c>
      <c r="O182" s="242">
        <v>-28648.695100000008</v>
      </c>
      <c r="P182" s="242">
        <v>-30015.058040000014</v>
      </c>
      <c r="Q182" s="232">
        <v>-114014.98074000003</v>
      </c>
      <c r="R182" s="242">
        <v>-32927.260689999996</v>
      </c>
      <c r="S182" s="242">
        <v>-34224.417780000011</v>
      </c>
      <c r="T182" s="242">
        <v>-23727.289719999997</v>
      </c>
      <c r="U182" s="242">
        <v>-25405.766760000002</v>
      </c>
      <c r="V182" s="232">
        <v>-116284.73495000001</v>
      </c>
      <c r="W182" s="242">
        <v>-24492.845690000002</v>
      </c>
      <c r="X182" s="242">
        <v>-21241.465610000003</v>
      </c>
      <c r="Y182" s="242">
        <v>-20719.509819999999</v>
      </c>
      <c r="Z182" s="242">
        <v>-19422.393920000002</v>
      </c>
      <c r="AA182" s="232">
        <v>-85876.21504000001</v>
      </c>
      <c r="AB182" s="242">
        <v>-15504.988050000011</v>
      </c>
      <c r="AC182" s="242">
        <v>-15710.729650000003</v>
      </c>
      <c r="AD182" s="242">
        <v>-18717.110570000001</v>
      </c>
      <c r="AE182" s="242">
        <v>-18616.513539999996</v>
      </c>
      <c r="AF182" s="232">
        <v>-68549.341810000013</v>
      </c>
    </row>
    <row r="183" spans="1:32" x14ac:dyDescent="0.25">
      <c r="B183" s="12" t="s">
        <v>261</v>
      </c>
      <c r="C183" s="242"/>
      <c r="D183" s="242"/>
      <c r="E183" s="242"/>
      <c r="F183" s="242"/>
      <c r="G183" s="232"/>
      <c r="H183" s="242"/>
      <c r="I183" s="242"/>
      <c r="J183" s="242"/>
      <c r="K183" s="242"/>
      <c r="L183" s="232"/>
      <c r="M183" s="242">
        <v>-24719.287509999995</v>
      </c>
      <c r="N183" s="242">
        <v>-10237.980139999994</v>
      </c>
      <c r="O183" s="242">
        <v>-22386.088530000001</v>
      </c>
      <c r="P183" s="242">
        <v>-19778.530169999998</v>
      </c>
      <c r="Q183" s="232"/>
      <c r="R183" s="242">
        <v>-17172.697600000003</v>
      </c>
      <c r="S183" s="242">
        <v>-12503.671620000001</v>
      </c>
      <c r="T183" s="242">
        <v>-13264.847589999996</v>
      </c>
      <c r="U183" s="242">
        <v>-13628.615310000007</v>
      </c>
      <c r="V183" s="232"/>
      <c r="W183" s="242">
        <v>-12952.173490000003</v>
      </c>
      <c r="X183" s="242">
        <v>-11696.367059999999</v>
      </c>
      <c r="Y183" s="242">
        <v>-12852.749049999997</v>
      </c>
      <c r="Z183" s="242">
        <v>-10641.919900000001</v>
      </c>
      <c r="AA183" s="232"/>
      <c r="AB183" s="242">
        <v>-10181.992719999991</v>
      </c>
      <c r="AC183" s="242">
        <v>-16583.734170000007</v>
      </c>
      <c r="AD183" s="242">
        <v>-14476.026239999996</v>
      </c>
      <c r="AE183" s="242">
        <v>-16464.99568</v>
      </c>
      <c r="AF183" s="232">
        <v>-57706.748809999997</v>
      </c>
    </row>
    <row r="184" spans="1:32" x14ac:dyDescent="0.25">
      <c r="B184" s="12" t="s">
        <v>262</v>
      </c>
      <c r="C184" s="242"/>
      <c r="D184" s="242"/>
      <c r="E184" s="242"/>
      <c r="F184" s="242"/>
      <c r="G184" s="232"/>
      <c r="H184" s="242"/>
      <c r="I184" s="242"/>
      <c r="J184" s="242"/>
      <c r="K184" s="242"/>
      <c r="L184" s="232"/>
      <c r="M184" s="242">
        <v>-1187.5446399999998</v>
      </c>
      <c r="N184" s="242">
        <v>762.07336000000021</v>
      </c>
      <c r="O184" s="242">
        <v>78.707640000000126</v>
      </c>
      <c r="P184" s="242">
        <v>-1494.1766200000002</v>
      </c>
      <c r="Q184" s="232"/>
      <c r="R184" s="242">
        <v>2521.0910199999998</v>
      </c>
      <c r="S184" s="242">
        <v>225.97739000000007</v>
      </c>
      <c r="T184" s="242">
        <v>2107.6069700000003</v>
      </c>
      <c r="U184" s="242">
        <v>-651.49147000000005</v>
      </c>
      <c r="V184" s="232"/>
      <c r="W184" s="242">
        <v>-1135.0177099999996</v>
      </c>
      <c r="X184" s="242">
        <v>-1363.5454199999999</v>
      </c>
      <c r="Y184" s="242">
        <v>-885.77474999999993</v>
      </c>
      <c r="Z184" s="242">
        <v>-2579.5264499999998</v>
      </c>
      <c r="AA184" s="232"/>
      <c r="AB184" s="242">
        <v>-657.1792399999996</v>
      </c>
      <c r="AC184" s="242">
        <v>1902.6092399999993</v>
      </c>
      <c r="AD184" s="242">
        <v>1716.8085499999997</v>
      </c>
      <c r="AE184" s="242">
        <v>471.86466000000013</v>
      </c>
      <c r="AF184" s="232">
        <v>3434.1032099999998</v>
      </c>
    </row>
    <row r="185" spans="1:32" s="165" customFormat="1" x14ac:dyDescent="0.25">
      <c r="A185" s="2"/>
      <c r="B185" s="10" t="s">
        <v>214</v>
      </c>
      <c r="C185" s="202"/>
      <c r="D185" s="202"/>
      <c r="E185" s="202"/>
      <c r="F185" s="202"/>
      <c r="G185" s="203"/>
      <c r="H185" s="202"/>
      <c r="I185" s="202"/>
      <c r="J185" s="202"/>
      <c r="K185" s="202"/>
      <c r="L185" s="203"/>
      <c r="M185" s="202">
        <v>19802.891609999984</v>
      </c>
      <c r="N185" s="202">
        <v>13899.584910000016</v>
      </c>
      <c r="O185" s="202">
        <v>8201.2263799999964</v>
      </c>
      <c r="P185" s="202">
        <v>12261.728770000014</v>
      </c>
      <c r="Q185" s="203">
        <v>54165.431670000005</v>
      </c>
      <c r="R185" s="202">
        <v>27970.414280000001</v>
      </c>
      <c r="S185" s="202">
        <v>17164.276809999988</v>
      </c>
      <c r="T185" s="202">
        <v>19151.588010000029</v>
      </c>
      <c r="U185" s="202">
        <v>6727.8318700000082</v>
      </c>
      <c r="V185" s="203">
        <v>71014.110970000023</v>
      </c>
      <c r="W185" s="202">
        <v>18063.500509999998</v>
      </c>
      <c r="X185" s="202">
        <v>9392.7788700000201</v>
      </c>
      <c r="Y185" s="202">
        <v>3372.2961300000084</v>
      </c>
      <c r="Z185" s="202">
        <v>12443.776739999956</v>
      </c>
      <c r="AA185" s="203">
        <v>43272.352249999982</v>
      </c>
      <c r="AB185" s="202">
        <v>-1850.9204699999882</v>
      </c>
      <c r="AC185" s="202">
        <v>1622.5308499999733</v>
      </c>
      <c r="AD185" s="202">
        <v>4818.1593700000358</v>
      </c>
      <c r="AE185" s="202">
        <v>2283.0331000000051</v>
      </c>
      <c r="AF185" s="203">
        <v>6872.8028500000264</v>
      </c>
    </row>
    <row r="186" spans="1:32" x14ac:dyDescent="0.25">
      <c r="B186" s="12" t="s">
        <v>215</v>
      </c>
      <c r="C186" s="242"/>
      <c r="D186" s="242"/>
      <c r="E186" s="242"/>
      <c r="F186" s="242"/>
      <c r="G186" s="232"/>
      <c r="H186" s="242"/>
      <c r="I186" s="242"/>
      <c r="J186" s="242"/>
      <c r="K186" s="242"/>
      <c r="L186" s="232"/>
      <c r="M186" s="242">
        <v>-14064.37139</v>
      </c>
      <c r="N186" s="242">
        <v>-9971.5290599999989</v>
      </c>
      <c r="O186" s="242">
        <v>-11655.598229999998</v>
      </c>
      <c r="P186" s="242">
        <v>-12844.918529999997</v>
      </c>
      <c r="Q186" s="232">
        <v>-48536.417209999992</v>
      </c>
      <c r="R186" s="242">
        <v>-13187.246999999999</v>
      </c>
      <c r="S186" s="242">
        <v>-11734.61004</v>
      </c>
      <c r="T186" s="242">
        <v>-14311.37759</v>
      </c>
      <c r="U186" s="242">
        <v>-13972.551130000002</v>
      </c>
      <c r="V186" s="232">
        <v>-53205.785759999999</v>
      </c>
      <c r="W186" s="242">
        <v>-11970.923309999998</v>
      </c>
      <c r="X186" s="242">
        <v>-10209.313790000002</v>
      </c>
      <c r="Y186" s="242">
        <v>-12713.263910000001</v>
      </c>
      <c r="Z186" s="242">
        <v>-13045.805109999998</v>
      </c>
      <c r="AA186" s="232">
        <v>-47939.306119999994</v>
      </c>
      <c r="AB186" s="242">
        <v>-11422.362279999996</v>
      </c>
      <c r="AC186" s="242">
        <v>-11765.557239999998</v>
      </c>
      <c r="AD186" s="242">
        <v>-12332.067879999995</v>
      </c>
      <c r="AE186" s="242">
        <v>-11512.158350000002</v>
      </c>
      <c r="AF186" s="232">
        <v>-47032.145749999996</v>
      </c>
    </row>
    <row r="187" spans="1:32" x14ac:dyDescent="0.25">
      <c r="B187" s="12" t="s">
        <v>216</v>
      </c>
      <c r="C187" s="205"/>
      <c r="D187" s="205"/>
      <c r="E187" s="205"/>
      <c r="F187" s="205"/>
      <c r="G187" s="243"/>
      <c r="H187" s="205"/>
      <c r="I187" s="205"/>
      <c r="J187" s="205"/>
      <c r="K187" s="205"/>
      <c r="L187" s="243"/>
      <c r="M187" s="242">
        <v>-789.9666299999999</v>
      </c>
      <c r="N187" s="242">
        <v>-701.06309999999996</v>
      </c>
      <c r="O187" s="242">
        <v>-712.34263999999985</v>
      </c>
      <c r="P187" s="242">
        <v>-751.36874</v>
      </c>
      <c r="Q187" s="243">
        <v>-2954.7411099999995</v>
      </c>
      <c r="R187" s="242">
        <v>-744.17595999999992</v>
      </c>
      <c r="S187" s="242">
        <v>-689.74761999999998</v>
      </c>
      <c r="T187" s="242">
        <v>-621.86052000000007</v>
      </c>
      <c r="U187" s="242">
        <v>-594.61811999999998</v>
      </c>
      <c r="V187" s="243">
        <v>-2650.4022199999999</v>
      </c>
      <c r="W187" s="242">
        <v>-611.46149000000003</v>
      </c>
      <c r="X187" s="242">
        <v>-546.26711000000012</v>
      </c>
      <c r="Y187" s="242">
        <v>-490.40051</v>
      </c>
      <c r="Z187" s="242">
        <v>-527.03426000000002</v>
      </c>
      <c r="AA187" s="243">
        <v>-2175.1633700000002</v>
      </c>
      <c r="AB187" s="242">
        <v>-525.87617</v>
      </c>
      <c r="AC187" s="242">
        <v>-483.84166999999997</v>
      </c>
      <c r="AD187" s="242">
        <v>-515.89533999999992</v>
      </c>
      <c r="AE187" s="242">
        <v>-546.66835000000003</v>
      </c>
      <c r="AF187" s="243">
        <v>-2072.2815299999997</v>
      </c>
    </row>
    <row r="188" spans="1:32" x14ac:dyDescent="0.25">
      <c r="B188" s="12" t="s">
        <v>217</v>
      </c>
      <c r="C188" s="205"/>
      <c r="D188" s="205"/>
      <c r="E188" s="205"/>
      <c r="F188" s="205"/>
      <c r="G188" s="243"/>
      <c r="H188" s="205"/>
      <c r="I188" s="205"/>
      <c r="J188" s="205"/>
      <c r="K188" s="205"/>
      <c r="L188" s="243"/>
      <c r="M188" s="242">
        <v>4628.2504900000004</v>
      </c>
      <c r="N188" s="242">
        <v>2507.8239399999998</v>
      </c>
      <c r="O188" s="242">
        <v>3928.2312100000008</v>
      </c>
      <c r="P188" s="242">
        <v>3084.2063300000004</v>
      </c>
      <c r="Q188" s="243">
        <v>14148.511970000003</v>
      </c>
      <c r="R188" s="242">
        <v>4412.0595000000003</v>
      </c>
      <c r="S188" s="242">
        <v>3894.1421900000023</v>
      </c>
      <c r="T188" s="242">
        <v>3285.3233099999998</v>
      </c>
      <c r="U188" s="242">
        <v>3755.5911500000002</v>
      </c>
      <c r="V188" s="243">
        <v>15347.116150000002</v>
      </c>
      <c r="W188" s="242">
        <v>4511.271389999999</v>
      </c>
      <c r="X188" s="242">
        <v>1642.98109</v>
      </c>
      <c r="Y188" s="242">
        <v>2153.0842699999994</v>
      </c>
      <c r="Z188" s="242">
        <v>3513.5129299999999</v>
      </c>
      <c r="AA188" s="243">
        <v>11820.849679999999</v>
      </c>
      <c r="AB188" s="242">
        <v>1765.5275600000004</v>
      </c>
      <c r="AC188" s="242">
        <v>4954.7438000000002</v>
      </c>
      <c r="AD188" s="242">
        <v>2932.7318699999983</v>
      </c>
      <c r="AE188" s="242">
        <v>1978.32817</v>
      </c>
      <c r="AF188" s="243">
        <v>11631.331399999999</v>
      </c>
    </row>
    <row r="189" spans="1:32" x14ac:dyDescent="0.25">
      <c r="B189" s="12" t="s">
        <v>218</v>
      </c>
      <c r="C189" s="242"/>
      <c r="D189" s="242"/>
      <c r="E189" s="242"/>
      <c r="F189" s="242"/>
      <c r="G189" s="232"/>
      <c r="H189" s="242"/>
      <c r="I189" s="242"/>
      <c r="J189" s="242"/>
      <c r="K189" s="242"/>
      <c r="L189" s="232"/>
      <c r="M189" s="242">
        <v>3.1318099999999998</v>
      </c>
      <c r="N189" s="242">
        <v>39.369959999999999</v>
      </c>
      <c r="O189" s="242">
        <v>3.15916</v>
      </c>
      <c r="P189" s="242">
        <v>1.6254200000000001</v>
      </c>
      <c r="Q189" s="232">
        <v>47.286349999999999</v>
      </c>
      <c r="R189" s="242">
        <v>2.9843299999999999</v>
      </c>
      <c r="S189" s="242">
        <v>3.3713499999999996</v>
      </c>
      <c r="T189" s="242">
        <v>-0.96131999999999973</v>
      </c>
      <c r="U189" s="242">
        <v>0</v>
      </c>
      <c r="V189" s="232">
        <v>5.3943599999999998</v>
      </c>
      <c r="W189" s="242">
        <v>0</v>
      </c>
      <c r="X189" s="242">
        <v>0.8</v>
      </c>
      <c r="Y189" s="242">
        <v>372.88870000000003</v>
      </c>
      <c r="Z189" s="242">
        <v>-48.242009999999993</v>
      </c>
      <c r="AA189" s="232">
        <v>325.44669000000005</v>
      </c>
      <c r="AB189" s="242">
        <v>-105.02649</v>
      </c>
      <c r="AC189" s="242">
        <v>-110.92964000000001</v>
      </c>
      <c r="AD189" s="242">
        <v>-112.77793</v>
      </c>
      <c r="AE189" s="242">
        <v>-114.61797</v>
      </c>
      <c r="AF189" s="232">
        <v>-443.35203000000001</v>
      </c>
    </row>
    <row r="190" spans="1:32" s="165" customFormat="1" x14ac:dyDescent="0.25">
      <c r="A190" s="2"/>
      <c r="B190" s="10" t="s">
        <v>196</v>
      </c>
      <c r="C190" s="202"/>
      <c r="D190" s="202"/>
      <c r="E190" s="202"/>
      <c r="F190" s="202"/>
      <c r="G190" s="203"/>
      <c r="H190" s="202"/>
      <c r="I190" s="202"/>
      <c r="J190" s="202"/>
      <c r="K190" s="202"/>
      <c r="L190" s="203"/>
      <c r="M190" s="202">
        <v>9579.9358899999843</v>
      </c>
      <c r="N190" s="202">
        <v>5774.1866500000169</v>
      </c>
      <c r="O190" s="202">
        <v>-235.32412000000039</v>
      </c>
      <c r="P190" s="202">
        <v>1751.2732500000177</v>
      </c>
      <c r="Q190" s="203">
        <v>16870.071670000016</v>
      </c>
      <c r="R190" s="202">
        <v>18454.03515</v>
      </c>
      <c r="S190" s="202">
        <v>8637.4326899999905</v>
      </c>
      <c r="T190" s="202">
        <v>7502.7118900000278</v>
      </c>
      <c r="U190" s="202">
        <v>-4083.7462299999934</v>
      </c>
      <c r="V190" s="203">
        <v>30510.433500000025</v>
      </c>
      <c r="W190" s="202">
        <v>9992.3870999999999</v>
      </c>
      <c r="X190" s="202">
        <v>280.97906000001791</v>
      </c>
      <c r="Y190" s="202">
        <v>-7305.3953199999933</v>
      </c>
      <c r="Z190" s="202">
        <v>2336.2082899999582</v>
      </c>
      <c r="AA190" s="203">
        <v>5304.1791299999823</v>
      </c>
      <c r="AB190" s="202">
        <v>-12138.657849999983</v>
      </c>
      <c r="AC190" s="202">
        <v>-5783.0539000000244</v>
      </c>
      <c r="AD190" s="202">
        <v>-5209.8499099999608</v>
      </c>
      <c r="AE190" s="202">
        <v>-7912.0833999999977</v>
      </c>
      <c r="AF190" s="203">
        <v>-31043.645059999966</v>
      </c>
    </row>
    <row r="191" spans="1:32" x14ac:dyDescent="0.25">
      <c r="B191" s="12" t="s">
        <v>220</v>
      </c>
      <c r="C191" s="242"/>
      <c r="D191" s="242"/>
      <c r="E191" s="242"/>
      <c r="F191" s="242"/>
      <c r="G191" s="243"/>
      <c r="H191" s="242"/>
      <c r="I191" s="242"/>
      <c r="J191" s="242"/>
      <c r="K191" s="242"/>
      <c r="L191" s="243"/>
      <c r="M191" s="242">
        <v>-6.9476600000000008</v>
      </c>
      <c r="N191" s="242">
        <v>-0.72548000000000001</v>
      </c>
      <c r="O191" s="242">
        <v>-5.9543999999999997</v>
      </c>
      <c r="P191" s="242">
        <v>-0.98680000000004653</v>
      </c>
      <c r="Q191" s="243">
        <v>-14.614340000000047</v>
      </c>
      <c r="R191" s="242">
        <v>-7.3779399999999997</v>
      </c>
      <c r="S191" s="242">
        <v>-4.7397099999999996</v>
      </c>
      <c r="T191" s="242">
        <v>789.48487999999998</v>
      </c>
      <c r="U191" s="242">
        <v>-787.09294999999986</v>
      </c>
      <c r="V191" s="243">
        <v>-9.7257199999999102</v>
      </c>
      <c r="W191" s="242">
        <v>-51.449169999999995</v>
      </c>
      <c r="X191" s="242">
        <v>-160.54138</v>
      </c>
      <c r="Y191" s="242">
        <v>-234.24163999999999</v>
      </c>
      <c r="Z191" s="242">
        <v>-52.45215000000001</v>
      </c>
      <c r="AA191" s="243">
        <v>-498.68433999999996</v>
      </c>
      <c r="AB191" s="242">
        <v>1.0000000002037268E-5</v>
      </c>
      <c r="AC191" s="242">
        <v>-1306.2241999999999</v>
      </c>
      <c r="AD191" s="242">
        <v>-30.81428</v>
      </c>
      <c r="AE191" s="242">
        <v>-129.7919</v>
      </c>
      <c r="AF191" s="243">
        <v>-1466.8303699999999</v>
      </c>
    </row>
    <row r="192" spans="1:32" s="165" customFormat="1" x14ac:dyDescent="0.25">
      <c r="A192" s="2"/>
      <c r="B192" s="10" t="s">
        <v>221</v>
      </c>
      <c r="C192" s="202"/>
      <c r="D192" s="202"/>
      <c r="E192" s="202"/>
      <c r="F192" s="202"/>
      <c r="G192" s="203"/>
      <c r="H192" s="202"/>
      <c r="I192" s="202"/>
      <c r="J192" s="202"/>
      <c r="K192" s="202"/>
      <c r="L192" s="203"/>
      <c r="M192" s="202">
        <v>9572.9882299999845</v>
      </c>
      <c r="N192" s="202">
        <v>5773.4611700000169</v>
      </c>
      <c r="O192" s="202">
        <v>-241.27852000000038</v>
      </c>
      <c r="P192" s="202">
        <v>1750.2864500000176</v>
      </c>
      <c r="Q192" s="203">
        <v>16855.457330000019</v>
      </c>
      <c r="R192" s="202">
        <v>18446.657210000001</v>
      </c>
      <c r="S192" s="202">
        <v>8632.6929799999907</v>
      </c>
      <c r="T192" s="202">
        <v>8292.1967700000278</v>
      </c>
      <c r="U192" s="202">
        <v>-4870.8391799999936</v>
      </c>
      <c r="V192" s="203">
        <v>30500.707780000026</v>
      </c>
      <c r="W192" s="202">
        <v>9940.9379300000001</v>
      </c>
      <c r="X192" s="202">
        <v>120.43768000001791</v>
      </c>
      <c r="Y192" s="202">
        <v>-7539.6369599999935</v>
      </c>
      <c r="Z192" s="202">
        <v>2283.7561399999581</v>
      </c>
      <c r="AA192" s="203">
        <v>4805.4947899999825</v>
      </c>
      <c r="AB192" s="202">
        <v>-12138.657839999983</v>
      </c>
      <c r="AC192" s="202">
        <v>-7089.2781000000241</v>
      </c>
      <c r="AD192" s="202">
        <v>-5240.6641899999604</v>
      </c>
      <c r="AE192" s="202">
        <v>-8041.8752999999979</v>
      </c>
      <c r="AF192" s="203">
        <v>-32510.475429999962</v>
      </c>
    </row>
    <row r="193" spans="1:32" x14ac:dyDescent="0.25">
      <c r="B193" s="12" t="s">
        <v>222</v>
      </c>
      <c r="C193" s="242"/>
      <c r="D193" s="242"/>
      <c r="E193" s="242"/>
      <c r="F193" s="242"/>
      <c r="G193" s="243"/>
      <c r="H193" s="242"/>
      <c r="I193" s="242"/>
      <c r="J193" s="242"/>
      <c r="K193" s="242"/>
      <c r="L193" s="243"/>
      <c r="M193" s="242">
        <v>-2602.1004700000003</v>
      </c>
      <c r="N193" s="242">
        <v>-1080.37625</v>
      </c>
      <c r="O193" s="242">
        <v>333.89296999999976</v>
      </c>
      <c r="P193" s="242">
        <v>-131.95204000000004</v>
      </c>
      <c r="Q193" s="243">
        <v>-3480.5357900000008</v>
      </c>
      <c r="R193" s="242">
        <v>-4422.6004699999994</v>
      </c>
      <c r="S193" s="242">
        <v>-1627.25108</v>
      </c>
      <c r="T193" s="242">
        <v>-1032.03998</v>
      </c>
      <c r="U193" s="242">
        <v>1991.19526</v>
      </c>
      <c r="V193" s="243">
        <v>-5090.6962699999985</v>
      </c>
      <c r="W193" s="242">
        <v>-2401.3089500000001</v>
      </c>
      <c r="X193" s="242">
        <v>-471.72070999999994</v>
      </c>
      <c r="Y193" s="242">
        <v>2098.5118900000002</v>
      </c>
      <c r="Z193" s="242">
        <v>-369.12361000000004</v>
      </c>
      <c r="AA193" s="243">
        <v>-1143.64138</v>
      </c>
      <c r="AB193" s="242">
        <v>2374.7527699999996</v>
      </c>
      <c r="AC193" s="242">
        <v>2325.7300399999999</v>
      </c>
      <c r="AD193" s="242">
        <v>1378.0217000000002</v>
      </c>
      <c r="AE193" s="242">
        <v>2290.7608499999997</v>
      </c>
      <c r="AF193" s="243">
        <v>8369.2653599999994</v>
      </c>
    </row>
    <row r="194" spans="1:32" x14ac:dyDescent="0.25">
      <c r="B194" s="12" t="s">
        <v>223</v>
      </c>
      <c r="C194" s="242"/>
      <c r="D194" s="242"/>
      <c r="E194" s="242"/>
      <c r="F194" s="242"/>
      <c r="G194" s="243"/>
      <c r="H194" s="242"/>
      <c r="I194" s="242"/>
      <c r="J194" s="242"/>
      <c r="K194" s="242"/>
      <c r="L194" s="243"/>
      <c r="M194" s="242">
        <v>-2089.2412800000002</v>
      </c>
      <c r="N194" s="242">
        <v>-871.91971999999998</v>
      </c>
      <c r="O194" s="242">
        <v>-78.023830000000075</v>
      </c>
      <c r="P194" s="242">
        <v>-707.10762</v>
      </c>
      <c r="Q194" s="243">
        <v>-3746.2924499999999</v>
      </c>
      <c r="R194" s="242">
        <v>-2663.4192599999997</v>
      </c>
      <c r="S194" s="242">
        <v>-995.5612799999999</v>
      </c>
      <c r="T194" s="242">
        <v>-519.56429999999989</v>
      </c>
      <c r="U194" s="242">
        <v>1126.7737500000003</v>
      </c>
      <c r="V194" s="243">
        <v>-3051.7710899999993</v>
      </c>
      <c r="W194" s="242">
        <v>-1471.9194300000001</v>
      </c>
      <c r="X194" s="242">
        <v>-293.95253000000002</v>
      </c>
      <c r="Y194" s="242">
        <v>1230.1150300000002</v>
      </c>
      <c r="Z194" s="242">
        <v>-241.29199999999997</v>
      </c>
      <c r="AA194" s="243">
        <v>-777.04892999999993</v>
      </c>
      <c r="AB194" s="242">
        <v>1424.8516700000002</v>
      </c>
      <c r="AC194" s="242">
        <v>1395.43803</v>
      </c>
      <c r="AD194" s="242">
        <v>869.6834600000002</v>
      </c>
      <c r="AE194" s="242">
        <v>1374.45651</v>
      </c>
      <c r="AF194" s="243">
        <v>5064.4296700000004</v>
      </c>
    </row>
    <row r="195" spans="1:32" x14ac:dyDescent="0.25">
      <c r="B195" s="12" t="s">
        <v>224</v>
      </c>
      <c r="C195" s="242"/>
      <c r="D195" s="242"/>
      <c r="E195" s="242"/>
      <c r="F195" s="242"/>
      <c r="G195" s="243"/>
      <c r="H195" s="242"/>
      <c r="I195" s="242"/>
      <c r="J195" s="242"/>
      <c r="K195" s="242"/>
      <c r="L195" s="243"/>
      <c r="M195" s="242">
        <v>-229.68346</v>
      </c>
      <c r="N195" s="242">
        <v>-1847.11922</v>
      </c>
      <c r="O195" s="242">
        <v>-107.07791999999998</v>
      </c>
      <c r="P195" s="242">
        <v>-14.900270000000004</v>
      </c>
      <c r="Q195" s="243">
        <v>-2198.7808700000005</v>
      </c>
      <c r="R195" s="242">
        <v>-2444.0559200000002</v>
      </c>
      <c r="S195" s="242">
        <v>-2321.6864400000004</v>
      </c>
      <c r="T195" s="242">
        <v>-2518.5479999999998</v>
      </c>
      <c r="U195" s="242">
        <v>45.987150000000021</v>
      </c>
      <c r="V195" s="243">
        <v>-7238.30321</v>
      </c>
      <c r="W195" s="242">
        <v>-1334.82564</v>
      </c>
      <c r="X195" s="242">
        <v>1984.0928600000004</v>
      </c>
      <c r="Y195" s="242">
        <v>-1362.9544799999999</v>
      </c>
      <c r="Z195" s="242">
        <v>-929.25184000000013</v>
      </c>
      <c r="AA195" s="243">
        <v>-1642.9390999999996</v>
      </c>
      <c r="AB195" s="242">
        <v>2164.68824</v>
      </c>
      <c r="AC195" s="242">
        <v>-860.02718999999991</v>
      </c>
      <c r="AD195" s="242">
        <v>-1254.5288699999999</v>
      </c>
      <c r="AE195" s="242">
        <v>-1254.5288699999999</v>
      </c>
      <c r="AF195" s="243">
        <v>-1204.3966899999996</v>
      </c>
    </row>
    <row r="196" spans="1:32" s="165" customFormat="1" x14ac:dyDescent="0.25">
      <c r="A196" s="6"/>
      <c r="B196" s="16" t="s">
        <v>226</v>
      </c>
      <c r="C196" s="244"/>
      <c r="D196" s="244"/>
      <c r="E196" s="244"/>
      <c r="F196" s="244"/>
      <c r="G196" s="245"/>
      <c r="H196" s="244"/>
      <c r="I196" s="244"/>
      <c r="J196" s="244"/>
      <c r="K196" s="244"/>
      <c r="L196" s="245"/>
      <c r="M196" s="244">
        <v>4651.9630199999929</v>
      </c>
      <c r="N196" s="244">
        <v>1974.0459799999985</v>
      </c>
      <c r="O196" s="244">
        <v>-92.487300000000744</v>
      </c>
      <c r="P196" s="244">
        <v>896.32652000001542</v>
      </c>
      <c r="Q196" s="245">
        <v>7429.8482200000053</v>
      </c>
      <c r="R196" s="244">
        <v>8916.5815600000042</v>
      </c>
      <c r="S196" s="244">
        <v>3688.1941799999881</v>
      </c>
      <c r="T196" s="244">
        <v>4222.044490000002</v>
      </c>
      <c r="U196" s="244">
        <v>-1706.8830200000014</v>
      </c>
      <c r="V196" s="245">
        <v>15119.937209999993</v>
      </c>
      <c r="W196" s="244">
        <v>4732.8839099999914</v>
      </c>
      <c r="X196" s="244">
        <v>1338.8573000000167</v>
      </c>
      <c r="Y196" s="244">
        <v>-5573.9645199999932</v>
      </c>
      <c r="Z196" s="244">
        <v>744.08868999996412</v>
      </c>
      <c r="AA196" s="245">
        <v>1241.8653799999793</v>
      </c>
      <c r="AB196" s="244">
        <v>-6174.3651599999876</v>
      </c>
      <c r="AC196" s="244">
        <v>-4228.137220000016</v>
      </c>
      <c r="AD196" s="244">
        <v>-4247.4878999999719</v>
      </c>
      <c r="AE196" s="244">
        <v>-5631.1868100000047</v>
      </c>
      <c r="AF196" s="245">
        <v>-20281.177089999983</v>
      </c>
    </row>
    <row r="197" spans="1:32" x14ac:dyDescent="0.25">
      <c r="B197" s="12" t="s">
        <v>251</v>
      </c>
      <c r="C197" s="205"/>
      <c r="D197" s="205"/>
      <c r="E197" s="205"/>
      <c r="F197" s="205"/>
      <c r="G197" s="243"/>
      <c r="H197" s="205"/>
      <c r="I197" s="205"/>
      <c r="J197" s="205"/>
      <c r="K197" s="205"/>
      <c r="L197" s="243"/>
      <c r="M197" s="205">
        <v>4651.9630199999929</v>
      </c>
      <c r="N197" s="205">
        <v>1974.0459799999985</v>
      </c>
      <c r="O197" s="205">
        <v>-92.487300000000744</v>
      </c>
      <c r="P197" s="205">
        <v>896.32652000001542</v>
      </c>
      <c r="Q197" s="243">
        <v>7429.8482200000053</v>
      </c>
      <c r="R197" s="205">
        <v>8916.5815600000042</v>
      </c>
      <c r="S197" s="205">
        <v>3688.1941799999881</v>
      </c>
      <c r="T197" s="205">
        <v>4222.044490000002</v>
      </c>
      <c r="U197" s="205">
        <v>-1706.8830200000014</v>
      </c>
      <c r="V197" s="243">
        <v>15119.937209999993</v>
      </c>
      <c r="W197" s="205">
        <v>4732.8839099999914</v>
      </c>
      <c r="X197" s="205">
        <v>1338.8573000000167</v>
      </c>
      <c r="Y197" s="205">
        <v>-5573.9645199999932</v>
      </c>
      <c r="Z197" s="205">
        <v>744.08868999996412</v>
      </c>
      <c r="AA197" s="243">
        <v>1241.8653799999793</v>
      </c>
      <c r="AB197" s="205">
        <v>-6174.3651599999876</v>
      </c>
      <c r="AC197" s="205">
        <v>-4228.137220000016</v>
      </c>
      <c r="AD197" s="205">
        <v>-4247.4878999999719</v>
      </c>
      <c r="AE197" s="205">
        <v>-5631.1868100000047</v>
      </c>
      <c r="AF197" s="243">
        <v>-20281.177089999983</v>
      </c>
    </row>
    <row r="198" spans="1:32" x14ac:dyDescent="0.25">
      <c r="B198" s="12" t="s">
        <v>227</v>
      </c>
      <c r="C198" s="205"/>
      <c r="D198" s="205"/>
      <c r="E198" s="205"/>
      <c r="F198" s="205"/>
      <c r="G198" s="243"/>
      <c r="H198" s="205"/>
      <c r="I198" s="205"/>
      <c r="J198" s="205"/>
      <c r="K198" s="205"/>
      <c r="L198" s="243"/>
      <c r="M198" s="205">
        <v>0</v>
      </c>
      <c r="N198" s="205">
        <v>0</v>
      </c>
      <c r="O198" s="205">
        <v>0</v>
      </c>
      <c r="P198" s="205">
        <v>0</v>
      </c>
      <c r="Q198" s="243">
        <v>0</v>
      </c>
      <c r="R198" s="205">
        <v>0</v>
      </c>
      <c r="S198" s="205">
        <v>0</v>
      </c>
      <c r="T198" s="205">
        <v>0</v>
      </c>
      <c r="U198" s="205">
        <v>0</v>
      </c>
      <c r="V198" s="243">
        <v>0</v>
      </c>
      <c r="W198" s="205">
        <v>0</v>
      </c>
      <c r="X198" s="205">
        <v>0</v>
      </c>
      <c r="Y198" s="205">
        <v>0</v>
      </c>
      <c r="Z198" s="205">
        <v>0</v>
      </c>
      <c r="AA198" s="243">
        <v>0</v>
      </c>
      <c r="AB198" s="205">
        <v>0</v>
      </c>
      <c r="AC198" s="205">
        <v>0</v>
      </c>
      <c r="AD198" s="205">
        <v>0</v>
      </c>
      <c r="AE198" s="205">
        <v>0</v>
      </c>
      <c r="AF198" s="243">
        <v>0</v>
      </c>
    </row>
    <row r="199" spans="1:32" x14ac:dyDescent="0.25">
      <c r="B199" s="12" t="s">
        <v>252</v>
      </c>
      <c r="C199" s="205"/>
      <c r="D199" s="205"/>
      <c r="E199" s="205"/>
      <c r="F199" s="205"/>
      <c r="G199" s="243"/>
      <c r="H199" s="205"/>
      <c r="I199" s="205"/>
      <c r="J199" s="205"/>
      <c r="K199" s="205"/>
      <c r="L199" s="243"/>
      <c r="M199" s="205">
        <v>4651.9630199999929</v>
      </c>
      <c r="N199" s="205">
        <v>1974.0459799999985</v>
      </c>
      <c r="O199" s="205">
        <v>-92.487300000000744</v>
      </c>
      <c r="P199" s="205">
        <v>896.32652000001542</v>
      </c>
      <c r="Q199" s="243">
        <v>7429.8482200000053</v>
      </c>
      <c r="R199" s="205">
        <v>8916.5815600000042</v>
      </c>
      <c r="S199" s="205">
        <v>3688.1941799999881</v>
      </c>
      <c r="T199" s="205">
        <v>4222.044490000002</v>
      </c>
      <c r="U199" s="205">
        <v>-1706.8830200000014</v>
      </c>
      <c r="V199" s="243">
        <v>15119.937209999993</v>
      </c>
      <c r="W199" s="205">
        <v>4732.8839099999914</v>
      </c>
      <c r="X199" s="205">
        <v>1338.8573000000167</v>
      </c>
      <c r="Y199" s="205">
        <v>-5573.9645199999932</v>
      </c>
      <c r="Z199" s="205">
        <v>744.08868999996412</v>
      </c>
      <c r="AA199" s="243">
        <v>1241.8653799999793</v>
      </c>
      <c r="AB199" s="205">
        <v>-6174.3651599999876</v>
      </c>
      <c r="AC199" s="205">
        <v>-4228.137220000016</v>
      </c>
      <c r="AD199" s="205">
        <v>-4247.4878999999719</v>
      </c>
      <c r="AE199" s="205">
        <v>-5631.1868100000047</v>
      </c>
      <c r="AF199" s="243">
        <v>-20281.177089999983</v>
      </c>
    </row>
    <row r="200" spans="1:32" x14ac:dyDescent="0.25">
      <c r="B200" s="12" t="s">
        <v>253</v>
      </c>
      <c r="C200" s="205"/>
      <c r="D200" s="205"/>
      <c r="E200" s="205"/>
      <c r="F200" s="205"/>
      <c r="G200" s="243"/>
      <c r="H200" s="205"/>
      <c r="I200" s="205"/>
      <c r="J200" s="205"/>
      <c r="K200" s="205"/>
      <c r="L200" s="243"/>
      <c r="M200" s="205">
        <v>0</v>
      </c>
      <c r="N200" s="205">
        <v>0</v>
      </c>
      <c r="O200" s="205">
        <v>0</v>
      </c>
      <c r="P200" s="205">
        <v>0</v>
      </c>
      <c r="Q200" s="243">
        <v>0</v>
      </c>
      <c r="R200" s="205">
        <v>0</v>
      </c>
      <c r="S200" s="205">
        <v>0</v>
      </c>
      <c r="T200" s="205">
        <v>0</v>
      </c>
      <c r="U200" s="205">
        <v>0</v>
      </c>
      <c r="V200" s="243">
        <v>0</v>
      </c>
      <c r="W200" s="205">
        <v>0</v>
      </c>
      <c r="X200" s="205">
        <v>0</v>
      </c>
      <c r="Y200" s="205">
        <v>0</v>
      </c>
      <c r="Z200" s="206">
        <v>0</v>
      </c>
      <c r="AA200" s="243">
        <v>0</v>
      </c>
      <c r="AB200" s="205">
        <v>0</v>
      </c>
      <c r="AC200" s="205">
        <v>0</v>
      </c>
      <c r="AD200" s="205">
        <v>0</v>
      </c>
      <c r="AE200" s="205">
        <v>0</v>
      </c>
      <c r="AF200" s="243">
        <v>0</v>
      </c>
    </row>
    <row r="201" spans="1:32" ht="15.75" thickBot="1" x14ac:dyDescent="0.3">
      <c r="B201" s="18" t="s">
        <v>241</v>
      </c>
      <c r="C201" s="19">
        <v>0.48209999999999997</v>
      </c>
      <c r="D201" s="19"/>
      <c r="E201" s="19"/>
      <c r="F201" s="19"/>
      <c r="G201" s="58"/>
      <c r="H201" s="19"/>
      <c r="I201" s="19"/>
      <c r="J201" s="19"/>
      <c r="K201" s="19"/>
      <c r="L201" s="58"/>
      <c r="M201" s="19">
        <v>0.48209999999999997</v>
      </c>
      <c r="N201" s="19">
        <v>0.48209999999999997</v>
      </c>
      <c r="O201" s="19">
        <v>0.48209999999999997</v>
      </c>
      <c r="P201" s="19">
        <v>0.48209999999999997</v>
      </c>
      <c r="Q201" s="58">
        <v>0.48209999999999997</v>
      </c>
      <c r="R201" s="19">
        <v>0.48209999999999997</v>
      </c>
      <c r="S201" s="19">
        <v>0.48209999999999997</v>
      </c>
      <c r="T201" s="19">
        <v>0.48209999999999997</v>
      </c>
      <c r="U201" s="19">
        <v>0.48209999999999997</v>
      </c>
      <c r="V201" s="58">
        <v>0.48209999999999997</v>
      </c>
      <c r="W201" s="19">
        <v>0.48209999999999997</v>
      </c>
      <c r="X201" s="19">
        <v>0.48209999999999997</v>
      </c>
      <c r="Y201" s="19">
        <v>0.48209999999999997</v>
      </c>
      <c r="Z201" s="19">
        <v>0.48209999999999997</v>
      </c>
      <c r="AA201" s="58">
        <v>0.48209999999999997</v>
      </c>
      <c r="AB201" s="19">
        <v>0.48249999999999998</v>
      </c>
      <c r="AC201" s="19">
        <v>0.48249999999999998</v>
      </c>
      <c r="AD201" s="19">
        <v>0.48249999999999998</v>
      </c>
      <c r="AE201" s="19">
        <v>0.48249999999999998</v>
      </c>
      <c r="AF201" s="58">
        <v>0.48209999999999997</v>
      </c>
    </row>
    <row r="202" spans="1:32" ht="15.75" thickBot="1" x14ac:dyDescent="0.3"/>
    <row r="203" spans="1:32" s="165" customFormat="1" x14ac:dyDescent="0.25">
      <c r="A203" s="5"/>
      <c r="B203" s="31" t="s">
        <v>289</v>
      </c>
      <c r="C203" s="43" t="s">
        <v>117</v>
      </c>
      <c r="D203" s="43" t="s">
        <v>118</v>
      </c>
      <c r="E203" s="43" t="s">
        <v>119</v>
      </c>
      <c r="F203" s="43" t="s">
        <v>120</v>
      </c>
      <c r="G203" s="48">
        <v>2016</v>
      </c>
      <c r="H203" s="43" t="s">
        <v>121</v>
      </c>
      <c r="I203" s="43" t="s">
        <v>122</v>
      </c>
      <c r="J203" s="43" t="s">
        <v>123</v>
      </c>
      <c r="K203" s="43" t="s">
        <v>124</v>
      </c>
      <c r="L203" s="48">
        <v>2017</v>
      </c>
      <c r="M203" s="43" t="s">
        <v>125</v>
      </c>
      <c r="N203" s="43" t="s">
        <v>126</v>
      </c>
      <c r="O203" s="43" t="s">
        <v>127</v>
      </c>
      <c r="P203" s="43" t="s">
        <v>128</v>
      </c>
      <c r="Q203" s="48">
        <v>2018</v>
      </c>
      <c r="R203" s="43" t="s">
        <v>129</v>
      </c>
      <c r="S203" s="43" t="s">
        <v>130</v>
      </c>
      <c r="T203" s="43" t="s">
        <v>131</v>
      </c>
      <c r="U203" s="43" t="s">
        <v>132</v>
      </c>
      <c r="V203" s="48">
        <v>2019</v>
      </c>
      <c r="W203" s="43" t="s">
        <v>133</v>
      </c>
      <c r="X203" s="43" t="s">
        <v>134</v>
      </c>
      <c r="Y203" s="43" t="s">
        <v>135</v>
      </c>
      <c r="Z203" s="43" t="s">
        <v>136</v>
      </c>
      <c r="AA203" s="48">
        <v>2020</v>
      </c>
      <c r="AB203" s="43" t="s">
        <v>137</v>
      </c>
      <c r="AC203" s="43" t="s">
        <v>138</v>
      </c>
      <c r="AD203" s="43" t="s">
        <v>514</v>
      </c>
      <c r="AE203" s="43" t="s">
        <v>563</v>
      </c>
      <c r="AF203" s="48">
        <v>2021</v>
      </c>
    </row>
    <row r="204" spans="1:32" s="165" customFormat="1" hidden="1" x14ac:dyDescent="0.25">
      <c r="A204" s="5"/>
      <c r="B204" s="31" t="s">
        <v>289</v>
      </c>
      <c r="C204" s="43" t="s">
        <v>139</v>
      </c>
      <c r="D204" s="43" t="s">
        <v>140</v>
      </c>
      <c r="E204" s="43" t="s">
        <v>141</v>
      </c>
      <c r="F204" s="43" t="s">
        <v>142</v>
      </c>
      <c r="G204" s="48">
        <v>2016</v>
      </c>
      <c r="H204" s="43" t="s">
        <v>143</v>
      </c>
      <c r="I204" s="43" t="s">
        <v>144</v>
      </c>
      <c r="J204" s="43" t="s">
        <v>145</v>
      </c>
      <c r="K204" s="43" t="s">
        <v>146</v>
      </c>
      <c r="L204" s="48">
        <v>2017</v>
      </c>
      <c r="M204" s="43" t="s">
        <v>147</v>
      </c>
      <c r="N204" s="43" t="s">
        <v>148</v>
      </c>
      <c r="O204" s="43" t="s">
        <v>149</v>
      </c>
      <c r="P204" s="43" t="s">
        <v>150</v>
      </c>
      <c r="Q204" s="48">
        <v>2018</v>
      </c>
      <c r="R204" s="43" t="s">
        <v>151</v>
      </c>
      <c r="S204" s="43" t="s">
        <v>152</v>
      </c>
      <c r="T204" s="43" t="s">
        <v>153</v>
      </c>
      <c r="U204" s="43" t="s">
        <v>154</v>
      </c>
      <c r="V204" s="48">
        <v>2019</v>
      </c>
      <c r="W204" s="43" t="s">
        <v>155</v>
      </c>
      <c r="X204" s="43" t="s">
        <v>156</v>
      </c>
      <c r="Y204" s="43" t="s">
        <v>157</v>
      </c>
      <c r="Z204" s="43" t="s">
        <v>158</v>
      </c>
      <c r="AA204" s="48">
        <v>2020</v>
      </c>
      <c r="AB204" s="43" t="s">
        <v>159</v>
      </c>
      <c r="AC204" s="43" t="s">
        <v>160</v>
      </c>
      <c r="AD204" s="43" t="s">
        <v>513</v>
      </c>
      <c r="AE204" s="43" t="s">
        <v>564</v>
      </c>
      <c r="AF204" s="48">
        <v>2021</v>
      </c>
    </row>
    <row r="205" spans="1:32" s="165" customFormat="1" x14ac:dyDescent="0.25">
      <c r="A205" s="2"/>
      <c r="B205" s="10" t="s">
        <v>245</v>
      </c>
      <c r="C205" s="202">
        <v>21671.507650000003</v>
      </c>
      <c r="D205" s="202">
        <v>21130.886609999998</v>
      </c>
      <c r="E205" s="202">
        <v>21138.661640000013</v>
      </c>
      <c r="F205" s="202">
        <v>22003.517949999987</v>
      </c>
      <c r="G205" s="203">
        <v>85944.573850000001</v>
      </c>
      <c r="H205" s="202">
        <v>21238.158729999999</v>
      </c>
      <c r="I205" s="202">
        <v>21780.914110000002</v>
      </c>
      <c r="J205" s="202">
        <v>22299.198459999992</v>
      </c>
      <c r="K205" s="202">
        <v>22307.296740000005</v>
      </c>
      <c r="L205" s="203">
        <v>87625.568039999998</v>
      </c>
      <c r="M205" s="202">
        <v>21454.254729999997</v>
      </c>
      <c r="N205" s="202">
        <v>20750.199060000003</v>
      </c>
      <c r="O205" s="202">
        <v>20227.657789999997</v>
      </c>
      <c r="P205" s="202">
        <v>20988.156850000028</v>
      </c>
      <c r="Q205" s="203">
        <v>83420.268430000026</v>
      </c>
      <c r="R205" s="202">
        <v>20571.775640000003</v>
      </c>
      <c r="S205" s="202">
        <v>19523.190700000003</v>
      </c>
      <c r="T205" s="202">
        <v>19095.130770000003</v>
      </c>
      <c r="U205" s="202">
        <v>19634.217059999959</v>
      </c>
      <c r="V205" s="203">
        <v>78824.314169999969</v>
      </c>
      <c r="W205" s="202">
        <v>19265.945580000003</v>
      </c>
      <c r="X205" s="202">
        <v>16601.770809999998</v>
      </c>
      <c r="Y205" s="202">
        <v>15804.519759999959</v>
      </c>
      <c r="Z205" s="202">
        <v>16157.220160000048</v>
      </c>
      <c r="AA205" s="203">
        <v>67829.456310000009</v>
      </c>
      <c r="AB205" s="202">
        <v>15375.405169999998</v>
      </c>
      <c r="AC205" s="202">
        <v>15019.322230000005</v>
      </c>
      <c r="AD205" s="202">
        <v>14920.596689999998</v>
      </c>
      <c r="AE205" s="202">
        <v>15306.706229999996</v>
      </c>
      <c r="AF205" s="203">
        <v>60622.030319999998</v>
      </c>
    </row>
    <row r="206" spans="1:32" x14ac:dyDescent="0.25">
      <c r="B206" s="12" t="s">
        <v>246</v>
      </c>
      <c r="C206" s="242">
        <v>-11177.961120000002</v>
      </c>
      <c r="D206" s="242">
        <v>-12507.627649999993</v>
      </c>
      <c r="E206" s="242">
        <v>-12702.018660000002</v>
      </c>
      <c r="F206" s="242">
        <v>-14057.345299999994</v>
      </c>
      <c r="G206" s="232">
        <v>-50444.95272999999</v>
      </c>
      <c r="H206" s="242">
        <v>-11973.8523</v>
      </c>
      <c r="I206" s="242">
        <v>-13970.147719999999</v>
      </c>
      <c r="J206" s="242">
        <v>-13828.285259999997</v>
      </c>
      <c r="K206" s="242">
        <v>-12427.448230000002</v>
      </c>
      <c r="L206" s="232">
        <v>-52199.733509999998</v>
      </c>
      <c r="M206" s="242">
        <v>-12552.054140000002</v>
      </c>
      <c r="N206" s="242">
        <v>-13717.512700000001</v>
      </c>
      <c r="O206" s="242">
        <v>-13134.552359999991</v>
      </c>
      <c r="P206" s="242">
        <v>-12698.997200000013</v>
      </c>
      <c r="Q206" s="232">
        <v>-52103.116400000006</v>
      </c>
      <c r="R206" s="242">
        <v>-12912.181440000002</v>
      </c>
      <c r="S206" s="242">
        <v>-13813.542519999979</v>
      </c>
      <c r="T206" s="242">
        <v>-12591.830999999998</v>
      </c>
      <c r="U206" s="242">
        <v>-15758.255000000026</v>
      </c>
      <c r="V206" s="232">
        <v>-55075.809960000006</v>
      </c>
      <c r="W206" s="242">
        <v>-11395.545919999995</v>
      </c>
      <c r="X206" s="242">
        <v>-6451.9167400000024</v>
      </c>
      <c r="Y206" s="242">
        <v>-9969.5300100000022</v>
      </c>
      <c r="Z206" s="242">
        <v>-8440.568950000008</v>
      </c>
      <c r="AA206" s="232">
        <v>-36257.561620000008</v>
      </c>
      <c r="AB206" s="242">
        <v>-8061.9632899999951</v>
      </c>
      <c r="AC206" s="242">
        <v>-7587.3086600000051</v>
      </c>
      <c r="AD206" s="242">
        <v>-9249.0984100000005</v>
      </c>
      <c r="AE206" s="242">
        <v>-8793.6619100000335</v>
      </c>
      <c r="AF206" s="232">
        <v>-33692.032270000032</v>
      </c>
    </row>
    <row r="207" spans="1:32" s="165" customFormat="1" x14ac:dyDescent="0.25">
      <c r="A207" s="2"/>
      <c r="B207" s="10" t="s">
        <v>214</v>
      </c>
      <c r="C207" s="202">
        <v>10493.546530000001</v>
      </c>
      <c r="D207" s="202">
        <v>8623.258960000001</v>
      </c>
      <c r="E207" s="202">
        <v>8436.6429800000114</v>
      </c>
      <c r="F207" s="202">
        <v>7946.1726499999895</v>
      </c>
      <c r="G207" s="203">
        <v>35499.621120000003</v>
      </c>
      <c r="H207" s="202">
        <v>9264.3064300000005</v>
      </c>
      <c r="I207" s="202">
        <v>7810.7663900000043</v>
      </c>
      <c r="J207" s="202">
        <v>8470.9131999999918</v>
      </c>
      <c r="K207" s="202">
        <v>9879.8485099999962</v>
      </c>
      <c r="L207" s="203">
        <v>35425.834529999993</v>
      </c>
      <c r="M207" s="202">
        <v>8902.2005899999949</v>
      </c>
      <c r="N207" s="202">
        <v>7032.6863600000015</v>
      </c>
      <c r="O207" s="202">
        <v>7093.1054300000069</v>
      </c>
      <c r="P207" s="202">
        <v>8289.1596500000123</v>
      </c>
      <c r="Q207" s="203">
        <v>31317.152030000016</v>
      </c>
      <c r="R207" s="202">
        <v>7659.5942000000032</v>
      </c>
      <c r="S207" s="202">
        <v>5709.6481800000183</v>
      </c>
      <c r="T207" s="202">
        <v>6503.2997700000051</v>
      </c>
      <c r="U207" s="202">
        <v>3875.9620599999362</v>
      </c>
      <c r="V207" s="203">
        <v>23748.504209999963</v>
      </c>
      <c r="W207" s="202">
        <v>7870.3996600000073</v>
      </c>
      <c r="X207" s="202">
        <v>10149.854069999998</v>
      </c>
      <c r="Y207" s="202">
        <v>5834.9897499999606</v>
      </c>
      <c r="Z207" s="202">
        <v>7716.6512100000327</v>
      </c>
      <c r="AA207" s="203">
        <v>31571.894689999997</v>
      </c>
      <c r="AB207" s="202">
        <v>7313.441880000003</v>
      </c>
      <c r="AC207" s="202">
        <v>7432.0135699999983</v>
      </c>
      <c r="AD207" s="202">
        <v>5671.4982799999998</v>
      </c>
      <c r="AE207" s="202">
        <v>6513.0443199999663</v>
      </c>
      <c r="AF207" s="203">
        <v>26929.998049999966</v>
      </c>
    </row>
    <row r="208" spans="1:32" x14ac:dyDescent="0.25">
      <c r="B208" s="12" t="s">
        <v>215</v>
      </c>
      <c r="C208" s="242">
        <v>-7787.3304800000014</v>
      </c>
      <c r="D208" s="242">
        <v>-7640.8733900000016</v>
      </c>
      <c r="E208" s="242">
        <v>-6294.2265800000005</v>
      </c>
      <c r="F208" s="242">
        <v>-7335.1014499999874</v>
      </c>
      <c r="G208" s="232">
        <v>-29057.531899999991</v>
      </c>
      <c r="H208" s="242">
        <v>-6949.1141799999987</v>
      </c>
      <c r="I208" s="242">
        <v>-6747.5085800000015</v>
      </c>
      <c r="J208" s="242">
        <v>-7160.3744499999866</v>
      </c>
      <c r="K208" s="242">
        <v>-7464.8817999999956</v>
      </c>
      <c r="L208" s="232">
        <v>-28321.879009999982</v>
      </c>
      <c r="M208" s="242">
        <v>-8244.2453100000021</v>
      </c>
      <c r="N208" s="242">
        <v>-7995.2995799999971</v>
      </c>
      <c r="O208" s="242">
        <v>-7989.5583900000074</v>
      </c>
      <c r="P208" s="242">
        <v>-7896.3155599999955</v>
      </c>
      <c r="Q208" s="232">
        <v>-32125.418840000002</v>
      </c>
      <c r="R208" s="242">
        <v>-6201.7379000000019</v>
      </c>
      <c r="S208" s="242">
        <v>-6742.4199600000011</v>
      </c>
      <c r="T208" s="242">
        <v>-6752.5987000000023</v>
      </c>
      <c r="U208" s="242">
        <v>-11279.024869999997</v>
      </c>
      <c r="V208" s="232">
        <v>-30975.781430000003</v>
      </c>
      <c r="W208" s="242">
        <v>-4667.9414400000014</v>
      </c>
      <c r="X208" s="242">
        <v>-5376.3564299999989</v>
      </c>
      <c r="Y208" s="242">
        <v>-3875.3891700000004</v>
      </c>
      <c r="Z208" s="242">
        <v>-6165.7389300000068</v>
      </c>
      <c r="AA208" s="232">
        <v>-20085.425970000008</v>
      </c>
      <c r="AB208" s="242">
        <v>-5848.1204399999988</v>
      </c>
      <c r="AC208" s="242">
        <v>-4084.4443700000029</v>
      </c>
      <c r="AD208" s="242">
        <v>-3841.593109999998</v>
      </c>
      <c r="AE208" s="242">
        <v>-4997.5362300000024</v>
      </c>
      <c r="AF208" s="232">
        <v>-18771.694150000003</v>
      </c>
    </row>
    <row r="209" spans="1:32" x14ac:dyDescent="0.25">
      <c r="B209" s="12" t="s">
        <v>216</v>
      </c>
      <c r="C209" s="205">
        <v>-1388.0320300000001</v>
      </c>
      <c r="D209" s="205">
        <v>-1723.1989499999993</v>
      </c>
      <c r="E209" s="205">
        <v>-2095.60257</v>
      </c>
      <c r="F209" s="205">
        <v>-1804.0795699999999</v>
      </c>
      <c r="G209" s="243">
        <v>-7010.9131199999993</v>
      </c>
      <c r="H209" s="205">
        <v>-1399.61824</v>
      </c>
      <c r="I209" s="205">
        <v>-1217.0603199999998</v>
      </c>
      <c r="J209" s="205">
        <v>-1223.2703300000003</v>
      </c>
      <c r="K209" s="205">
        <v>-1125.8949499999985</v>
      </c>
      <c r="L209" s="243">
        <v>-4965.8438399999986</v>
      </c>
      <c r="M209" s="205">
        <v>-1462.8966799999998</v>
      </c>
      <c r="N209" s="205">
        <v>-1412.7437200000008</v>
      </c>
      <c r="O209" s="205">
        <v>-1291.1877199999985</v>
      </c>
      <c r="P209" s="205">
        <v>-1768.8124800000005</v>
      </c>
      <c r="Q209" s="243">
        <v>-5935.6405999999997</v>
      </c>
      <c r="R209" s="205">
        <v>-1017.7492100000001</v>
      </c>
      <c r="S209" s="205">
        <v>-911.18250000000046</v>
      </c>
      <c r="T209" s="205">
        <v>-853.53037999999947</v>
      </c>
      <c r="U209" s="205">
        <v>-862.56103000000076</v>
      </c>
      <c r="V209" s="243">
        <v>-3645.0231200000007</v>
      </c>
      <c r="W209" s="205">
        <v>-1237.17923</v>
      </c>
      <c r="X209" s="205">
        <v>-879.33839999999987</v>
      </c>
      <c r="Y209" s="205">
        <v>-3132.2237399999999</v>
      </c>
      <c r="Z209" s="205">
        <v>-781.8387900000007</v>
      </c>
      <c r="AA209" s="243">
        <v>-6030.5801600000004</v>
      </c>
      <c r="AB209" s="205">
        <v>-776.03315999999995</v>
      </c>
      <c r="AC209" s="205">
        <v>-1078.2984799999999</v>
      </c>
      <c r="AD209" s="205">
        <v>-687.46640000000025</v>
      </c>
      <c r="AE209" s="205">
        <v>-731.85462999999993</v>
      </c>
      <c r="AF209" s="243">
        <v>-3273.6526699999999</v>
      </c>
    </row>
    <row r="210" spans="1:32" x14ac:dyDescent="0.25">
      <c r="B210" s="12" t="s">
        <v>217</v>
      </c>
      <c r="C210" s="205">
        <v>856.80244999999979</v>
      </c>
      <c r="D210" s="205">
        <v>694.99446000000046</v>
      </c>
      <c r="E210" s="205">
        <v>652.31563999999912</v>
      </c>
      <c r="F210" s="205">
        <v>859.12374000000091</v>
      </c>
      <c r="G210" s="243">
        <v>3063.2362900000003</v>
      </c>
      <c r="H210" s="205">
        <v>959.73573999999985</v>
      </c>
      <c r="I210" s="205">
        <v>848.07328000000007</v>
      </c>
      <c r="J210" s="205">
        <v>790.70307000000071</v>
      </c>
      <c r="K210" s="205">
        <v>540.63235999999961</v>
      </c>
      <c r="L210" s="243">
        <v>3139.1444500000002</v>
      </c>
      <c r="M210" s="205">
        <v>521.4093499999999</v>
      </c>
      <c r="N210" s="205">
        <v>497.12423999999987</v>
      </c>
      <c r="O210" s="205">
        <v>410.11826000000019</v>
      </c>
      <c r="P210" s="205">
        <v>534.42372</v>
      </c>
      <c r="Q210" s="243">
        <v>1963.07557</v>
      </c>
      <c r="R210" s="205">
        <v>417.50639000000001</v>
      </c>
      <c r="S210" s="205">
        <v>405.53406000000018</v>
      </c>
      <c r="T210" s="205">
        <v>423.15403999999944</v>
      </c>
      <c r="U210" s="205">
        <v>292.41201000000046</v>
      </c>
      <c r="V210" s="243">
        <v>1538.6065000000001</v>
      </c>
      <c r="W210" s="205">
        <v>94.033770000000047</v>
      </c>
      <c r="X210" s="205">
        <v>169.39692999999988</v>
      </c>
      <c r="Y210" s="205">
        <v>-901.96732999999995</v>
      </c>
      <c r="Z210" s="205">
        <v>8.3391300000000683</v>
      </c>
      <c r="AA210" s="243">
        <v>-630.19749999999999</v>
      </c>
      <c r="AB210" s="205">
        <v>54.776710000000008</v>
      </c>
      <c r="AC210" s="205">
        <v>152.28307000000004</v>
      </c>
      <c r="AD210" s="205">
        <v>350.75756999999999</v>
      </c>
      <c r="AE210" s="205">
        <v>510.30389000000048</v>
      </c>
      <c r="AF210" s="243">
        <v>1068.1212400000004</v>
      </c>
    </row>
    <row r="211" spans="1:32" x14ac:dyDescent="0.25">
      <c r="B211" s="12" t="s">
        <v>218</v>
      </c>
      <c r="C211" s="242">
        <v>6.548000000000001E-2</v>
      </c>
      <c r="D211" s="242">
        <v>0</v>
      </c>
      <c r="E211" s="242">
        <v>0</v>
      </c>
      <c r="F211" s="242">
        <v>0</v>
      </c>
      <c r="G211" s="232">
        <v>6.548000000000001E-2</v>
      </c>
      <c r="H211" s="242">
        <v>-130.26139999999998</v>
      </c>
      <c r="I211" s="242">
        <v>0</v>
      </c>
      <c r="J211" s="242">
        <v>0</v>
      </c>
      <c r="K211" s="242">
        <v>0</v>
      </c>
      <c r="L211" s="232">
        <v>-130.26139999999998</v>
      </c>
      <c r="M211" s="242">
        <v>0</v>
      </c>
      <c r="N211" s="242">
        <v>0</v>
      </c>
      <c r="O211" s="242">
        <v>0</v>
      </c>
      <c r="P211" s="242">
        <v>0</v>
      </c>
      <c r="Q211" s="232">
        <v>0</v>
      </c>
      <c r="R211" s="242">
        <v>0</v>
      </c>
      <c r="S211" s="242">
        <v>0</v>
      </c>
      <c r="T211" s="242">
        <v>0</v>
      </c>
      <c r="U211" s="242">
        <v>0</v>
      </c>
      <c r="V211" s="232">
        <v>0</v>
      </c>
      <c r="W211" s="242">
        <v>0</v>
      </c>
      <c r="X211" s="242">
        <v>0</v>
      </c>
      <c r="Y211" s="242">
        <v>0</v>
      </c>
      <c r="Z211" s="242">
        <v>0</v>
      </c>
      <c r="AA211" s="232">
        <v>0</v>
      </c>
      <c r="AB211" s="242">
        <v>0</v>
      </c>
      <c r="AC211" s="242">
        <v>0</v>
      </c>
      <c r="AD211" s="242">
        <v>0</v>
      </c>
      <c r="AE211" s="242">
        <v>0</v>
      </c>
      <c r="AF211" s="232">
        <v>0</v>
      </c>
    </row>
    <row r="212" spans="1:32" s="165" customFormat="1" x14ac:dyDescent="0.25">
      <c r="A212" s="2"/>
      <c r="B212" s="10" t="s">
        <v>196</v>
      </c>
      <c r="C212" s="202">
        <v>2175.05195</v>
      </c>
      <c r="D212" s="202">
        <v>-45.818919999999366</v>
      </c>
      <c r="E212" s="202">
        <v>699.12947000001009</v>
      </c>
      <c r="F212" s="202">
        <v>-333.88462999999683</v>
      </c>
      <c r="G212" s="203">
        <v>2494.4778700000143</v>
      </c>
      <c r="H212" s="202">
        <v>1745.0483500000018</v>
      </c>
      <c r="I212" s="202">
        <v>694.27077000000304</v>
      </c>
      <c r="J212" s="202">
        <v>877.97149000000559</v>
      </c>
      <c r="K212" s="202">
        <v>1829.7041200000017</v>
      </c>
      <c r="L212" s="203">
        <v>5146.9947300000113</v>
      </c>
      <c r="M212" s="202">
        <v>-283.53205000000708</v>
      </c>
      <c r="N212" s="202">
        <v>-1878.2326999999966</v>
      </c>
      <c r="O212" s="202">
        <v>-1777.5224199999989</v>
      </c>
      <c r="P212" s="202">
        <v>-841.54466999998363</v>
      </c>
      <c r="Q212" s="203">
        <v>-4780.8318399999862</v>
      </c>
      <c r="R212" s="202">
        <v>857.61348000000123</v>
      </c>
      <c r="S212" s="202">
        <v>-1538.4202199999829</v>
      </c>
      <c r="T212" s="202">
        <v>-679.67526999999723</v>
      </c>
      <c r="U212" s="202">
        <v>-7973.211830000062</v>
      </c>
      <c r="V212" s="203">
        <v>-9333.6938400000399</v>
      </c>
      <c r="W212" s="202">
        <v>2059.3127600000062</v>
      </c>
      <c r="X212" s="202">
        <v>4063.5561699999989</v>
      </c>
      <c r="Y212" s="202">
        <v>-2074.5904900000396</v>
      </c>
      <c r="Z212" s="202">
        <v>777.4126200000253</v>
      </c>
      <c r="AA212" s="203">
        <v>4825.691059999991</v>
      </c>
      <c r="AB212" s="202">
        <v>744.06499000000429</v>
      </c>
      <c r="AC212" s="202">
        <v>2421.5537899999954</v>
      </c>
      <c r="AD212" s="202">
        <v>1493.1963400000016</v>
      </c>
      <c r="AE212" s="202">
        <v>1293.9573499999651</v>
      </c>
      <c r="AF212" s="203">
        <v>5952.7724699999662</v>
      </c>
    </row>
    <row r="213" spans="1:32" x14ac:dyDescent="0.25">
      <c r="B213" s="12" t="s">
        <v>220</v>
      </c>
      <c r="C213" s="242">
        <v>0</v>
      </c>
      <c r="D213" s="242">
        <v>0</v>
      </c>
      <c r="E213" s="242">
        <v>0</v>
      </c>
      <c r="F213" s="242">
        <v>0</v>
      </c>
      <c r="G213" s="243">
        <v>0</v>
      </c>
      <c r="H213" s="242">
        <v>0</v>
      </c>
      <c r="I213" s="242">
        <v>0</v>
      </c>
      <c r="J213" s="242">
        <v>0</v>
      </c>
      <c r="K213" s="242">
        <v>0</v>
      </c>
      <c r="L213" s="243">
        <v>0</v>
      </c>
      <c r="M213" s="242">
        <v>0</v>
      </c>
      <c r="N213" s="242">
        <v>0</v>
      </c>
      <c r="O213" s="242">
        <v>0</v>
      </c>
      <c r="P213" s="242">
        <v>0</v>
      </c>
      <c r="Q213" s="243">
        <v>0</v>
      </c>
      <c r="R213" s="242">
        <v>0</v>
      </c>
      <c r="S213" s="242">
        <v>0</v>
      </c>
      <c r="T213" s="242">
        <v>0</v>
      </c>
      <c r="U213" s="242">
        <v>0</v>
      </c>
      <c r="V213" s="243">
        <v>0</v>
      </c>
      <c r="W213" s="242">
        <v>0</v>
      </c>
      <c r="X213" s="242">
        <v>0.17693999999999999</v>
      </c>
      <c r="Y213" s="242">
        <v>4.1539999999999994E-2</v>
      </c>
      <c r="Z213" s="242">
        <v>17.43197</v>
      </c>
      <c r="AA213" s="243">
        <v>17.650449999999999</v>
      </c>
      <c r="AB213" s="242">
        <v>2.077E-2</v>
      </c>
      <c r="AC213" s="242">
        <v>2.3549999999999998E-2</v>
      </c>
      <c r="AD213" s="242">
        <v>6.6479999999999997E-2</v>
      </c>
      <c r="AE213" s="242">
        <v>6.6479999999999997E-2</v>
      </c>
      <c r="AF213" s="243">
        <v>0.17727999999999999</v>
      </c>
    </row>
    <row r="214" spans="1:32" s="165" customFormat="1" x14ac:dyDescent="0.25">
      <c r="A214" s="2"/>
      <c r="B214" s="10" t="s">
        <v>221</v>
      </c>
      <c r="C214" s="202">
        <v>2175.05195</v>
      </c>
      <c r="D214" s="202">
        <v>-45.818919999999366</v>
      </c>
      <c r="E214" s="202">
        <v>699.12947000001009</v>
      </c>
      <c r="F214" s="202">
        <v>-333.88462999999683</v>
      </c>
      <c r="G214" s="203">
        <v>2494.4778700000143</v>
      </c>
      <c r="H214" s="202">
        <v>1745.0483500000018</v>
      </c>
      <c r="I214" s="202">
        <v>694.27077000000304</v>
      </c>
      <c r="J214" s="202">
        <v>877.97149000000559</v>
      </c>
      <c r="K214" s="202">
        <v>1829.7041200000017</v>
      </c>
      <c r="L214" s="203">
        <v>5146.9947300000113</v>
      </c>
      <c r="M214" s="202">
        <v>-283.53205000000708</v>
      </c>
      <c r="N214" s="202">
        <v>-1878.2326999999966</v>
      </c>
      <c r="O214" s="202">
        <v>-1777.5224199999989</v>
      </c>
      <c r="P214" s="202">
        <v>-841.54466999998363</v>
      </c>
      <c r="Q214" s="203">
        <v>-4780.8318399999862</v>
      </c>
      <c r="R214" s="202">
        <v>857.61348000000123</v>
      </c>
      <c r="S214" s="202">
        <v>-1538.4202199999829</v>
      </c>
      <c r="T214" s="202">
        <v>-679.67526999999723</v>
      </c>
      <c r="U214" s="202">
        <v>-7973.211830000062</v>
      </c>
      <c r="V214" s="203">
        <v>-9333.6938400000399</v>
      </c>
      <c r="W214" s="202">
        <v>2059.3127600000062</v>
      </c>
      <c r="X214" s="202">
        <v>4063.7331099999988</v>
      </c>
      <c r="Y214" s="202">
        <v>-2074.5489500000394</v>
      </c>
      <c r="Z214" s="202">
        <v>794.84459000002528</v>
      </c>
      <c r="AA214" s="203">
        <v>4843.3415099999911</v>
      </c>
      <c r="AB214" s="202">
        <v>744.08576000000426</v>
      </c>
      <c r="AC214" s="202">
        <v>2421.5773399999953</v>
      </c>
      <c r="AD214" s="202">
        <v>1493.2628200000015</v>
      </c>
      <c r="AE214" s="202">
        <v>1294.0238299999655</v>
      </c>
      <c r="AF214" s="203">
        <v>5952.949749999967</v>
      </c>
    </row>
    <row r="215" spans="1:32" x14ac:dyDescent="0.25">
      <c r="B215" s="12" t="s">
        <v>222</v>
      </c>
      <c r="C215" s="242">
        <v>-68.211179999999999</v>
      </c>
      <c r="D215" s="242">
        <v>406.96002000000004</v>
      </c>
      <c r="E215" s="242">
        <v>-39.073789999999974</v>
      </c>
      <c r="F215" s="242">
        <v>401.13214999999991</v>
      </c>
      <c r="G215" s="243">
        <v>700.80719999999997</v>
      </c>
      <c r="H215" s="242">
        <v>-175.49486999999999</v>
      </c>
      <c r="I215" s="242">
        <v>417.68405000000007</v>
      </c>
      <c r="J215" s="242">
        <v>64.474199999999939</v>
      </c>
      <c r="K215" s="242">
        <v>381.5365900000001</v>
      </c>
      <c r="L215" s="243">
        <v>688.19997000000012</v>
      </c>
      <c r="M215" s="242">
        <v>601.14868000000001</v>
      </c>
      <c r="N215" s="242">
        <v>973.76021999999989</v>
      </c>
      <c r="O215" s="242">
        <v>952.57509000000027</v>
      </c>
      <c r="P215" s="242">
        <v>583.37433999999985</v>
      </c>
      <c r="Q215" s="243">
        <v>3110.85833</v>
      </c>
      <c r="R215" s="242">
        <v>-202.24269999999999</v>
      </c>
      <c r="S215" s="242">
        <v>329.85355999999996</v>
      </c>
      <c r="T215" s="242">
        <v>103.83903000000001</v>
      </c>
      <c r="U215" s="242">
        <v>-18923.019539999998</v>
      </c>
      <c r="V215" s="243">
        <v>-18691.569649999998</v>
      </c>
      <c r="W215" s="242">
        <v>-156.55195000000001</v>
      </c>
      <c r="X215" s="242">
        <v>-918.42304999999988</v>
      </c>
      <c r="Y215" s="242">
        <v>473.44598999999994</v>
      </c>
      <c r="Z215" s="242">
        <v>-117.50350000000003</v>
      </c>
      <c r="AA215" s="243">
        <v>-719.03251</v>
      </c>
      <c r="AB215" s="242">
        <v>-237.92010000000002</v>
      </c>
      <c r="AC215" s="242">
        <v>-131.70525999999998</v>
      </c>
      <c r="AD215" s="242">
        <v>-234.27489000000003</v>
      </c>
      <c r="AE215" s="242">
        <v>160.57901000000001</v>
      </c>
      <c r="AF215" s="243">
        <v>-443.32123999999999</v>
      </c>
    </row>
    <row r="216" spans="1:32" x14ac:dyDescent="0.25">
      <c r="B216" s="12" t="s">
        <v>223</v>
      </c>
      <c r="C216" s="242">
        <v>-26.716030000000007</v>
      </c>
      <c r="D216" s="242">
        <v>144.34561000000002</v>
      </c>
      <c r="E216" s="242">
        <v>-10.32435000000001</v>
      </c>
      <c r="F216" s="242">
        <v>144.98536000000001</v>
      </c>
      <c r="G216" s="243">
        <v>252.29059000000001</v>
      </c>
      <c r="H216" s="242">
        <v>-67.283850000000001</v>
      </c>
      <c r="I216" s="242">
        <v>141.44321000000002</v>
      </c>
      <c r="J216" s="242">
        <v>60.08317999999997</v>
      </c>
      <c r="K216" s="242">
        <v>183.89356999999998</v>
      </c>
      <c r="L216" s="243">
        <v>318.13610999999997</v>
      </c>
      <c r="M216" s="242">
        <v>216.41353000000001</v>
      </c>
      <c r="N216" s="242">
        <v>350.5536699999999</v>
      </c>
      <c r="O216" s="242">
        <v>342.92702000000008</v>
      </c>
      <c r="P216" s="242">
        <v>210.01476999999988</v>
      </c>
      <c r="Q216" s="243">
        <v>1119.9089899999999</v>
      </c>
      <c r="R216" s="242">
        <v>-78.15876999999999</v>
      </c>
      <c r="S216" s="242">
        <v>117.40766999999997</v>
      </c>
      <c r="T216" s="242">
        <v>44.073060000000012</v>
      </c>
      <c r="U216" s="242">
        <v>-6812.2870199999998</v>
      </c>
      <c r="V216" s="243">
        <v>-6728.9650599999995</v>
      </c>
      <c r="W216" s="242">
        <v>-61.13729</v>
      </c>
      <c r="X216" s="242">
        <v>-340.97570999999999</v>
      </c>
      <c r="Y216" s="242">
        <v>171.29733999999999</v>
      </c>
      <c r="Z216" s="242">
        <v>-47.553370000000001</v>
      </c>
      <c r="AA216" s="243">
        <v>-278.36903000000001</v>
      </c>
      <c r="AB216" s="242">
        <v>-96.885070000000013</v>
      </c>
      <c r="AC216" s="242">
        <v>-51.468989999999991</v>
      </c>
      <c r="AD216" s="242">
        <v>-91.862519999999989</v>
      </c>
      <c r="AE216" s="242">
        <v>56.321719999999999</v>
      </c>
      <c r="AF216" s="243">
        <v>-183.89485999999999</v>
      </c>
    </row>
    <row r="217" spans="1:32" x14ac:dyDescent="0.25">
      <c r="B217" s="12" t="s">
        <v>224</v>
      </c>
      <c r="C217" s="242">
        <v>0</v>
      </c>
      <c r="D217" s="242">
        <v>0</v>
      </c>
      <c r="E217" s="242">
        <v>0</v>
      </c>
      <c r="F217" s="242">
        <v>0</v>
      </c>
      <c r="G217" s="243">
        <v>0</v>
      </c>
      <c r="H217" s="242">
        <v>0</v>
      </c>
      <c r="I217" s="242">
        <v>0</v>
      </c>
      <c r="J217" s="242">
        <v>0</v>
      </c>
      <c r="K217" s="242">
        <v>0</v>
      </c>
      <c r="L217" s="243">
        <v>0</v>
      </c>
      <c r="M217" s="242">
        <v>0</v>
      </c>
      <c r="N217" s="242">
        <v>0</v>
      </c>
      <c r="O217" s="242">
        <v>0</v>
      </c>
      <c r="P217" s="242">
        <v>0</v>
      </c>
      <c r="Q217" s="243">
        <v>0</v>
      </c>
      <c r="R217" s="242">
        <v>0</v>
      </c>
      <c r="S217" s="242">
        <v>0</v>
      </c>
      <c r="T217" s="242">
        <v>0</v>
      </c>
      <c r="U217" s="242">
        <v>0</v>
      </c>
      <c r="V217" s="243">
        <v>0</v>
      </c>
      <c r="W217" s="242">
        <v>0</v>
      </c>
      <c r="X217" s="242">
        <v>0</v>
      </c>
      <c r="Y217" s="242">
        <v>0</v>
      </c>
      <c r="Z217" s="242">
        <v>0</v>
      </c>
      <c r="AA217" s="243">
        <v>0</v>
      </c>
      <c r="AB217" s="242">
        <v>0</v>
      </c>
      <c r="AC217" s="242">
        <v>0</v>
      </c>
      <c r="AD217" s="242">
        <v>0</v>
      </c>
      <c r="AE217" s="242">
        <v>0</v>
      </c>
      <c r="AF217" s="243">
        <v>0</v>
      </c>
    </row>
    <row r="218" spans="1:32" x14ac:dyDescent="0.25">
      <c r="B218" s="12" t="s">
        <v>225</v>
      </c>
      <c r="C218" s="242">
        <v>0</v>
      </c>
      <c r="D218" s="242">
        <v>0</v>
      </c>
      <c r="E218" s="242">
        <v>-203.68379999999999</v>
      </c>
      <c r="F218" s="242">
        <v>203.68379999999999</v>
      </c>
      <c r="G218" s="243">
        <v>0</v>
      </c>
      <c r="H218" s="242">
        <v>0</v>
      </c>
      <c r="I218" s="242">
        <v>0</v>
      </c>
      <c r="J218" s="242">
        <v>0</v>
      </c>
      <c r="K218" s="242">
        <v>0</v>
      </c>
      <c r="L218" s="243">
        <v>0</v>
      </c>
      <c r="M218" s="242">
        <v>0</v>
      </c>
      <c r="N218" s="242">
        <v>0</v>
      </c>
      <c r="O218" s="242">
        <v>0</v>
      </c>
      <c r="P218" s="242">
        <v>0</v>
      </c>
      <c r="Q218" s="243">
        <v>0</v>
      </c>
      <c r="R218" s="242">
        <v>0</v>
      </c>
      <c r="S218" s="242">
        <v>0</v>
      </c>
      <c r="T218" s="242">
        <v>0</v>
      </c>
      <c r="U218" s="242">
        <v>0</v>
      </c>
      <c r="V218" s="243">
        <v>0</v>
      </c>
      <c r="W218" s="242">
        <v>0</v>
      </c>
      <c r="X218" s="242">
        <v>0</v>
      </c>
      <c r="Y218" s="242">
        <v>0</v>
      </c>
      <c r="Z218" s="242">
        <v>0</v>
      </c>
      <c r="AA218" s="243">
        <v>0</v>
      </c>
      <c r="AB218" s="242">
        <v>0</v>
      </c>
      <c r="AC218" s="242">
        <v>0</v>
      </c>
      <c r="AD218" s="242">
        <v>0</v>
      </c>
      <c r="AE218" s="242">
        <v>0</v>
      </c>
      <c r="AF218" s="243">
        <v>0</v>
      </c>
    </row>
    <row r="219" spans="1:32" s="165" customFormat="1" x14ac:dyDescent="0.25">
      <c r="A219" s="6"/>
      <c r="B219" s="16" t="s">
        <v>226</v>
      </c>
      <c r="C219" s="244">
        <v>2080.1247400000002</v>
      </c>
      <c r="D219" s="244">
        <v>505.4867100000007</v>
      </c>
      <c r="E219" s="244">
        <v>446.04753000001017</v>
      </c>
      <c r="F219" s="244">
        <v>415.91668000000311</v>
      </c>
      <c r="G219" s="245">
        <v>3447.5756600000141</v>
      </c>
      <c r="H219" s="244">
        <v>1502.2696300000018</v>
      </c>
      <c r="I219" s="244">
        <v>1253.398030000003</v>
      </c>
      <c r="J219" s="244">
        <v>1002.5288700000054</v>
      </c>
      <c r="K219" s="244">
        <v>2395.134280000002</v>
      </c>
      <c r="L219" s="245">
        <v>6153.3308100000122</v>
      </c>
      <c r="M219" s="244">
        <v>534.03015999999297</v>
      </c>
      <c r="N219" s="244">
        <v>-553.91880999999682</v>
      </c>
      <c r="O219" s="244">
        <v>-482.02030999999852</v>
      </c>
      <c r="P219" s="244">
        <v>-48.155559999983893</v>
      </c>
      <c r="Q219" s="245">
        <v>-550.06451999998626</v>
      </c>
      <c r="R219" s="244">
        <v>577.21201000000121</v>
      </c>
      <c r="S219" s="244">
        <v>-1091.1589899999829</v>
      </c>
      <c r="T219" s="244">
        <v>-531.76317999999719</v>
      </c>
      <c r="U219" s="244">
        <v>-33708.518390000056</v>
      </c>
      <c r="V219" s="245">
        <v>-34754.228550000036</v>
      </c>
      <c r="W219" s="244">
        <v>1841.6235200000062</v>
      </c>
      <c r="X219" s="244">
        <v>2804.3343499999987</v>
      </c>
      <c r="Y219" s="244">
        <v>-1429.8056200000394</v>
      </c>
      <c r="Z219" s="244">
        <v>629.78772000002527</v>
      </c>
      <c r="AA219" s="245">
        <v>3845.9399699999908</v>
      </c>
      <c r="AB219" s="244">
        <v>409.28059000000417</v>
      </c>
      <c r="AC219" s="244">
        <v>2238.4030899999952</v>
      </c>
      <c r="AD219" s="244">
        <v>1167.1254100000017</v>
      </c>
      <c r="AE219" s="244">
        <v>1510.9245599999651</v>
      </c>
      <c r="AF219" s="245">
        <v>5325.7336499999656</v>
      </c>
    </row>
    <row r="220" spans="1:32" x14ac:dyDescent="0.25">
      <c r="B220" s="12" t="s">
        <v>251</v>
      </c>
      <c r="C220" s="205">
        <v>2080.1247400000002</v>
      </c>
      <c r="D220" s="205">
        <v>505.4867100000007</v>
      </c>
      <c r="E220" s="205">
        <v>446.04753000001017</v>
      </c>
      <c r="F220" s="205">
        <v>415.91668000000311</v>
      </c>
      <c r="G220" s="243">
        <v>3447.5756600000141</v>
      </c>
      <c r="H220" s="205">
        <v>1502.2696300000018</v>
      </c>
      <c r="I220" s="205">
        <v>1253.398030000003</v>
      </c>
      <c r="J220" s="205">
        <v>1002.5288700000054</v>
      </c>
      <c r="K220" s="205">
        <v>2395.134280000002</v>
      </c>
      <c r="L220" s="243">
        <v>6153.3308100000122</v>
      </c>
      <c r="M220" s="205">
        <v>534.03015999999297</v>
      </c>
      <c r="N220" s="205">
        <v>-553.91880999999682</v>
      </c>
      <c r="O220" s="205">
        <v>-482.02030999999852</v>
      </c>
      <c r="P220" s="205">
        <v>-48.155559999983893</v>
      </c>
      <c r="Q220" s="243">
        <v>-550.06451999998626</v>
      </c>
      <c r="R220" s="205">
        <v>577.21201000000121</v>
      </c>
      <c r="S220" s="205">
        <v>-1091.1589899999829</v>
      </c>
      <c r="T220" s="205">
        <v>-531.76317999999719</v>
      </c>
      <c r="U220" s="205">
        <v>-33708.518390000056</v>
      </c>
      <c r="V220" s="243">
        <v>-34754.228550000036</v>
      </c>
      <c r="W220" s="205">
        <v>1841.6235200000062</v>
      </c>
      <c r="X220" s="205">
        <v>2804.3343499999987</v>
      </c>
      <c r="Y220" s="205">
        <v>-1429.8056200000394</v>
      </c>
      <c r="Z220" s="205">
        <v>629.78772000002527</v>
      </c>
      <c r="AA220" s="243">
        <v>3845.9399699999908</v>
      </c>
      <c r="AB220" s="205">
        <v>409.28059000000417</v>
      </c>
      <c r="AC220" s="205">
        <v>2238.4030899999952</v>
      </c>
      <c r="AD220" s="205">
        <v>1167.1254100000017</v>
      </c>
      <c r="AE220" s="205">
        <v>1510.9245599999651</v>
      </c>
      <c r="AF220" s="243">
        <v>5325.7336499999656</v>
      </c>
    </row>
    <row r="221" spans="1:32" x14ac:dyDescent="0.25">
      <c r="B221" s="12" t="s">
        <v>227</v>
      </c>
      <c r="C221" s="205">
        <v>0</v>
      </c>
      <c r="D221" s="205">
        <v>0</v>
      </c>
      <c r="E221" s="205">
        <v>0</v>
      </c>
      <c r="F221" s="205">
        <v>0</v>
      </c>
      <c r="G221" s="243">
        <v>0</v>
      </c>
      <c r="H221" s="205">
        <v>0</v>
      </c>
      <c r="I221" s="205">
        <v>0</v>
      </c>
      <c r="J221" s="205">
        <v>0</v>
      </c>
      <c r="K221" s="205">
        <v>0</v>
      </c>
      <c r="L221" s="243">
        <v>0</v>
      </c>
      <c r="M221" s="205">
        <v>0</v>
      </c>
      <c r="N221" s="205">
        <v>0</v>
      </c>
      <c r="O221" s="205">
        <v>0</v>
      </c>
      <c r="P221" s="205">
        <v>0</v>
      </c>
      <c r="Q221" s="243">
        <v>0</v>
      </c>
      <c r="R221" s="205">
        <v>0</v>
      </c>
      <c r="S221" s="205">
        <v>0</v>
      </c>
      <c r="T221" s="205">
        <v>0</v>
      </c>
      <c r="U221" s="205">
        <v>0</v>
      </c>
      <c r="V221" s="243">
        <v>0</v>
      </c>
      <c r="W221" s="205">
        <v>0</v>
      </c>
      <c r="X221" s="205">
        <v>0</v>
      </c>
      <c r="Y221" s="205">
        <v>0</v>
      </c>
      <c r="Z221" s="205">
        <v>0</v>
      </c>
      <c r="AA221" s="243">
        <v>0</v>
      </c>
      <c r="AB221" s="205">
        <v>0</v>
      </c>
      <c r="AC221" s="205">
        <v>0</v>
      </c>
      <c r="AD221" s="205">
        <v>0</v>
      </c>
      <c r="AE221" s="205">
        <v>0</v>
      </c>
      <c r="AF221" s="243">
        <v>0</v>
      </c>
    </row>
    <row r="222" spans="1:32" x14ac:dyDescent="0.25">
      <c r="B222" s="12" t="s">
        <v>252</v>
      </c>
      <c r="C222" s="205">
        <v>2080.1247400000002</v>
      </c>
      <c r="D222" s="205">
        <v>505.4867100000007</v>
      </c>
      <c r="E222" s="205">
        <v>446.04753000001017</v>
      </c>
      <c r="F222" s="205">
        <v>415.91668000000311</v>
      </c>
      <c r="G222" s="243">
        <v>3447.5756600000141</v>
      </c>
      <c r="H222" s="205">
        <v>1502.2696300000018</v>
      </c>
      <c r="I222" s="205">
        <v>1253.398030000003</v>
      </c>
      <c r="J222" s="205">
        <v>1002.5288700000054</v>
      </c>
      <c r="K222" s="205">
        <v>2395.134280000002</v>
      </c>
      <c r="L222" s="243">
        <v>6153.3308100000122</v>
      </c>
      <c r="M222" s="205">
        <v>534.03015999999297</v>
      </c>
      <c r="N222" s="205">
        <v>-553.91880999999682</v>
      </c>
      <c r="O222" s="205">
        <v>-482.02030999999852</v>
      </c>
      <c r="P222" s="205">
        <v>-48.155559999983893</v>
      </c>
      <c r="Q222" s="243">
        <v>-550.06451999998626</v>
      </c>
      <c r="R222" s="205">
        <v>577.21201000000121</v>
      </c>
      <c r="S222" s="205">
        <v>-1091.1589899999829</v>
      </c>
      <c r="T222" s="205">
        <v>-531.76317999999719</v>
      </c>
      <c r="U222" s="205">
        <v>-33708.518390000056</v>
      </c>
      <c r="V222" s="243">
        <v>-34754.228550000036</v>
      </c>
      <c r="W222" s="205">
        <v>1841.6235200000062</v>
      </c>
      <c r="X222" s="205">
        <v>2804.3343499999987</v>
      </c>
      <c r="Y222" s="205">
        <v>-1429.8056200000394</v>
      </c>
      <c r="Z222" s="205">
        <v>629.78772000002527</v>
      </c>
      <c r="AA222" s="243">
        <v>3845.9399699999908</v>
      </c>
      <c r="AB222" s="205">
        <v>409.28059000000417</v>
      </c>
      <c r="AC222" s="205">
        <v>2238.4030899999952</v>
      </c>
      <c r="AD222" s="205">
        <v>1167.1254100000017</v>
      </c>
      <c r="AE222" s="205">
        <v>1510.9245599999651</v>
      </c>
      <c r="AF222" s="243">
        <v>5325.7336499999656</v>
      </c>
    </row>
    <row r="223" spans="1:32" x14ac:dyDescent="0.25">
      <c r="B223" s="12" t="s">
        <v>253</v>
      </c>
      <c r="C223" s="205">
        <v>0</v>
      </c>
      <c r="D223" s="205">
        <v>0</v>
      </c>
      <c r="E223" s="205">
        <v>0</v>
      </c>
      <c r="F223" s="205">
        <v>0</v>
      </c>
      <c r="G223" s="243">
        <v>0</v>
      </c>
      <c r="H223" s="205">
        <v>0</v>
      </c>
      <c r="I223" s="205">
        <v>0</v>
      </c>
      <c r="J223" s="205">
        <v>0</v>
      </c>
      <c r="K223" s="205">
        <v>0</v>
      </c>
      <c r="L223" s="243">
        <v>0</v>
      </c>
      <c r="M223" s="205">
        <v>0</v>
      </c>
      <c r="N223" s="205">
        <v>0</v>
      </c>
      <c r="O223" s="205">
        <v>0</v>
      </c>
      <c r="P223" s="205">
        <v>0</v>
      </c>
      <c r="Q223" s="243">
        <v>0</v>
      </c>
      <c r="R223" s="205">
        <v>0</v>
      </c>
      <c r="S223" s="205">
        <v>0</v>
      </c>
      <c r="T223" s="205">
        <v>0</v>
      </c>
      <c r="U223" s="205">
        <v>0</v>
      </c>
      <c r="V223" s="243">
        <v>0</v>
      </c>
      <c r="W223" s="205">
        <v>0</v>
      </c>
      <c r="X223" s="205">
        <v>0</v>
      </c>
      <c r="Y223" s="205">
        <v>0</v>
      </c>
      <c r="Z223" s="206">
        <v>0</v>
      </c>
      <c r="AA223" s="243">
        <v>0</v>
      </c>
      <c r="AB223" s="205">
        <v>0</v>
      </c>
      <c r="AC223" s="205">
        <v>0</v>
      </c>
      <c r="AD223" s="205">
        <v>0</v>
      </c>
      <c r="AE223" s="205">
        <v>0</v>
      </c>
      <c r="AF223" s="243">
        <v>0</v>
      </c>
    </row>
    <row r="224" spans="1:32" ht="15.75" thickBot="1" x14ac:dyDescent="0.3">
      <c r="B224" s="18" t="s">
        <v>241</v>
      </c>
      <c r="C224" s="19">
        <v>0.48209999999999997</v>
      </c>
      <c r="D224" s="19">
        <v>0.48209999999999997</v>
      </c>
      <c r="E224" s="19">
        <v>0.48209999999999997</v>
      </c>
      <c r="F224" s="19">
        <v>0.48209999999999997</v>
      </c>
      <c r="G224" s="58">
        <v>0.48209999999999997</v>
      </c>
      <c r="H224" s="19">
        <v>0.48209999999999997</v>
      </c>
      <c r="I224" s="19">
        <v>0.48209999999999997</v>
      </c>
      <c r="J224" s="19">
        <v>0.48209999999999997</v>
      </c>
      <c r="K224" s="19">
        <v>0.48209999999999997</v>
      </c>
      <c r="L224" s="58">
        <v>0.48209999999999997</v>
      </c>
      <c r="M224" s="19">
        <v>0.48209999999999997</v>
      </c>
      <c r="N224" s="19">
        <v>0.48209999999999997</v>
      </c>
      <c r="O224" s="19">
        <v>0.48209999999999997</v>
      </c>
      <c r="P224" s="19">
        <v>0.48209999999999997</v>
      </c>
      <c r="Q224" s="58">
        <v>0.48209999999999997</v>
      </c>
      <c r="R224" s="19">
        <v>0.48209999999999997</v>
      </c>
      <c r="S224" s="19">
        <v>0.48209999999999997</v>
      </c>
      <c r="T224" s="19">
        <v>0.48209999999999997</v>
      </c>
      <c r="U224" s="19">
        <v>0.48209999999999997</v>
      </c>
      <c r="V224" s="58">
        <v>0.48209999999999997</v>
      </c>
      <c r="W224" s="19">
        <v>0.48209999999999997</v>
      </c>
      <c r="X224" s="19">
        <v>0.48209999999999997</v>
      </c>
      <c r="Y224" s="19">
        <v>0.48209999999999997</v>
      </c>
      <c r="Z224" s="19">
        <v>0.48209999999999997</v>
      </c>
      <c r="AA224" s="58">
        <v>0.48209999999999997</v>
      </c>
      <c r="AB224" s="19">
        <v>0.48249999999999998</v>
      </c>
      <c r="AC224" s="19">
        <v>0.48249999999999998</v>
      </c>
      <c r="AD224" s="19">
        <v>0.48249999999999998</v>
      </c>
      <c r="AE224" s="19">
        <v>0.48249999999999998</v>
      </c>
      <c r="AF224" s="58">
        <v>0.48209999999999997</v>
      </c>
    </row>
    <row r="225" spans="1:32" ht="15.75" thickBot="1" x14ac:dyDescent="0.3"/>
    <row r="226" spans="1:32" s="165" customFormat="1" x14ac:dyDescent="0.25">
      <c r="A226" s="5"/>
      <c r="B226" s="31" t="s">
        <v>290</v>
      </c>
      <c r="C226" s="43" t="s">
        <v>117</v>
      </c>
      <c r="D226" s="43" t="s">
        <v>118</v>
      </c>
      <c r="E226" s="43" t="s">
        <v>119</v>
      </c>
      <c r="F226" s="43" t="s">
        <v>120</v>
      </c>
      <c r="G226" s="48">
        <v>2016</v>
      </c>
      <c r="H226" s="43" t="s">
        <v>121</v>
      </c>
      <c r="I226" s="43" t="s">
        <v>122</v>
      </c>
      <c r="J226" s="43" t="s">
        <v>123</v>
      </c>
      <c r="K226" s="43" t="s">
        <v>124</v>
      </c>
      <c r="L226" s="48">
        <v>2017</v>
      </c>
      <c r="M226" s="43" t="s">
        <v>125</v>
      </c>
      <c r="N226" s="43" t="s">
        <v>126</v>
      </c>
      <c r="O226" s="43" t="s">
        <v>127</v>
      </c>
      <c r="P226" s="43" t="s">
        <v>128</v>
      </c>
      <c r="Q226" s="48">
        <v>2018</v>
      </c>
      <c r="R226" s="43" t="s">
        <v>129</v>
      </c>
      <c r="S226" s="43" t="s">
        <v>130</v>
      </c>
      <c r="T226" s="43" t="s">
        <v>131</v>
      </c>
      <c r="U226" s="43" t="s">
        <v>132</v>
      </c>
      <c r="V226" s="48">
        <v>2019</v>
      </c>
      <c r="W226" s="43" t="s">
        <v>133</v>
      </c>
      <c r="X226" s="43" t="s">
        <v>134</v>
      </c>
      <c r="Y226" s="43" t="s">
        <v>135</v>
      </c>
      <c r="Z226" s="43" t="s">
        <v>136</v>
      </c>
      <c r="AA226" s="48">
        <v>2020</v>
      </c>
      <c r="AB226" s="43" t="s">
        <v>137</v>
      </c>
      <c r="AC226" s="43" t="s">
        <v>138</v>
      </c>
      <c r="AD226" s="43" t="s">
        <v>514</v>
      </c>
      <c r="AE226" s="43" t="s">
        <v>563</v>
      </c>
      <c r="AF226" s="48">
        <v>2021</v>
      </c>
    </row>
    <row r="227" spans="1:32" s="165" customFormat="1" hidden="1" x14ac:dyDescent="0.25">
      <c r="A227" s="5"/>
      <c r="B227" s="31" t="s">
        <v>290</v>
      </c>
      <c r="C227" s="43" t="s">
        <v>139</v>
      </c>
      <c r="D227" s="43" t="s">
        <v>140</v>
      </c>
      <c r="E227" s="43" t="s">
        <v>141</v>
      </c>
      <c r="F227" s="43" t="s">
        <v>142</v>
      </c>
      <c r="G227" s="48">
        <v>2016</v>
      </c>
      <c r="H227" s="43" t="s">
        <v>143</v>
      </c>
      <c r="I227" s="43" t="s">
        <v>144</v>
      </c>
      <c r="J227" s="43" t="s">
        <v>145</v>
      </c>
      <c r="K227" s="43" t="s">
        <v>146</v>
      </c>
      <c r="L227" s="48">
        <v>2017</v>
      </c>
      <c r="M227" s="43" t="s">
        <v>147</v>
      </c>
      <c r="N227" s="43" t="s">
        <v>148</v>
      </c>
      <c r="O227" s="43" t="s">
        <v>149</v>
      </c>
      <c r="P227" s="43" t="s">
        <v>150</v>
      </c>
      <c r="Q227" s="48">
        <v>2018</v>
      </c>
      <c r="R227" s="43" t="s">
        <v>151</v>
      </c>
      <c r="S227" s="43" t="s">
        <v>152</v>
      </c>
      <c r="T227" s="43" t="s">
        <v>153</v>
      </c>
      <c r="U227" s="43" t="s">
        <v>154</v>
      </c>
      <c r="V227" s="48">
        <v>2019</v>
      </c>
      <c r="W227" s="43" t="s">
        <v>155</v>
      </c>
      <c r="X227" s="43" t="s">
        <v>156</v>
      </c>
      <c r="Y227" s="43" t="s">
        <v>157</v>
      </c>
      <c r="Z227" s="43" t="s">
        <v>158</v>
      </c>
      <c r="AA227" s="48">
        <v>2020</v>
      </c>
      <c r="AB227" s="43" t="s">
        <v>159</v>
      </c>
      <c r="AC227" s="43" t="s">
        <v>160</v>
      </c>
      <c r="AD227" s="43" t="s">
        <v>513</v>
      </c>
      <c r="AE227" s="43" t="s">
        <v>564</v>
      </c>
      <c r="AF227" s="48">
        <v>2021</v>
      </c>
    </row>
    <row r="228" spans="1:32" s="165" customFormat="1" x14ac:dyDescent="0.25">
      <c r="A228" s="2"/>
      <c r="B228" s="10" t="s">
        <v>245</v>
      </c>
      <c r="C228" s="202"/>
      <c r="D228" s="202">
        <v>0</v>
      </c>
      <c r="E228" s="202">
        <v>0</v>
      </c>
      <c r="F228" s="202">
        <v>0</v>
      </c>
      <c r="G228" s="203">
        <v>0</v>
      </c>
      <c r="H228" s="202">
        <v>0</v>
      </c>
      <c r="I228" s="202">
        <v>0</v>
      </c>
      <c r="J228" s="202">
        <v>0</v>
      </c>
      <c r="K228" s="202">
        <v>0</v>
      </c>
      <c r="L228" s="203">
        <v>0</v>
      </c>
      <c r="M228" s="202">
        <v>0</v>
      </c>
      <c r="N228" s="202">
        <v>0</v>
      </c>
      <c r="O228" s="202">
        <v>0</v>
      </c>
      <c r="P228" s="202">
        <v>0</v>
      </c>
      <c r="Q228" s="203">
        <v>0</v>
      </c>
      <c r="R228" s="202">
        <v>0</v>
      </c>
      <c r="S228" s="202">
        <v>0</v>
      </c>
      <c r="T228" s="202">
        <v>0</v>
      </c>
      <c r="U228" s="202">
        <v>0</v>
      </c>
      <c r="V228" s="203">
        <v>0</v>
      </c>
      <c r="W228" s="202">
        <v>0</v>
      </c>
      <c r="X228" s="202">
        <v>0</v>
      </c>
      <c r="Y228" s="202">
        <v>0</v>
      </c>
      <c r="Z228" s="202">
        <v>0</v>
      </c>
      <c r="AA228" s="203">
        <v>0</v>
      </c>
      <c r="AB228" s="202">
        <v>0</v>
      </c>
      <c r="AC228" s="202">
        <v>0</v>
      </c>
      <c r="AD228" s="202">
        <v>0</v>
      </c>
      <c r="AE228" s="202">
        <v>0</v>
      </c>
      <c r="AF228" s="203">
        <v>0</v>
      </c>
    </row>
    <row r="229" spans="1:32" x14ac:dyDescent="0.25">
      <c r="B229" s="12" t="s">
        <v>246</v>
      </c>
      <c r="C229" s="242"/>
      <c r="D229" s="242">
        <v>0</v>
      </c>
      <c r="E229" s="242">
        <v>0</v>
      </c>
      <c r="F229" s="242">
        <v>0</v>
      </c>
      <c r="G229" s="232">
        <v>0</v>
      </c>
      <c r="H229" s="242">
        <v>0</v>
      </c>
      <c r="I229" s="242">
        <v>0</v>
      </c>
      <c r="J229" s="242">
        <v>0</v>
      </c>
      <c r="K229" s="242">
        <v>0</v>
      </c>
      <c r="L229" s="232">
        <v>0</v>
      </c>
      <c r="M229" s="242">
        <v>0</v>
      </c>
      <c r="N229" s="242">
        <v>0</v>
      </c>
      <c r="O229" s="242">
        <v>0</v>
      </c>
      <c r="P229" s="242">
        <v>0</v>
      </c>
      <c r="Q229" s="232">
        <v>0</v>
      </c>
      <c r="R229" s="242">
        <v>-1.7399999999999999E-2</v>
      </c>
      <c r="S229" s="242">
        <v>1.7399999999999999E-2</v>
      </c>
      <c r="T229" s="242">
        <v>0</v>
      </c>
      <c r="U229" s="242">
        <v>0</v>
      </c>
      <c r="V229" s="232">
        <v>0</v>
      </c>
      <c r="W229" s="242">
        <v>0</v>
      </c>
      <c r="X229" s="242">
        <v>0</v>
      </c>
      <c r="Y229" s="242">
        <v>0</v>
      </c>
      <c r="Z229" s="242">
        <v>0</v>
      </c>
      <c r="AA229" s="232">
        <v>0</v>
      </c>
      <c r="AB229" s="242">
        <v>0</v>
      </c>
      <c r="AC229" s="242">
        <v>0</v>
      </c>
      <c r="AD229" s="242">
        <v>0</v>
      </c>
      <c r="AE229" s="242">
        <v>0</v>
      </c>
      <c r="AF229" s="232">
        <v>0</v>
      </c>
    </row>
    <row r="230" spans="1:32" s="165" customFormat="1" x14ac:dyDescent="0.25">
      <c r="A230" s="2"/>
      <c r="B230" s="10" t="s">
        <v>214</v>
      </c>
      <c r="C230" s="202"/>
      <c r="D230" s="202">
        <v>0</v>
      </c>
      <c r="E230" s="202">
        <v>0</v>
      </c>
      <c r="F230" s="202">
        <v>0</v>
      </c>
      <c r="G230" s="203">
        <v>0</v>
      </c>
      <c r="H230" s="202">
        <v>0</v>
      </c>
      <c r="I230" s="202">
        <v>0</v>
      </c>
      <c r="J230" s="202">
        <v>0</v>
      </c>
      <c r="K230" s="202">
        <v>0</v>
      </c>
      <c r="L230" s="203">
        <v>0</v>
      </c>
      <c r="M230" s="202">
        <v>0</v>
      </c>
      <c r="N230" s="202">
        <v>0</v>
      </c>
      <c r="O230" s="202">
        <v>0</v>
      </c>
      <c r="P230" s="202">
        <v>0</v>
      </c>
      <c r="Q230" s="203">
        <v>0</v>
      </c>
      <c r="R230" s="202">
        <v>-1.7399999999999999E-2</v>
      </c>
      <c r="S230" s="202">
        <v>1.7399999999999999E-2</v>
      </c>
      <c r="T230" s="202">
        <v>0</v>
      </c>
      <c r="U230" s="202">
        <v>0</v>
      </c>
      <c r="V230" s="203">
        <v>0</v>
      </c>
      <c r="W230" s="202">
        <v>0</v>
      </c>
      <c r="X230" s="202">
        <v>0</v>
      </c>
      <c r="Y230" s="202">
        <v>0</v>
      </c>
      <c r="Z230" s="202">
        <v>0</v>
      </c>
      <c r="AA230" s="203">
        <v>0</v>
      </c>
      <c r="AB230" s="202">
        <v>0</v>
      </c>
      <c r="AC230" s="202">
        <v>0</v>
      </c>
      <c r="AD230" s="202">
        <v>0</v>
      </c>
      <c r="AE230" s="202">
        <v>0</v>
      </c>
      <c r="AF230" s="203">
        <v>0</v>
      </c>
    </row>
    <row r="231" spans="1:32" x14ac:dyDescent="0.25">
      <c r="B231" s="12" t="s">
        <v>215</v>
      </c>
      <c r="C231" s="242"/>
      <c r="D231" s="242">
        <v>-4.1829999999999999E-2</v>
      </c>
      <c r="E231" s="242">
        <v>-8.1949999999999995E-2</v>
      </c>
      <c r="F231" s="242">
        <v>-9.7200000000000009E-2</v>
      </c>
      <c r="G231" s="232">
        <v>-0.22098000000000001</v>
      </c>
      <c r="H231" s="242">
        <v>-0.46290999999999999</v>
      </c>
      <c r="I231" s="242">
        <v>-0.12080000000000007</v>
      </c>
      <c r="J231" s="242">
        <v>-0.65903999999999996</v>
      </c>
      <c r="K231" s="242">
        <v>-0.13439999999999985</v>
      </c>
      <c r="L231" s="232">
        <v>-1.3771499999999999</v>
      </c>
      <c r="M231" s="242">
        <v>-0.1217</v>
      </c>
      <c r="N231" s="242">
        <v>-0.4121999999999999</v>
      </c>
      <c r="O231" s="242">
        <v>-19.122669999999999</v>
      </c>
      <c r="P231" s="242">
        <v>-30.184340000000002</v>
      </c>
      <c r="Q231" s="232">
        <v>-49.840910000000001</v>
      </c>
      <c r="R231" s="242">
        <v>-392.10979000000003</v>
      </c>
      <c r="S231" s="242">
        <v>-330.53490000000016</v>
      </c>
      <c r="T231" s="242">
        <v>-65.618909999999914</v>
      </c>
      <c r="U231" s="242">
        <v>-141.05732999999998</v>
      </c>
      <c r="V231" s="232">
        <v>-929.32093000000009</v>
      </c>
      <c r="W231" s="242">
        <v>-197.37381999999997</v>
      </c>
      <c r="X231" s="242">
        <v>-156.53077999999994</v>
      </c>
      <c r="Y231" s="242">
        <v>-167.21051000000017</v>
      </c>
      <c r="Z231" s="242">
        <v>-157.49183999999991</v>
      </c>
      <c r="AA231" s="232">
        <v>-678.60694999999998</v>
      </c>
      <c r="AB231" s="242">
        <v>-201.22337999999996</v>
      </c>
      <c r="AC231" s="242">
        <v>-363.63116999999994</v>
      </c>
      <c r="AD231" s="242">
        <v>-394.59040000000005</v>
      </c>
      <c r="AE231" s="242">
        <v>-341.64349999999956</v>
      </c>
      <c r="AF231" s="232">
        <v>-1301.0884499999995</v>
      </c>
    </row>
    <row r="232" spans="1:32" x14ac:dyDescent="0.25">
      <c r="B232" s="12" t="s">
        <v>216</v>
      </c>
      <c r="C232" s="205"/>
      <c r="D232" s="205">
        <v>-21.903279999999999</v>
      </c>
      <c r="E232" s="205">
        <v>-63.096700000000013</v>
      </c>
      <c r="F232" s="205">
        <v>-60.440390000000022</v>
      </c>
      <c r="G232" s="243">
        <v>-145.44037000000003</v>
      </c>
      <c r="H232" s="205">
        <v>-57.348669999999998</v>
      </c>
      <c r="I232" s="205">
        <v>-49.936599999999984</v>
      </c>
      <c r="J232" s="205">
        <v>-44.159610000000029</v>
      </c>
      <c r="K232" s="205">
        <v>-35.459179999999975</v>
      </c>
      <c r="L232" s="243">
        <v>-186.90405999999999</v>
      </c>
      <c r="M232" s="205">
        <v>-32.020669999999996</v>
      </c>
      <c r="N232" s="205">
        <v>-118.07704000000004</v>
      </c>
      <c r="O232" s="205">
        <v>-3.8999999995326107E-4</v>
      </c>
      <c r="P232" s="205">
        <v>-43.401910000000015</v>
      </c>
      <c r="Q232" s="243">
        <v>-193.50001</v>
      </c>
      <c r="R232" s="205">
        <v>-43.401809999999998</v>
      </c>
      <c r="S232" s="205">
        <v>-43.401809999999998</v>
      </c>
      <c r="T232" s="205">
        <v>-47.744770000000017</v>
      </c>
      <c r="U232" s="205">
        <v>-45.571940000000012</v>
      </c>
      <c r="V232" s="243">
        <v>-180.12033000000002</v>
      </c>
      <c r="W232" s="205">
        <v>-45.571940000000005</v>
      </c>
      <c r="X232" s="205">
        <v>-45.571940000000005</v>
      </c>
      <c r="Y232" s="205">
        <v>-45.577379999999991</v>
      </c>
      <c r="Z232" s="205">
        <v>-45.571940000000012</v>
      </c>
      <c r="AA232" s="243">
        <v>-182.29320000000001</v>
      </c>
      <c r="AB232" s="205">
        <v>-45.571940000000005</v>
      </c>
      <c r="AC232" s="205">
        <v>-45.571940000000005</v>
      </c>
      <c r="AD232" s="205">
        <v>-45.571939999999998</v>
      </c>
      <c r="AE232" s="205">
        <v>-54.458469999999998</v>
      </c>
      <c r="AF232" s="243">
        <v>-191.17429000000001</v>
      </c>
    </row>
    <row r="233" spans="1:32" x14ac:dyDescent="0.25">
      <c r="B233" s="12" t="s">
        <v>217</v>
      </c>
      <c r="C233" s="205"/>
      <c r="D233" s="205">
        <v>470.68053000000003</v>
      </c>
      <c r="E233" s="205">
        <v>1354.6886099999997</v>
      </c>
      <c r="F233" s="205">
        <v>1298.1827899999998</v>
      </c>
      <c r="G233" s="243">
        <v>3123.5519299999996</v>
      </c>
      <c r="H233" s="205">
        <v>1231.0742</v>
      </c>
      <c r="I233" s="205">
        <v>1071.6711500000001</v>
      </c>
      <c r="J233" s="205">
        <v>947.31572000000006</v>
      </c>
      <c r="K233" s="205">
        <v>760.33273000000008</v>
      </c>
      <c r="L233" s="243">
        <v>4010.3938000000003</v>
      </c>
      <c r="M233" s="205">
        <v>686.37589000000003</v>
      </c>
      <c r="N233" s="205">
        <v>716.19808999999987</v>
      </c>
      <c r="O233" s="205">
        <v>738.70677000000001</v>
      </c>
      <c r="P233" s="205">
        <v>746.33329999999933</v>
      </c>
      <c r="Q233" s="243">
        <v>2887.6140499999992</v>
      </c>
      <c r="R233" s="205">
        <v>701.07817</v>
      </c>
      <c r="S233" s="205">
        <v>774.16431999999986</v>
      </c>
      <c r="T233" s="205">
        <v>843.94744999999944</v>
      </c>
      <c r="U233" s="205">
        <v>719.96448000000055</v>
      </c>
      <c r="V233" s="243">
        <v>3039.1544199999998</v>
      </c>
      <c r="W233" s="205">
        <v>709.71789999999999</v>
      </c>
      <c r="X233" s="205">
        <v>679.88851000000011</v>
      </c>
      <c r="Y233" s="205">
        <v>825.45407999999975</v>
      </c>
      <c r="Z233" s="205">
        <v>702.56003999999939</v>
      </c>
      <c r="AA233" s="243">
        <v>2917.6205299999992</v>
      </c>
      <c r="AB233" s="205">
        <v>661.12504999999987</v>
      </c>
      <c r="AC233" s="205">
        <v>517.76914000000011</v>
      </c>
      <c r="AD233" s="205">
        <v>713.88387000000012</v>
      </c>
      <c r="AE233" s="205">
        <v>905.94624000000022</v>
      </c>
      <c r="AF233" s="243">
        <v>2798.7243000000003</v>
      </c>
    </row>
    <row r="234" spans="1:32" x14ac:dyDescent="0.25">
      <c r="B234" s="12" t="s">
        <v>218</v>
      </c>
      <c r="C234" s="242"/>
      <c r="D234" s="242">
        <v>0</v>
      </c>
      <c r="E234" s="242">
        <v>0</v>
      </c>
      <c r="F234" s="242">
        <v>0</v>
      </c>
      <c r="G234" s="232">
        <v>0</v>
      </c>
      <c r="H234" s="242">
        <v>0</v>
      </c>
      <c r="I234" s="242">
        <v>0</v>
      </c>
      <c r="J234" s="242">
        <v>0</v>
      </c>
      <c r="K234" s="242">
        <v>0</v>
      </c>
      <c r="L234" s="232">
        <v>0</v>
      </c>
      <c r="M234" s="242">
        <v>0</v>
      </c>
      <c r="N234" s="242">
        <v>0</v>
      </c>
      <c r="O234" s="242">
        <v>0</v>
      </c>
      <c r="P234" s="242">
        <v>0</v>
      </c>
      <c r="Q234" s="232">
        <v>0</v>
      </c>
      <c r="R234" s="242">
        <v>0</v>
      </c>
      <c r="S234" s="242">
        <v>0</v>
      </c>
      <c r="T234" s="242">
        <v>0</v>
      </c>
      <c r="U234" s="242">
        <v>0</v>
      </c>
      <c r="V234" s="232">
        <v>0</v>
      </c>
      <c r="W234" s="242">
        <v>0</v>
      </c>
      <c r="X234" s="242">
        <v>0</v>
      </c>
      <c r="Y234" s="242">
        <v>0</v>
      </c>
      <c r="Z234" s="242">
        <v>0</v>
      </c>
      <c r="AA234" s="232">
        <v>0</v>
      </c>
      <c r="AB234" s="242">
        <v>0</v>
      </c>
      <c r="AC234" s="242">
        <v>0</v>
      </c>
      <c r="AD234" s="242">
        <v>0</v>
      </c>
      <c r="AE234" s="242">
        <v>0</v>
      </c>
      <c r="AF234" s="232">
        <v>0</v>
      </c>
    </row>
    <row r="235" spans="1:32" s="165" customFormat="1" x14ac:dyDescent="0.25">
      <c r="A235" s="2"/>
      <c r="B235" s="10" t="s">
        <v>196</v>
      </c>
      <c r="C235" s="202"/>
      <c r="D235" s="202">
        <v>448.73542000000003</v>
      </c>
      <c r="E235" s="202">
        <v>1291.5099599999996</v>
      </c>
      <c r="F235" s="202">
        <v>1237.6451999999999</v>
      </c>
      <c r="G235" s="203">
        <v>2977.8905799999993</v>
      </c>
      <c r="H235" s="202">
        <v>1173.26262</v>
      </c>
      <c r="I235" s="202">
        <v>1021.6137500000001</v>
      </c>
      <c r="J235" s="202">
        <v>902.49707000000001</v>
      </c>
      <c r="K235" s="202">
        <v>724.73915000000011</v>
      </c>
      <c r="L235" s="203">
        <v>3822.1125899999997</v>
      </c>
      <c r="M235" s="202">
        <v>654.23352</v>
      </c>
      <c r="N235" s="202">
        <v>597.70884999999987</v>
      </c>
      <c r="O235" s="202">
        <v>719.58371000000011</v>
      </c>
      <c r="P235" s="202">
        <v>672.74704999999926</v>
      </c>
      <c r="Q235" s="203">
        <v>2644.2731299999991</v>
      </c>
      <c r="R235" s="202">
        <v>265.54916999999995</v>
      </c>
      <c r="S235" s="202">
        <v>400.2450099999997</v>
      </c>
      <c r="T235" s="202">
        <v>730.5837699999995</v>
      </c>
      <c r="U235" s="202">
        <v>533.33521000000053</v>
      </c>
      <c r="V235" s="203">
        <v>1929.7131599999998</v>
      </c>
      <c r="W235" s="202">
        <v>466.77214000000004</v>
      </c>
      <c r="X235" s="202">
        <v>477.78579000000013</v>
      </c>
      <c r="Y235" s="202">
        <v>612.66618999999957</v>
      </c>
      <c r="Z235" s="202">
        <v>499.49625999999944</v>
      </c>
      <c r="AA235" s="203">
        <v>2056.7203799999993</v>
      </c>
      <c r="AB235" s="202">
        <v>414.32972999999993</v>
      </c>
      <c r="AC235" s="202">
        <v>108.56603000000018</v>
      </c>
      <c r="AD235" s="202">
        <v>273.72153000000009</v>
      </c>
      <c r="AE235" s="202">
        <v>509.84427000000073</v>
      </c>
      <c r="AF235" s="203">
        <v>1306.4615600000009</v>
      </c>
    </row>
    <row r="236" spans="1:32" x14ac:dyDescent="0.25">
      <c r="B236" s="12" t="s">
        <v>220</v>
      </c>
      <c r="C236" s="242"/>
      <c r="D236" s="242">
        <v>0</v>
      </c>
      <c r="E236" s="242">
        <v>0</v>
      </c>
      <c r="F236" s="242">
        <v>0</v>
      </c>
      <c r="G236" s="243">
        <v>0</v>
      </c>
      <c r="H236" s="242">
        <v>0</v>
      </c>
      <c r="I236" s="242">
        <v>0</v>
      </c>
      <c r="J236" s="242">
        <v>0</v>
      </c>
      <c r="K236" s="242">
        <v>0</v>
      </c>
      <c r="L236" s="243">
        <v>0</v>
      </c>
      <c r="M236" s="242">
        <v>0</v>
      </c>
      <c r="N236" s="242">
        <v>0</v>
      </c>
      <c r="O236" s="242">
        <v>0</v>
      </c>
      <c r="P236" s="242">
        <v>0</v>
      </c>
      <c r="Q236" s="243">
        <v>0</v>
      </c>
      <c r="R236" s="242">
        <v>0</v>
      </c>
      <c r="S236" s="242">
        <v>0</v>
      </c>
      <c r="T236" s="242">
        <v>-40.252350000000007</v>
      </c>
      <c r="U236" s="242">
        <v>40.252350000000007</v>
      </c>
      <c r="V236" s="243">
        <v>0</v>
      </c>
      <c r="W236" s="242">
        <v>0</v>
      </c>
      <c r="X236" s="242">
        <v>0</v>
      </c>
      <c r="Y236" s="242">
        <v>0</v>
      </c>
      <c r="Z236" s="242">
        <v>0</v>
      </c>
      <c r="AA236" s="243">
        <v>0</v>
      </c>
      <c r="AB236" s="242">
        <v>0</v>
      </c>
      <c r="AC236" s="242">
        <v>0</v>
      </c>
      <c r="AD236" s="242">
        <v>0</v>
      </c>
      <c r="AE236" s="242">
        <v>0</v>
      </c>
      <c r="AF236" s="243">
        <v>0</v>
      </c>
    </row>
    <row r="237" spans="1:32" s="165" customFormat="1" x14ac:dyDescent="0.25">
      <c r="A237" s="2"/>
      <c r="B237" s="10" t="s">
        <v>221</v>
      </c>
      <c r="C237" s="202"/>
      <c r="D237" s="202">
        <v>448.73542000000003</v>
      </c>
      <c r="E237" s="202">
        <v>1291.5099599999996</v>
      </c>
      <c r="F237" s="202">
        <v>1237.6451999999999</v>
      </c>
      <c r="G237" s="203">
        <v>2977.8905799999993</v>
      </c>
      <c r="H237" s="202">
        <v>1173.26262</v>
      </c>
      <c r="I237" s="202">
        <v>1021.6137500000001</v>
      </c>
      <c r="J237" s="202">
        <v>902.49707000000001</v>
      </c>
      <c r="K237" s="202">
        <v>724.73915000000011</v>
      </c>
      <c r="L237" s="203">
        <v>3822.1125899999997</v>
      </c>
      <c r="M237" s="202">
        <v>654.23352</v>
      </c>
      <c r="N237" s="202">
        <v>597.70884999999987</v>
      </c>
      <c r="O237" s="202">
        <v>719.58371000000011</v>
      </c>
      <c r="P237" s="202">
        <v>672.74704999999926</v>
      </c>
      <c r="Q237" s="203">
        <v>2644.2731299999991</v>
      </c>
      <c r="R237" s="202">
        <v>265.54916999999995</v>
      </c>
      <c r="S237" s="202">
        <v>400.2450099999997</v>
      </c>
      <c r="T237" s="202">
        <v>690.33141999999953</v>
      </c>
      <c r="U237" s="202">
        <v>573.58756000000051</v>
      </c>
      <c r="V237" s="203">
        <v>1929.7131599999998</v>
      </c>
      <c r="W237" s="202">
        <v>466.77214000000004</v>
      </c>
      <c r="X237" s="202">
        <v>477.78579000000013</v>
      </c>
      <c r="Y237" s="202">
        <v>612.66618999999957</v>
      </c>
      <c r="Z237" s="202">
        <v>499.49625999999944</v>
      </c>
      <c r="AA237" s="203">
        <v>2056.7203799999993</v>
      </c>
      <c r="AB237" s="202">
        <v>414.32972999999993</v>
      </c>
      <c r="AC237" s="202">
        <v>108.56603000000018</v>
      </c>
      <c r="AD237" s="202">
        <v>273.72153000000009</v>
      </c>
      <c r="AE237" s="202">
        <v>509.84427000000073</v>
      </c>
      <c r="AF237" s="203">
        <v>1306.4615600000009</v>
      </c>
    </row>
    <row r="238" spans="1:32" x14ac:dyDescent="0.25">
      <c r="B238" s="12" t="s">
        <v>222</v>
      </c>
      <c r="C238" s="242"/>
      <c r="D238" s="242">
        <v>-100.18386</v>
      </c>
      <c r="E238" s="242">
        <v>-316.87749000000002</v>
      </c>
      <c r="F238" s="242">
        <v>-303.41129999999993</v>
      </c>
      <c r="G238" s="243">
        <v>-720.47264999999993</v>
      </c>
      <c r="H238" s="242">
        <v>-287.31565999999998</v>
      </c>
      <c r="I238" s="242">
        <v>-249.40342999999996</v>
      </c>
      <c r="J238" s="242">
        <v>-219.62427000000002</v>
      </c>
      <c r="K238" s="242">
        <v>-175.18479000000002</v>
      </c>
      <c r="L238" s="243">
        <v>-931.52814999999998</v>
      </c>
      <c r="M238" s="242">
        <v>-157.55838</v>
      </c>
      <c r="N238" s="242">
        <v>-143.42720999999995</v>
      </c>
      <c r="O238" s="242">
        <v>-173.89593000000008</v>
      </c>
      <c r="P238" s="242">
        <v>-163.10241000000019</v>
      </c>
      <c r="Q238" s="243">
        <v>-637.98393000000021</v>
      </c>
      <c r="R238" s="242">
        <v>-76.882190000000008</v>
      </c>
      <c r="S238" s="242">
        <v>-112.95330999999999</v>
      </c>
      <c r="T238" s="242">
        <v>-171.56949000000006</v>
      </c>
      <c r="U238" s="242">
        <v>-143.4298399999999</v>
      </c>
      <c r="V238" s="243">
        <v>-504.83482999999995</v>
      </c>
      <c r="W238" s="242">
        <v>-127.62967</v>
      </c>
      <c r="X238" s="242">
        <v>-123.98338999999999</v>
      </c>
      <c r="Y238" s="242">
        <v>-154.60689000000005</v>
      </c>
      <c r="Z238" s="242">
        <v>-123.18547000000001</v>
      </c>
      <c r="AA238" s="243">
        <v>-529.40542000000005</v>
      </c>
      <c r="AB238" s="242">
        <v>-99.172429999999991</v>
      </c>
      <c r="AC238" s="242">
        <v>-22.73151</v>
      </c>
      <c r="AD238" s="242">
        <v>-77.223680000000016</v>
      </c>
      <c r="AE238" s="242">
        <v>-110.38345000000001</v>
      </c>
      <c r="AF238" s="243">
        <v>-309.51107000000002</v>
      </c>
    </row>
    <row r="239" spans="1:32" x14ac:dyDescent="0.25">
      <c r="B239" s="12" t="s">
        <v>223</v>
      </c>
      <c r="C239" s="242"/>
      <c r="D239" s="242">
        <v>-40.386189999999999</v>
      </c>
      <c r="E239" s="242">
        <v>-116.23589000000001</v>
      </c>
      <c r="F239" s="242">
        <v>-111.38807</v>
      </c>
      <c r="G239" s="243">
        <v>-268.01015000000001</v>
      </c>
      <c r="H239" s="242">
        <v>-105.59363</v>
      </c>
      <c r="I239" s="242">
        <v>-91.945250000000001</v>
      </c>
      <c r="J239" s="242">
        <v>-81.224739999999997</v>
      </c>
      <c r="K239" s="242">
        <v>-65.226519999999994</v>
      </c>
      <c r="L239" s="243">
        <v>-343.99014</v>
      </c>
      <c r="M239" s="242">
        <v>-58.881019999999999</v>
      </c>
      <c r="N239" s="242">
        <v>-191.50745000000001</v>
      </c>
      <c r="O239" s="242">
        <v>-143.91674000000003</v>
      </c>
      <c r="P239" s="242">
        <v>-135.28194999999988</v>
      </c>
      <c r="Q239" s="243">
        <v>-529.58715999999993</v>
      </c>
      <c r="R239" s="242">
        <v>-49.729320000000001</v>
      </c>
      <c r="S239" s="242">
        <v>-71.371980000000008</v>
      </c>
      <c r="T239" s="242">
        <v>-106.54168999999999</v>
      </c>
      <c r="U239" s="242">
        <v>-89.657909999999958</v>
      </c>
      <c r="V239" s="243">
        <v>-317.30089999999996</v>
      </c>
      <c r="W239" s="242">
        <v>-80.177790000000002</v>
      </c>
      <c r="X239" s="242">
        <v>-77.990040000000008</v>
      </c>
      <c r="Y239" s="242">
        <v>-96.364149999999995</v>
      </c>
      <c r="Z239" s="242">
        <v>-77.511280000000028</v>
      </c>
      <c r="AA239" s="243">
        <v>-332.04326000000003</v>
      </c>
      <c r="AB239" s="242">
        <v>-63.103459999999998</v>
      </c>
      <c r="AC239" s="242">
        <v>-17.238889999999998</v>
      </c>
      <c r="AD239" s="242">
        <v>-66.910589999999999</v>
      </c>
      <c r="AE239" s="242">
        <v>-97.399369999999962</v>
      </c>
      <c r="AF239" s="243">
        <v>-244.65230999999994</v>
      </c>
    </row>
    <row r="240" spans="1:32" x14ac:dyDescent="0.25">
      <c r="B240" s="12" t="s">
        <v>224</v>
      </c>
      <c r="C240" s="242"/>
      <c r="D240" s="242">
        <v>0</v>
      </c>
      <c r="E240" s="242">
        <v>0</v>
      </c>
      <c r="F240" s="242">
        <v>0</v>
      </c>
      <c r="G240" s="243">
        <v>0</v>
      </c>
      <c r="H240" s="242">
        <v>0</v>
      </c>
      <c r="I240" s="242">
        <v>0</v>
      </c>
      <c r="J240" s="242">
        <v>0</v>
      </c>
      <c r="K240" s="242">
        <v>0</v>
      </c>
      <c r="L240" s="243">
        <v>0</v>
      </c>
      <c r="M240" s="242">
        <v>0</v>
      </c>
      <c r="N240" s="242">
        <v>0</v>
      </c>
      <c r="O240" s="242">
        <v>0</v>
      </c>
      <c r="P240" s="242">
        <v>0</v>
      </c>
      <c r="Q240" s="243">
        <v>0</v>
      </c>
      <c r="R240" s="242">
        <v>0</v>
      </c>
      <c r="S240" s="242">
        <v>0</v>
      </c>
      <c r="T240" s="242">
        <v>0</v>
      </c>
      <c r="U240" s="242">
        <v>0</v>
      </c>
      <c r="V240" s="243">
        <v>0</v>
      </c>
      <c r="W240" s="242">
        <v>0</v>
      </c>
      <c r="X240" s="242">
        <v>0</v>
      </c>
      <c r="Y240" s="242">
        <v>0</v>
      </c>
      <c r="Z240" s="242">
        <v>0</v>
      </c>
      <c r="AA240" s="243">
        <v>0</v>
      </c>
      <c r="AB240" s="242">
        <v>0</v>
      </c>
      <c r="AC240" s="242">
        <v>0</v>
      </c>
      <c r="AD240" s="242">
        <v>0</v>
      </c>
      <c r="AE240" s="242">
        <v>0</v>
      </c>
      <c r="AF240" s="243">
        <v>0</v>
      </c>
    </row>
    <row r="241" spans="1:40" x14ac:dyDescent="0.25">
      <c r="B241" s="12" t="s">
        <v>225</v>
      </c>
      <c r="C241" s="242"/>
      <c r="D241" s="242">
        <v>0</v>
      </c>
      <c r="E241" s="242">
        <v>0</v>
      </c>
      <c r="F241" s="242">
        <v>0</v>
      </c>
      <c r="G241" s="243">
        <v>0</v>
      </c>
      <c r="H241" s="242">
        <v>0</v>
      </c>
      <c r="I241" s="242">
        <v>0</v>
      </c>
      <c r="J241" s="242">
        <v>0</v>
      </c>
      <c r="K241" s="242">
        <v>0</v>
      </c>
      <c r="L241" s="243">
        <v>0</v>
      </c>
      <c r="M241" s="242">
        <v>0</v>
      </c>
      <c r="N241" s="242">
        <v>0</v>
      </c>
      <c r="O241" s="242">
        <v>0</v>
      </c>
      <c r="P241" s="242">
        <v>0</v>
      </c>
      <c r="Q241" s="243">
        <v>0</v>
      </c>
      <c r="R241" s="242">
        <v>0</v>
      </c>
      <c r="S241" s="242">
        <v>0</v>
      </c>
      <c r="T241" s="242">
        <v>0</v>
      </c>
      <c r="U241" s="242">
        <v>0</v>
      </c>
      <c r="V241" s="243">
        <v>0</v>
      </c>
      <c r="W241" s="242">
        <v>0</v>
      </c>
      <c r="X241" s="242">
        <v>0</v>
      </c>
      <c r="Y241" s="242">
        <v>0</v>
      </c>
      <c r="Z241" s="242">
        <v>0</v>
      </c>
      <c r="AA241" s="243">
        <v>0</v>
      </c>
      <c r="AB241" s="242">
        <v>0</v>
      </c>
      <c r="AC241" s="242">
        <v>0</v>
      </c>
      <c r="AD241" s="242">
        <v>0</v>
      </c>
      <c r="AE241" s="242">
        <v>0</v>
      </c>
      <c r="AF241" s="243">
        <v>0</v>
      </c>
    </row>
    <row r="242" spans="1:40" s="165" customFormat="1" x14ac:dyDescent="0.25">
      <c r="A242" s="6"/>
      <c r="B242" s="16" t="s">
        <v>226</v>
      </c>
      <c r="C242" s="244"/>
      <c r="D242" s="244">
        <v>308.16537000000005</v>
      </c>
      <c r="E242" s="244">
        <v>858.39657999999952</v>
      </c>
      <c r="F242" s="244">
        <v>822.84582999999998</v>
      </c>
      <c r="G242" s="245">
        <v>1989.4077799999995</v>
      </c>
      <c r="H242" s="244">
        <v>780.35333000000003</v>
      </c>
      <c r="I242" s="244">
        <v>680.26507000000015</v>
      </c>
      <c r="J242" s="244">
        <v>601.64805999999999</v>
      </c>
      <c r="K242" s="244">
        <v>484.32784000000009</v>
      </c>
      <c r="L242" s="245">
        <v>2546.5943000000002</v>
      </c>
      <c r="M242" s="244">
        <v>437.79412000000002</v>
      </c>
      <c r="N242" s="244">
        <v>262.77418999999992</v>
      </c>
      <c r="O242" s="244">
        <v>401.77103999999997</v>
      </c>
      <c r="P242" s="244">
        <v>374.36268999999919</v>
      </c>
      <c r="Q242" s="245">
        <v>1476.702039999999</v>
      </c>
      <c r="R242" s="244">
        <v>138.93765999999994</v>
      </c>
      <c r="S242" s="244">
        <v>215.9197199999997</v>
      </c>
      <c r="T242" s="244">
        <v>412.22023999999942</v>
      </c>
      <c r="U242" s="244">
        <v>340.49981000000065</v>
      </c>
      <c r="V242" s="245">
        <v>1107.5774299999998</v>
      </c>
      <c r="W242" s="244">
        <v>258.96467999999999</v>
      </c>
      <c r="X242" s="244">
        <v>275.81236000000013</v>
      </c>
      <c r="Y242" s="244">
        <v>361.69514999999956</v>
      </c>
      <c r="Z242" s="244">
        <v>298.79950999999937</v>
      </c>
      <c r="AA242" s="245">
        <v>1195.2716999999991</v>
      </c>
      <c r="AB242" s="244">
        <v>252.05383999999998</v>
      </c>
      <c r="AC242" s="244">
        <v>68.595630000000185</v>
      </c>
      <c r="AD242" s="244">
        <v>129.58726000000007</v>
      </c>
      <c r="AE242" s="244">
        <v>302.06145000000078</v>
      </c>
      <c r="AF242" s="245">
        <v>752.29818000000103</v>
      </c>
    </row>
    <row r="243" spans="1:40" x14ac:dyDescent="0.25">
      <c r="B243" s="12" t="s">
        <v>251</v>
      </c>
      <c r="C243" s="205"/>
      <c r="D243" s="205">
        <v>308.16537000000005</v>
      </c>
      <c r="E243" s="205">
        <v>858.39657999999952</v>
      </c>
      <c r="F243" s="205">
        <v>822.84582999999998</v>
      </c>
      <c r="G243" s="243">
        <v>1989.4077799999995</v>
      </c>
      <c r="H243" s="205">
        <v>780.35333000000003</v>
      </c>
      <c r="I243" s="205">
        <v>680.26507000000015</v>
      </c>
      <c r="J243" s="205">
        <v>601.64805999999999</v>
      </c>
      <c r="K243" s="205">
        <v>484.32784000000009</v>
      </c>
      <c r="L243" s="243">
        <v>2546.5943000000002</v>
      </c>
      <c r="M243" s="205">
        <v>437.79412000000002</v>
      </c>
      <c r="N243" s="205">
        <v>262.77418999999992</v>
      </c>
      <c r="O243" s="205">
        <v>401.77103999999997</v>
      </c>
      <c r="P243" s="205">
        <v>374.36268999999919</v>
      </c>
      <c r="Q243" s="243">
        <v>1476.702039999999</v>
      </c>
      <c r="R243" s="205">
        <v>138.93765999999994</v>
      </c>
      <c r="S243" s="205">
        <v>215.9197199999997</v>
      </c>
      <c r="T243" s="205">
        <v>412.22023999999942</v>
      </c>
      <c r="U243" s="205">
        <v>340.49981000000065</v>
      </c>
      <c r="V243" s="243">
        <v>1107.5774299999998</v>
      </c>
      <c r="W243" s="205">
        <v>258.96467999999999</v>
      </c>
      <c r="X243" s="205">
        <v>275.81236000000013</v>
      </c>
      <c r="Y243" s="205">
        <v>361.69514999999956</v>
      </c>
      <c r="Z243" s="205">
        <v>298.79950999999937</v>
      </c>
      <c r="AA243" s="243">
        <v>1195.2716999999991</v>
      </c>
      <c r="AB243" s="205">
        <v>252.05383999999998</v>
      </c>
      <c r="AC243" s="205">
        <v>68.595630000000185</v>
      </c>
      <c r="AD243" s="205">
        <v>129.58726000000007</v>
      </c>
      <c r="AE243" s="205">
        <v>302.06145000000078</v>
      </c>
      <c r="AF243" s="243">
        <v>752.29818000000103</v>
      </c>
    </row>
    <row r="244" spans="1:40" x14ac:dyDescent="0.25">
      <c r="B244" s="12" t="s">
        <v>227</v>
      </c>
      <c r="C244" s="205"/>
      <c r="D244" s="205">
        <v>0</v>
      </c>
      <c r="E244" s="205">
        <v>0</v>
      </c>
      <c r="F244" s="205">
        <v>0</v>
      </c>
      <c r="G244" s="243">
        <v>0</v>
      </c>
      <c r="H244" s="205">
        <v>0</v>
      </c>
      <c r="I244" s="205">
        <v>0</v>
      </c>
      <c r="J244" s="205">
        <v>0</v>
      </c>
      <c r="K244" s="205">
        <v>0</v>
      </c>
      <c r="L244" s="243">
        <v>0</v>
      </c>
      <c r="M244" s="205">
        <v>0</v>
      </c>
      <c r="N244" s="205">
        <v>0</v>
      </c>
      <c r="O244" s="205">
        <v>0</v>
      </c>
      <c r="P244" s="205">
        <v>0</v>
      </c>
      <c r="Q244" s="243">
        <v>0</v>
      </c>
      <c r="R244" s="205">
        <v>0</v>
      </c>
      <c r="S244" s="205">
        <v>0</v>
      </c>
      <c r="T244" s="205">
        <v>0</v>
      </c>
      <c r="U244" s="205">
        <v>0</v>
      </c>
      <c r="V244" s="243">
        <v>0</v>
      </c>
      <c r="W244" s="205">
        <v>0</v>
      </c>
      <c r="X244" s="205">
        <v>0</v>
      </c>
      <c r="Y244" s="205">
        <v>0</v>
      </c>
      <c r="Z244" s="205">
        <v>0</v>
      </c>
      <c r="AA244" s="243">
        <v>0</v>
      </c>
      <c r="AB244" s="205">
        <v>0</v>
      </c>
      <c r="AC244" s="205">
        <v>0</v>
      </c>
      <c r="AD244" s="205">
        <v>0</v>
      </c>
      <c r="AE244" s="205">
        <v>0</v>
      </c>
      <c r="AF244" s="243">
        <v>0</v>
      </c>
    </row>
    <row r="245" spans="1:40" x14ac:dyDescent="0.25">
      <c r="B245" s="12" t="s">
        <v>252</v>
      </c>
      <c r="C245" s="205"/>
      <c r="D245" s="205">
        <v>308.16537000000005</v>
      </c>
      <c r="E245" s="205">
        <v>858.39657999999952</v>
      </c>
      <c r="F245" s="205">
        <v>822.84582999999998</v>
      </c>
      <c r="G245" s="243">
        <v>1989.4077799999995</v>
      </c>
      <c r="H245" s="205">
        <v>780.35333000000003</v>
      </c>
      <c r="I245" s="205">
        <v>680.26507000000015</v>
      </c>
      <c r="J245" s="205">
        <v>601.64805999999999</v>
      </c>
      <c r="K245" s="205">
        <v>484.32784000000009</v>
      </c>
      <c r="L245" s="243">
        <v>2546.5943000000002</v>
      </c>
      <c r="M245" s="205">
        <v>437.79412000000002</v>
      </c>
      <c r="N245" s="205">
        <v>262.77418999999992</v>
      </c>
      <c r="O245" s="205">
        <v>401.77103999999997</v>
      </c>
      <c r="P245" s="205">
        <v>374.36268999999919</v>
      </c>
      <c r="Q245" s="243">
        <v>1476.702039999999</v>
      </c>
      <c r="R245" s="205">
        <v>138.93765999999994</v>
      </c>
      <c r="S245" s="205">
        <v>215.9197199999997</v>
      </c>
      <c r="T245" s="205">
        <v>412.22023999999942</v>
      </c>
      <c r="U245" s="205">
        <v>340.49981000000065</v>
      </c>
      <c r="V245" s="243">
        <v>1107.5774299999998</v>
      </c>
      <c r="W245" s="205">
        <v>258.96467999999999</v>
      </c>
      <c r="X245" s="205">
        <v>275.81236000000013</v>
      </c>
      <c r="Y245" s="205">
        <v>361.69514999999956</v>
      </c>
      <c r="Z245" s="205">
        <v>298.79950999999937</v>
      </c>
      <c r="AA245" s="243">
        <v>1195.2716999999991</v>
      </c>
      <c r="AB245" s="205">
        <v>252.05383999999998</v>
      </c>
      <c r="AC245" s="205">
        <v>68.595630000000185</v>
      </c>
      <c r="AD245" s="205">
        <v>129.58726000000007</v>
      </c>
      <c r="AE245" s="205">
        <v>302.06145000000078</v>
      </c>
      <c r="AF245" s="243">
        <v>752.29818000000103</v>
      </c>
    </row>
    <row r="246" spans="1:40" x14ac:dyDescent="0.25">
      <c r="B246" s="12" t="s">
        <v>253</v>
      </c>
      <c r="C246" s="205"/>
      <c r="D246" s="205">
        <v>0</v>
      </c>
      <c r="E246" s="205">
        <v>0</v>
      </c>
      <c r="F246" s="205">
        <v>0</v>
      </c>
      <c r="G246" s="243">
        <v>0</v>
      </c>
      <c r="H246" s="205">
        <v>0</v>
      </c>
      <c r="I246" s="205">
        <v>0</v>
      </c>
      <c r="J246" s="205">
        <v>0</v>
      </c>
      <c r="K246" s="205">
        <v>0</v>
      </c>
      <c r="L246" s="243">
        <v>0</v>
      </c>
      <c r="M246" s="205">
        <v>0</v>
      </c>
      <c r="N246" s="205">
        <v>0</v>
      </c>
      <c r="O246" s="205">
        <v>0</v>
      </c>
      <c r="P246" s="205">
        <v>0</v>
      </c>
      <c r="Q246" s="243">
        <v>0</v>
      </c>
      <c r="R246" s="205">
        <v>0</v>
      </c>
      <c r="S246" s="205">
        <v>0</v>
      </c>
      <c r="T246" s="205">
        <v>0</v>
      </c>
      <c r="U246" s="205">
        <v>0</v>
      </c>
      <c r="V246" s="243">
        <v>0</v>
      </c>
      <c r="W246" s="205">
        <v>0</v>
      </c>
      <c r="X246" s="205">
        <v>0</v>
      </c>
      <c r="Y246" s="205">
        <v>0</v>
      </c>
      <c r="Z246" s="206">
        <v>0</v>
      </c>
      <c r="AA246" s="243">
        <v>0</v>
      </c>
      <c r="AB246" s="205">
        <v>0</v>
      </c>
      <c r="AC246" s="205">
        <v>0</v>
      </c>
      <c r="AD246" s="205">
        <v>0</v>
      </c>
      <c r="AE246" s="205">
        <v>0</v>
      </c>
      <c r="AF246" s="243">
        <v>0</v>
      </c>
    </row>
    <row r="247" spans="1:40" ht="15.75" thickBot="1" x14ac:dyDescent="0.3">
      <c r="B247" s="18" t="s">
        <v>241</v>
      </c>
      <c r="C247" s="19">
        <v>0.48209999999999997</v>
      </c>
      <c r="D247" s="19">
        <v>0.48209999999999997</v>
      </c>
      <c r="E247" s="19">
        <v>0.48209999999999997</v>
      </c>
      <c r="F247" s="19">
        <v>0.48209999999999997</v>
      </c>
      <c r="G247" s="58">
        <v>0.48209999999999997</v>
      </c>
      <c r="H247" s="19">
        <v>0.48209999999999997</v>
      </c>
      <c r="I247" s="19">
        <v>0.48209999999999997</v>
      </c>
      <c r="J247" s="19">
        <v>0.48209999999999997</v>
      </c>
      <c r="K247" s="19">
        <v>0.48209999999999997</v>
      </c>
      <c r="L247" s="58">
        <v>0.48209999999999997</v>
      </c>
      <c r="M247" s="19">
        <v>0.48209999999999997</v>
      </c>
      <c r="N247" s="19">
        <v>0.48209999999999997</v>
      </c>
      <c r="O247" s="19">
        <v>0.48209999999999997</v>
      </c>
      <c r="P247" s="19">
        <v>0.48209999999999997</v>
      </c>
      <c r="Q247" s="58">
        <v>0.48209999999999997</v>
      </c>
      <c r="R247" s="19">
        <v>0.48209999999999997</v>
      </c>
      <c r="S247" s="19">
        <v>0.48209999999999997</v>
      </c>
      <c r="T247" s="19">
        <v>0.48209999999999997</v>
      </c>
      <c r="U247" s="19">
        <v>0.48209999999999997</v>
      </c>
      <c r="V247" s="58">
        <v>0.48209999999999997</v>
      </c>
      <c r="W247" s="19">
        <v>0.48209999999999997</v>
      </c>
      <c r="X247" s="19">
        <v>0.48209999999999997</v>
      </c>
      <c r="Y247" s="19">
        <v>0.48209999999999997</v>
      </c>
      <c r="Z247" s="19">
        <v>0.48209999999999997</v>
      </c>
      <c r="AA247" s="58">
        <v>0.48209999999999997</v>
      </c>
      <c r="AB247" s="19">
        <v>0.48249999999999998</v>
      </c>
      <c r="AC247" s="19">
        <v>0.48249999999999998</v>
      </c>
      <c r="AD247" s="19">
        <v>0.48249999999999998</v>
      </c>
      <c r="AE247" s="19">
        <v>0.48249999999999998</v>
      </c>
      <c r="AF247" s="58">
        <v>0.48209999999999997</v>
      </c>
    </row>
    <row r="248" spans="1:40" ht="15.75" thickBot="1" x14ac:dyDescent="0.3"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</row>
    <row r="249" spans="1:40" s="2" customFormat="1" x14ac:dyDescent="0.25">
      <c r="A249" s="5"/>
      <c r="B249" s="31" t="s">
        <v>520</v>
      </c>
      <c r="C249" s="43" t="s">
        <v>117</v>
      </c>
      <c r="D249" s="43" t="s">
        <v>118</v>
      </c>
      <c r="E249" s="43" t="s">
        <v>119</v>
      </c>
      <c r="F249" s="43" t="s">
        <v>120</v>
      </c>
      <c r="G249" s="48">
        <v>2016</v>
      </c>
      <c r="H249" s="43" t="s">
        <v>121</v>
      </c>
      <c r="I249" s="43" t="s">
        <v>122</v>
      </c>
      <c r="J249" s="43" t="s">
        <v>123</v>
      </c>
      <c r="K249" s="43" t="s">
        <v>124</v>
      </c>
      <c r="L249" s="48">
        <v>2017</v>
      </c>
      <c r="M249" s="43" t="s">
        <v>125</v>
      </c>
      <c r="N249" s="43" t="s">
        <v>126</v>
      </c>
      <c r="O249" s="43" t="s">
        <v>127</v>
      </c>
      <c r="P249" s="43" t="s">
        <v>128</v>
      </c>
      <c r="Q249" s="48">
        <v>2018</v>
      </c>
      <c r="R249" s="43" t="s">
        <v>129</v>
      </c>
      <c r="S249" s="43" t="s">
        <v>130</v>
      </c>
      <c r="T249" s="43" t="s">
        <v>131</v>
      </c>
      <c r="U249" s="43" t="s">
        <v>132</v>
      </c>
      <c r="V249" s="48">
        <v>2019</v>
      </c>
      <c r="W249" s="43" t="s">
        <v>133</v>
      </c>
      <c r="X249" s="43" t="s">
        <v>134</v>
      </c>
      <c r="Y249" s="43" t="s">
        <v>135</v>
      </c>
      <c r="Z249" s="43" t="s">
        <v>136</v>
      </c>
      <c r="AA249" s="48">
        <v>2020</v>
      </c>
      <c r="AB249" s="43" t="s">
        <v>137</v>
      </c>
      <c r="AC249" s="43" t="s">
        <v>138</v>
      </c>
      <c r="AD249" s="43" t="s">
        <v>514</v>
      </c>
      <c r="AE249" s="43" t="s">
        <v>563</v>
      </c>
      <c r="AF249" s="48">
        <v>2021</v>
      </c>
    </row>
    <row r="250" spans="1:40" s="2" customFormat="1" hidden="1" x14ac:dyDescent="0.25">
      <c r="A250" s="5"/>
      <c r="B250" s="31" t="s">
        <v>520</v>
      </c>
      <c r="C250" s="43" t="s">
        <v>139</v>
      </c>
      <c r="D250" s="43" t="s">
        <v>140</v>
      </c>
      <c r="E250" s="43" t="s">
        <v>141</v>
      </c>
      <c r="F250" s="43" t="s">
        <v>142</v>
      </c>
      <c r="G250" s="48">
        <v>2016</v>
      </c>
      <c r="H250" s="43" t="s">
        <v>143</v>
      </c>
      <c r="I250" s="43" t="s">
        <v>144</v>
      </c>
      <c r="J250" s="43" t="s">
        <v>145</v>
      </c>
      <c r="K250" s="43" t="s">
        <v>146</v>
      </c>
      <c r="L250" s="48">
        <v>2017</v>
      </c>
      <c r="M250" s="43" t="s">
        <v>147</v>
      </c>
      <c r="N250" s="43" t="s">
        <v>148</v>
      </c>
      <c r="O250" s="43" t="s">
        <v>149</v>
      </c>
      <c r="P250" s="43" t="s">
        <v>150</v>
      </c>
      <c r="Q250" s="48">
        <v>2018</v>
      </c>
      <c r="R250" s="43" t="s">
        <v>151</v>
      </c>
      <c r="S250" s="43" t="s">
        <v>152</v>
      </c>
      <c r="T250" s="43" t="s">
        <v>153</v>
      </c>
      <c r="U250" s="43" t="s">
        <v>154</v>
      </c>
      <c r="V250" s="48">
        <v>2019</v>
      </c>
      <c r="W250" s="43" t="s">
        <v>155</v>
      </c>
      <c r="X250" s="43" t="s">
        <v>156</v>
      </c>
      <c r="Y250" s="43" t="s">
        <v>157</v>
      </c>
      <c r="Z250" s="43" t="s">
        <v>158</v>
      </c>
      <c r="AA250" s="48">
        <v>2020</v>
      </c>
      <c r="AB250" s="43" t="s">
        <v>159</v>
      </c>
      <c r="AC250" s="43" t="s">
        <v>160</v>
      </c>
      <c r="AD250" s="43" t="s">
        <v>513</v>
      </c>
      <c r="AE250" s="43" t="s">
        <v>564</v>
      </c>
      <c r="AF250" s="48">
        <v>2021</v>
      </c>
    </row>
    <row r="251" spans="1:40" s="2" customFormat="1" x14ac:dyDescent="0.25">
      <c r="B251" s="10" t="s">
        <v>245</v>
      </c>
      <c r="C251" s="255">
        <v>190.61915999999999</v>
      </c>
      <c r="D251" s="255">
        <v>196.43532999999999</v>
      </c>
      <c r="E251" s="255">
        <v>263.97754000000009</v>
      </c>
      <c r="F251" s="255">
        <v>181.92628000000002</v>
      </c>
      <c r="G251" s="203">
        <v>832.9583100000001</v>
      </c>
      <c r="H251" s="255">
        <v>267.00390999999996</v>
      </c>
      <c r="I251" s="255">
        <v>413.40347000000003</v>
      </c>
      <c r="J251" s="255">
        <v>445.02257999999995</v>
      </c>
      <c r="K251" s="255">
        <v>1968.6041099999998</v>
      </c>
      <c r="L251" s="203">
        <v>3094.0340699999997</v>
      </c>
      <c r="M251" s="255">
        <v>359.37958999999995</v>
      </c>
      <c r="N251" s="255">
        <v>3325.0867999999996</v>
      </c>
      <c r="O251" s="255">
        <v>2368.0950599999996</v>
      </c>
      <c r="P251" s="255">
        <v>2303.2060900000015</v>
      </c>
      <c r="Q251" s="203">
        <v>8355.7675400000007</v>
      </c>
      <c r="R251" s="255">
        <v>1728.7103800000002</v>
      </c>
      <c r="S251" s="255">
        <v>2292.8919900000001</v>
      </c>
      <c r="T251" s="255">
        <v>2190.6849599999996</v>
      </c>
      <c r="U251" s="255">
        <v>2422.1454999999996</v>
      </c>
      <c r="V251" s="203">
        <v>8634.4328299999997</v>
      </c>
      <c r="W251" s="255">
        <v>3049.1930600000005</v>
      </c>
      <c r="X251" s="255">
        <v>3449.1925799999981</v>
      </c>
      <c r="Y251" s="255">
        <v>3714.6636400000025</v>
      </c>
      <c r="Z251" s="255">
        <v>3814.0051699999985</v>
      </c>
      <c r="AA251" s="203">
        <v>14027.05445</v>
      </c>
      <c r="AB251" s="255">
        <v>4008.41599</v>
      </c>
      <c r="AC251" s="255">
        <v>5394.4279900000001</v>
      </c>
      <c r="AD251" s="255">
        <v>7023.3572299999996</v>
      </c>
      <c r="AE251" s="255">
        <v>7460.5327699999998</v>
      </c>
      <c r="AF251" s="203">
        <v>23886.733979999997</v>
      </c>
    </row>
    <row r="252" spans="1:40" x14ac:dyDescent="0.25">
      <c r="B252" s="12" t="s">
        <v>246</v>
      </c>
      <c r="C252" s="206">
        <v>0</v>
      </c>
      <c r="D252" s="206">
        <v>0</v>
      </c>
      <c r="E252" s="206">
        <v>0</v>
      </c>
      <c r="F252" s="206">
        <v>0</v>
      </c>
      <c r="G252" s="232">
        <v>0</v>
      </c>
      <c r="H252" s="206">
        <v>0</v>
      </c>
      <c r="I252" s="206">
        <v>0</v>
      </c>
      <c r="J252" s="206">
        <v>0</v>
      </c>
      <c r="K252" s="206">
        <v>0</v>
      </c>
      <c r="L252" s="232">
        <v>0</v>
      </c>
      <c r="M252" s="206">
        <v>0</v>
      </c>
      <c r="N252" s="206">
        <v>0</v>
      </c>
      <c r="O252" s="206">
        <v>0</v>
      </c>
      <c r="P252" s="206">
        <v>0</v>
      </c>
      <c r="Q252" s="232">
        <v>0</v>
      </c>
      <c r="R252" s="206">
        <v>0</v>
      </c>
      <c r="S252" s="206">
        <v>-1.7099300000000002</v>
      </c>
      <c r="T252" s="206">
        <v>1.7099700000000002</v>
      </c>
      <c r="U252" s="206">
        <v>-26.06888</v>
      </c>
      <c r="V252" s="232">
        <v>-26.068840000000002</v>
      </c>
      <c r="W252" s="206">
        <v>-46.482680000000002</v>
      </c>
      <c r="X252" s="206">
        <v>-92.904960000000003</v>
      </c>
      <c r="Y252" s="206">
        <v>-291.52719999999999</v>
      </c>
      <c r="Z252" s="206">
        <v>-81.643119999999954</v>
      </c>
      <c r="AA252" s="232">
        <v>-512.55795999999998</v>
      </c>
      <c r="AB252" s="206">
        <v>-332.16720000000004</v>
      </c>
      <c r="AC252" s="206">
        <v>-124.50091999999995</v>
      </c>
      <c r="AD252" s="206">
        <v>-143.23952000000003</v>
      </c>
      <c r="AE252" s="206">
        <v>-167.12040000000002</v>
      </c>
      <c r="AF252" s="232">
        <v>-767.02804000000003</v>
      </c>
      <c r="AG252"/>
      <c r="AH252"/>
      <c r="AI252"/>
      <c r="AJ252"/>
      <c r="AK252"/>
      <c r="AL252"/>
      <c r="AM252"/>
      <c r="AN252"/>
    </row>
    <row r="253" spans="1:40" s="2" customFormat="1" x14ac:dyDescent="0.25">
      <c r="B253" s="10" t="s">
        <v>214</v>
      </c>
      <c r="C253" s="255">
        <v>190.61915999999999</v>
      </c>
      <c r="D253" s="255">
        <v>196.43532999999999</v>
      </c>
      <c r="E253" s="255">
        <v>263.97754000000009</v>
      </c>
      <c r="F253" s="255">
        <v>181.92628000000002</v>
      </c>
      <c r="G253" s="203">
        <v>832.9583100000001</v>
      </c>
      <c r="H253" s="255">
        <v>267.00390999999996</v>
      </c>
      <c r="I253" s="255">
        <v>413.40347000000003</v>
      </c>
      <c r="J253" s="255">
        <v>445.02257999999995</v>
      </c>
      <c r="K253" s="255">
        <v>1968.6041099999998</v>
      </c>
      <c r="L253" s="203">
        <v>3094.0340699999997</v>
      </c>
      <c r="M253" s="255">
        <v>359.37958999999995</v>
      </c>
      <c r="N253" s="255">
        <v>3325.0867999999996</v>
      </c>
      <c r="O253" s="255">
        <v>2368.0950599999996</v>
      </c>
      <c r="P253" s="255">
        <v>2303.2060900000015</v>
      </c>
      <c r="Q253" s="203">
        <v>8355.7675400000007</v>
      </c>
      <c r="R253" s="255">
        <v>1728.7103800000002</v>
      </c>
      <c r="S253" s="255">
        <v>2291.1820600000001</v>
      </c>
      <c r="T253" s="255">
        <v>2192.3949299999995</v>
      </c>
      <c r="U253" s="255">
        <v>2396.0766199999998</v>
      </c>
      <c r="V253" s="203">
        <v>8608.3639899999998</v>
      </c>
      <c r="W253" s="255">
        <v>3002.7103800000004</v>
      </c>
      <c r="X253" s="255">
        <v>3356.2876199999982</v>
      </c>
      <c r="Y253" s="255">
        <v>3423.1364400000029</v>
      </c>
      <c r="Z253" s="255">
        <v>3732.3620499999961</v>
      </c>
      <c r="AA253" s="203">
        <v>13514.496489999998</v>
      </c>
      <c r="AB253" s="255">
        <v>3676.2487899999996</v>
      </c>
      <c r="AC253" s="255">
        <v>5269.9270700000015</v>
      </c>
      <c r="AD253" s="255">
        <v>6880.1177099999986</v>
      </c>
      <c r="AE253" s="255">
        <v>7293.4123700000009</v>
      </c>
      <c r="AF253" s="203">
        <v>23119.70594</v>
      </c>
    </row>
    <row r="254" spans="1:40" x14ac:dyDescent="0.25">
      <c r="B254" s="12" t="s">
        <v>215</v>
      </c>
      <c r="C254" s="206">
        <v>-159.88148000000001</v>
      </c>
      <c r="D254" s="206">
        <v>-237.80857000000003</v>
      </c>
      <c r="E254" s="206">
        <v>-263.38271999999995</v>
      </c>
      <c r="F254" s="206">
        <v>-188.73036999999988</v>
      </c>
      <c r="G254" s="232">
        <v>-849.80313999999987</v>
      </c>
      <c r="H254" s="206">
        <v>-143.87393</v>
      </c>
      <c r="I254" s="206">
        <v>-270.37338999999997</v>
      </c>
      <c r="J254" s="206">
        <v>-183.42327</v>
      </c>
      <c r="K254" s="206">
        <v>-187.68237000000022</v>
      </c>
      <c r="L254" s="232">
        <v>-785.35296000000017</v>
      </c>
      <c r="M254" s="206">
        <v>-111.16463999999999</v>
      </c>
      <c r="N254" s="206">
        <v>-222.63201999999998</v>
      </c>
      <c r="O254" s="206">
        <v>-194.34633000000008</v>
      </c>
      <c r="P254" s="206">
        <v>-109.09014000000013</v>
      </c>
      <c r="Q254" s="232">
        <v>-637.23313000000019</v>
      </c>
      <c r="R254" s="206">
        <v>-94.789999999999992</v>
      </c>
      <c r="S254" s="206">
        <v>-145.20373000000004</v>
      </c>
      <c r="T254" s="206">
        <v>-76.344779999999957</v>
      </c>
      <c r="U254" s="206">
        <v>-75.267960000000073</v>
      </c>
      <c r="V254" s="232">
        <v>-391.60647000000006</v>
      </c>
      <c r="W254" s="206">
        <v>-38.91816</v>
      </c>
      <c r="X254" s="206">
        <v>-61.759330000000006</v>
      </c>
      <c r="Y254" s="206">
        <v>-93.66952999999998</v>
      </c>
      <c r="Z254" s="206">
        <v>-108.72539</v>
      </c>
      <c r="AA254" s="232">
        <v>-303.07240999999999</v>
      </c>
      <c r="AB254" s="206">
        <v>-46.823779999999999</v>
      </c>
      <c r="AC254" s="206">
        <v>-63.931370000000015</v>
      </c>
      <c r="AD254" s="206">
        <v>-22.192869999999971</v>
      </c>
      <c r="AE254" s="206">
        <v>-20.996600000000004</v>
      </c>
      <c r="AF254" s="232">
        <v>-153.94461999999999</v>
      </c>
      <c r="AG254"/>
      <c r="AH254"/>
      <c r="AI254"/>
      <c r="AJ254"/>
      <c r="AK254"/>
      <c r="AL254"/>
      <c r="AM254"/>
      <c r="AN254"/>
    </row>
    <row r="255" spans="1:40" x14ac:dyDescent="0.25">
      <c r="B255" s="12" t="s">
        <v>216</v>
      </c>
      <c r="C255" s="206">
        <v>-40.178730000000002</v>
      </c>
      <c r="D255" s="206">
        <v>-28.556429999999992</v>
      </c>
      <c r="E255" s="206">
        <v>-37.906299999999987</v>
      </c>
      <c r="F255" s="206">
        <v>-26.097979999999993</v>
      </c>
      <c r="G255" s="230">
        <v>-132.73943999999997</v>
      </c>
      <c r="H255" s="206">
        <v>-44.674169999999997</v>
      </c>
      <c r="I255" s="206">
        <v>-59.759899999999995</v>
      </c>
      <c r="J255" s="206">
        <v>-71.919560000000018</v>
      </c>
      <c r="K255" s="206">
        <v>-207.73866999999996</v>
      </c>
      <c r="L255" s="230">
        <v>-384.09229999999997</v>
      </c>
      <c r="M255" s="206">
        <v>-71.023959999999988</v>
      </c>
      <c r="N255" s="206">
        <v>-346.26936000000001</v>
      </c>
      <c r="O255" s="206">
        <v>-256.15509000000009</v>
      </c>
      <c r="P255" s="206">
        <v>-243.80309</v>
      </c>
      <c r="Q255" s="230">
        <v>-917.25150000000008</v>
      </c>
      <c r="R255" s="206">
        <v>-204.75183000000001</v>
      </c>
      <c r="S255" s="206">
        <v>-249.07092999999995</v>
      </c>
      <c r="T255" s="206">
        <v>-243.27758000000011</v>
      </c>
      <c r="U255" s="206">
        <v>-257.24614999999994</v>
      </c>
      <c r="V255" s="230">
        <v>-954.34649000000002</v>
      </c>
      <c r="W255" s="206">
        <v>-323.97974999999997</v>
      </c>
      <c r="X255" s="206">
        <v>-357.73946000000001</v>
      </c>
      <c r="Y255" s="206">
        <v>-383.34087</v>
      </c>
      <c r="Z255" s="206">
        <v>-396.73551999999995</v>
      </c>
      <c r="AA255" s="230">
        <v>-1461.7955999999999</v>
      </c>
      <c r="AB255" s="206">
        <v>-411.33489999999995</v>
      </c>
      <c r="AC255" s="206">
        <v>-547.05209000000002</v>
      </c>
      <c r="AD255" s="206">
        <v>-707.83991999999989</v>
      </c>
      <c r="AE255" s="206">
        <v>-770.64642000000015</v>
      </c>
      <c r="AF255" s="230">
        <v>-2436.8733299999999</v>
      </c>
      <c r="AG255"/>
      <c r="AH255"/>
      <c r="AI255"/>
      <c r="AJ255"/>
      <c r="AK255"/>
      <c r="AL255"/>
      <c r="AM255"/>
      <c r="AN255"/>
    </row>
    <row r="256" spans="1:40" x14ac:dyDescent="0.25">
      <c r="B256" s="12" t="s">
        <v>217</v>
      </c>
      <c r="C256" s="206">
        <v>2.1670599999999998</v>
      </c>
      <c r="D256" s="206">
        <v>2.2410900000000002</v>
      </c>
      <c r="E256" s="206">
        <v>5.5875399999999997</v>
      </c>
      <c r="F256" s="206">
        <v>3.3286499999999979</v>
      </c>
      <c r="G256" s="230">
        <v>13.324339999999998</v>
      </c>
      <c r="H256" s="206">
        <v>3.20384</v>
      </c>
      <c r="I256" s="206">
        <v>9.1771700000000003</v>
      </c>
      <c r="J256" s="206">
        <v>180.14998999999997</v>
      </c>
      <c r="K256" s="206">
        <v>186.29321000000002</v>
      </c>
      <c r="L256" s="230">
        <v>378.82420999999999</v>
      </c>
      <c r="M256" s="206">
        <v>182.33118000000002</v>
      </c>
      <c r="N256" s="206">
        <v>213.98107999999991</v>
      </c>
      <c r="O256" s="206">
        <v>217.46554000000003</v>
      </c>
      <c r="P256" s="206">
        <v>241.66031000000021</v>
      </c>
      <c r="Q256" s="230">
        <v>855.43811000000017</v>
      </c>
      <c r="R256" s="206">
        <v>247.69399999999999</v>
      </c>
      <c r="S256" s="206">
        <v>272.64087999999992</v>
      </c>
      <c r="T256" s="206">
        <v>294.27589000000012</v>
      </c>
      <c r="U256" s="206">
        <v>260.38510999999994</v>
      </c>
      <c r="V256" s="230">
        <v>1074.9958799999999</v>
      </c>
      <c r="W256" s="206">
        <v>227.76829000000001</v>
      </c>
      <c r="X256" s="206">
        <v>178.94919999999999</v>
      </c>
      <c r="Y256" s="206">
        <v>112.69880000000001</v>
      </c>
      <c r="Z256" s="206">
        <v>134.92153000000008</v>
      </c>
      <c r="AA256" s="230">
        <v>654.33782000000008</v>
      </c>
      <c r="AB256" s="206">
        <v>132.07637</v>
      </c>
      <c r="AC256" s="206">
        <v>203.82567</v>
      </c>
      <c r="AD256" s="206">
        <v>394.09372999999999</v>
      </c>
      <c r="AE256" s="206">
        <v>669.13846999999998</v>
      </c>
      <c r="AF256" s="230">
        <v>1399.1342399999999</v>
      </c>
      <c r="AG256"/>
      <c r="AH256"/>
      <c r="AI256"/>
      <c r="AJ256"/>
      <c r="AK256"/>
      <c r="AL256"/>
      <c r="AM256"/>
      <c r="AN256"/>
    </row>
    <row r="257" spans="1:40" x14ac:dyDescent="0.25">
      <c r="B257" s="12" t="s">
        <v>218</v>
      </c>
      <c r="C257" s="206">
        <v>81.83874999999999</v>
      </c>
      <c r="D257" s="206">
        <v>12.402750000000012</v>
      </c>
      <c r="E257" s="206">
        <v>6.9406699999999972</v>
      </c>
      <c r="F257" s="206">
        <v>4.4535599999999818</v>
      </c>
      <c r="G257" s="232">
        <v>105.63572999999998</v>
      </c>
      <c r="H257" s="206">
        <v>7.60717</v>
      </c>
      <c r="I257" s="206">
        <v>-54.938649999999996</v>
      </c>
      <c r="J257" s="206">
        <v>0</v>
      </c>
      <c r="K257" s="206">
        <v>0</v>
      </c>
      <c r="L257" s="232">
        <v>-47.331479999999999</v>
      </c>
      <c r="M257" s="206">
        <v>15.26369</v>
      </c>
      <c r="N257" s="206">
        <v>-14.889700000000001</v>
      </c>
      <c r="O257" s="206">
        <v>2.4424906541753444E-15</v>
      </c>
      <c r="P257" s="206">
        <v>-1.8318679906315083E-15</v>
      </c>
      <c r="Q257" s="232">
        <v>0.37398999999999977</v>
      </c>
      <c r="R257" s="206">
        <v>0</v>
      </c>
      <c r="S257" s="206">
        <v>9.1900000000000003E-3</v>
      </c>
      <c r="T257" s="206">
        <v>0</v>
      </c>
      <c r="U257" s="206">
        <v>0</v>
      </c>
      <c r="V257" s="232">
        <v>9.1900000000000003E-3</v>
      </c>
      <c r="W257" s="206">
        <v>0</v>
      </c>
      <c r="X257" s="206">
        <v>3.3300000000000001E-3</v>
      </c>
      <c r="Y257" s="206">
        <v>0</v>
      </c>
      <c r="Z257" s="206">
        <v>0</v>
      </c>
      <c r="AA257" s="232">
        <v>3.3300000000000001E-3</v>
      </c>
      <c r="AB257" s="206">
        <v>0</v>
      </c>
      <c r="AC257" s="206">
        <v>2.7699999999999999E-3</v>
      </c>
      <c r="AD257" s="206">
        <v>0</v>
      </c>
      <c r="AE257" s="206">
        <v>0</v>
      </c>
      <c r="AF257" s="232">
        <v>2.7699999999999999E-3</v>
      </c>
      <c r="AG257"/>
      <c r="AH257"/>
      <c r="AI257"/>
      <c r="AJ257"/>
      <c r="AK257"/>
      <c r="AL257"/>
      <c r="AM257"/>
      <c r="AN257"/>
    </row>
    <row r="258" spans="1:40" s="2" customFormat="1" x14ac:dyDescent="0.25">
      <c r="B258" s="10" t="s">
        <v>196</v>
      </c>
      <c r="C258" s="255">
        <v>74.564759999999978</v>
      </c>
      <c r="D258" s="255">
        <v>-55.285830000000018</v>
      </c>
      <c r="E258" s="255">
        <v>-24.783269999999849</v>
      </c>
      <c r="F258" s="255">
        <v>-25.119859999999875</v>
      </c>
      <c r="G258" s="203">
        <v>-30.624199999999764</v>
      </c>
      <c r="H258" s="255">
        <v>89.266819999999953</v>
      </c>
      <c r="I258" s="255">
        <v>37.508700000000076</v>
      </c>
      <c r="J258" s="255">
        <v>369.8297399999999</v>
      </c>
      <c r="K258" s="255">
        <v>1759.4762799999996</v>
      </c>
      <c r="L258" s="203">
        <v>2256.0815399999997</v>
      </c>
      <c r="M258" s="255">
        <v>374.78585999999996</v>
      </c>
      <c r="N258" s="255">
        <v>2955.2767999999996</v>
      </c>
      <c r="O258" s="255">
        <v>2135.0591799999993</v>
      </c>
      <c r="P258" s="255">
        <v>2191.9731700000016</v>
      </c>
      <c r="Q258" s="203">
        <v>7657.0950100000009</v>
      </c>
      <c r="R258" s="255">
        <v>1676.8625500000003</v>
      </c>
      <c r="S258" s="255">
        <v>2169.5574700000002</v>
      </c>
      <c r="T258" s="255">
        <v>2167.0484599999995</v>
      </c>
      <c r="U258" s="255">
        <v>2323.9476199999999</v>
      </c>
      <c r="V258" s="203">
        <v>8337.4160999999986</v>
      </c>
      <c r="W258" s="255">
        <v>2867.5807600000003</v>
      </c>
      <c r="X258" s="255">
        <v>3115.7413599999986</v>
      </c>
      <c r="Y258" s="255">
        <v>3058.824840000003</v>
      </c>
      <c r="Z258" s="255">
        <v>3361.8226699999964</v>
      </c>
      <c r="AA258" s="203">
        <v>12403.969629999998</v>
      </c>
      <c r="AB258" s="255">
        <v>3350.1664799999999</v>
      </c>
      <c r="AC258" s="255">
        <v>4862.7720500000014</v>
      </c>
      <c r="AD258" s="255">
        <v>6544.1786499999989</v>
      </c>
      <c r="AE258" s="255">
        <v>7170.9078200000004</v>
      </c>
      <c r="AF258" s="203">
        <v>21928.025000000001</v>
      </c>
    </row>
    <row r="259" spans="1:40" x14ac:dyDescent="0.25">
      <c r="B259" s="12" t="s">
        <v>220</v>
      </c>
      <c r="C259" s="206">
        <v>0</v>
      </c>
      <c r="D259" s="206">
        <v>0</v>
      </c>
      <c r="E259" s="206">
        <v>0</v>
      </c>
      <c r="F259" s="206">
        <v>0</v>
      </c>
      <c r="G259" s="230">
        <v>0</v>
      </c>
      <c r="H259" s="206">
        <v>0</v>
      </c>
      <c r="I259" s="206">
        <v>0</v>
      </c>
      <c r="J259" s="206">
        <v>0</v>
      </c>
      <c r="K259" s="206">
        <v>0</v>
      </c>
      <c r="L259" s="230">
        <v>0</v>
      </c>
      <c r="M259" s="206">
        <v>0</v>
      </c>
      <c r="N259" s="206">
        <v>0</v>
      </c>
      <c r="O259" s="206">
        <v>0</v>
      </c>
      <c r="P259" s="206">
        <v>0</v>
      </c>
      <c r="Q259" s="230">
        <v>0</v>
      </c>
      <c r="R259" s="206">
        <v>0</v>
      </c>
      <c r="S259" s="206">
        <v>0</v>
      </c>
      <c r="T259" s="206">
        <v>0</v>
      </c>
      <c r="U259" s="206">
        <v>0</v>
      </c>
      <c r="V259" s="230">
        <v>0</v>
      </c>
      <c r="W259" s="206">
        <v>22.419779999999999</v>
      </c>
      <c r="X259" s="206">
        <v>0</v>
      </c>
      <c r="Y259" s="206">
        <v>0</v>
      </c>
      <c r="Z259" s="206">
        <v>0</v>
      </c>
      <c r="AA259" s="230">
        <v>22.419779999999999</v>
      </c>
      <c r="AB259" s="206">
        <v>0</v>
      </c>
      <c r="AC259" s="206">
        <v>0</v>
      </c>
      <c r="AD259" s="206">
        <v>0</v>
      </c>
      <c r="AE259" s="206">
        <v>0</v>
      </c>
      <c r="AF259" s="230">
        <v>0</v>
      </c>
      <c r="AG259"/>
      <c r="AH259"/>
      <c r="AI259"/>
      <c r="AJ259"/>
      <c r="AK259"/>
      <c r="AL259"/>
      <c r="AM259"/>
      <c r="AN259"/>
    </row>
    <row r="260" spans="1:40" s="2" customFormat="1" x14ac:dyDescent="0.25">
      <c r="B260" s="10" t="s">
        <v>221</v>
      </c>
      <c r="C260" s="255">
        <v>74.564759999999978</v>
      </c>
      <c r="D260" s="255">
        <v>-55.285830000000018</v>
      </c>
      <c r="E260" s="255">
        <v>-24.783269999999849</v>
      </c>
      <c r="F260" s="255">
        <v>-25.119859999999875</v>
      </c>
      <c r="G260" s="203">
        <v>-30.624199999999764</v>
      </c>
      <c r="H260" s="255">
        <v>89.266819999999953</v>
      </c>
      <c r="I260" s="255">
        <v>37.508700000000076</v>
      </c>
      <c r="J260" s="255">
        <v>369.8297399999999</v>
      </c>
      <c r="K260" s="255">
        <v>1759.4762799999996</v>
      </c>
      <c r="L260" s="203">
        <v>2256.0815399999997</v>
      </c>
      <c r="M260" s="255">
        <v>374.78585999999996</v>
      </c>
      <c r="N260" s="255">
        <v>2955.2767999999996</v>
      </c>
      <c r="O260" s="255">
        <v>2135.0591799999993</v>
      </c>
      <c r="P260" s="255">
        <v>2191.9731700000016</v>
      </c>
      <c r="Q260" s="203">
        <v>7657.0950100000009</v>
      </c>
      <c r="R260" s="255">
        <v>1676.8625500000003</v>
      </c>
      <c r="S260" s="255">
        <v>2169.5574700000002</v>
      </c>
      <c r="T260" s="255">
        <v>2167.0484599999995</v>
      </c>
      <c r="U260" s="255">
        <v>2323.9476199999999</v>
      </c>
      <c r="V260" s="203">
        <v>8337.4160999999986</v>
      </c>
      <c r="W260" s="255">
        <v>2890.0005400000005</v>
      </c>
      <c r="X260" s="255">
        <v>3115.7413599999986</v>
      </c>
      <c r="Y260" s="255">
        <v>3058.824840000003</v>
      </c>
      <c r="Z260" s="255">
        <v>3361.8226699999964</v>
      </c>
      <c r="AA260" s="203">
        <v>12426.389409999998</v>
      </c>
      <c r="AB260" s="255">
        <v>3350.1664799999999</v>
      </c>
      <c r="AC260" s="255">
        <v>4862.7720500000014</v>
      </c>
      <c r="AD260" s="255">
        <v>6544.1786499999989</v>
      </c>
      <c r="AE260" s="255">
        <v>7170.9078200000004</v>
      </c>
      <c r="AF260" s="203">
        <v>21928.025000000001</v>
      </c>
    </row>
    <row r="261" spans="1:40" x14ac:dyDescent="0.25">
      <c r="B261" s="12" t="s">
        <v>222</v>
      </c>
      <c r="C261" s="206">
        <v>-6.9860400000000009</v>
      </c>
      <c r="D261" s="206">
        <v>6.6835400000000007</v>
      </c>
      <c r="E261" s="206">
        <v>0.30250000000000021</v>
      </c>
      <c r="F261" s="206">
        <v>0</v>
      </c>
      <c r="G261" s="230">
        <v>0</v>
      </c>
      <c r="H261" s="206">
        <v>-8.5742599999999989</v>
      </c>
      <c r="I261" s="206">
        <v>-3.9384100000000011</v>
      </c>
      <c r="J261" s="206">
        <v>-55.061999999999998</v>
      </c>
      <c r="K261" s="206">
        <v>-301.90834000000007</v>
      </c>
      <c r="L261" s="230">
        <v>-369.48301000000004</v>
      </c>
      <c r="M261" s="206">
        <v>-59.587519999999998</v>
      </c>
      <c r="N261" s="206">
        <v>-511.17344999999995</v>
      </c>
      <c r="O261" s="206">
        <v>-367.63535999999999</v>
      </c>
      <c r="P261" s="206">
        <v>-377.59530000000007</v>
      </c>
      <c r="Q261" s="230">
        <v>-1315.99163</v>
      </c>
      <c r="R261" s="206">
        <v>-287.45096000000001</v>
      </c>
      <c r="S261" s="206">
        <v>-373.67254000000003</v>
      </c>
      <c r="T261" s="206">
        <v>-373.23347999999999</v>
      </c>
      <c r="U261" s="206">
        <v>-453.27323000000001</v>
      </c>
      <c r="V261" s="230">
        <v>-1487.63021</v>
      </c>
      <c r="W261" s="206">
        <v>-716.50013999999999</v>
      </c>
      <c r="X261" s="206">
        <v>-772.93450999999993</v>
      </c>
      <c r="Y261" s="206">
        <v>-758.70620000000031</v>
      </c>
      <c r="Z261" s="206">
        <v>-834.45566999999983</v>
      </c>
      <c r="AA261" s="230">
        <v>-3082.5965200000001</v>
      </c>
      <c r="AB261" s="206">
        <v>-831.54163000000005</v>
      </c>
      <c r="AC261" s="206">
        <v>-1209.6930199999997</v>
      </c>
      <c r="AD261" s="206">
        <v>-1630.04466</v>
      </c>
      <c r="AE261" s="206">
        <v>-1786.7269499999998</v>
      </c>
      <c r="AF261" s="230">
        <v>-5458.0062600000001</v>
      </c>
      <c r="AG261"/>
      <c r="AH261"/>
      <c r="AI261"/>
      <c r="AJ261"/>
      <c r="AK261"/>
      <c r="AL261"/>
      <c r="AM261"/>
      <c r="AN261"/>
    </row>
    <row r="262" spans="1:40" x14ac:dyDescent="0.25">
      <c r="B262" s="12" t="s">
        <v>223</v>
      </c>
      <c r="C262" s="206">
        <v>-4.19163</v>
      </c>
      <c r="D262" s="206">
        <v>4.0101300000000002</v>
      </c>
      <c r="E262" s="206">
        <v>0.18149999999999977</v>
      </c>
      <c r="F262" s="206">
        <v>0</v>
      </c>
      <c r="G262" s="230">
        <v>0</v>
      </c>
      <c r="H262" s="206">
        <v>-5.1445599999999994</v>
      </c>
      <c r="I262" s="206">
        <v>-2.3630400000000007</v>
      </c>
      <c r="J262" s="206">
        <v>-23.29928</v>
      </c>
      <c r="K262" s="206">
        <v>-110.84701000000004</v>
      </c>
      <c r="L262" s="230">
        <v>-141.65389000000005</v>
      </c>
      <c r="M262" s="206">
        <v>-23.611509999999999</v>
      </c>
      <c r="N262" s="206">
        <v>-186.18243999999999</v>
      </c>
      <c r="O262" s="206">
        <v>-134.50873000000001</v>
      </c>
      <c r="P262" s="206">
        <v>-138.09431000000001</v>
      </c>
      <c r="Q262" s="230">
        <v>-482.39699000000002</v>
      </c>
      <c r="R262" s="206">
        <v>-105.64233999999999</v>
      </c>
      <c r="S262" s="206">
        <v>-136.68212</v>
      </c>
      <c r="T262" s="206">
        <v>-136.52405000000005</v>
      </c>
      <c r="U262" s="206">
        <v>-165.33836999999994</v>
      </c>
      <c r="V262" s="230">
        <v>-544.18687999999997</v>
      </c>
      <c r="W262" s="206">
        <v>-260.10004000000004</v>
      </c>
      <c r="X262" s="206">
        <v>-280.4164199999999</v>
      </c>
      <c r="Y262" s="206">
        <v>-275.29422999999997</v>
      </c>
      <c r="Z262" s="206">
        <v>-302.56404000000009</v>
      </c>
      <c r="AA262" s="230">
        <v>-1118.37473</v>
      </c>
      <c r="AB262" s="206">
        <v>-301.51499000000001</v>
      </c>
      <c r="AC262" s="206">
        <v>-437.64947999999993</v>
      </c>
      <c r="AD262" s="206">
        <v>-588.97608000000014</v>
      </c>
      <c r="AE262" s="206">
        <v>-645.38169999999991</v>
      </c>
      <c r="AF262" s="230">
        <v>-1973.52225</v>
      </c>
      <c r="AG262"/>
      <c r="AH262"/>
      <c r="AI262"/>
      <c r="AJ262"/>
      <c r="AK262"/>
      <c r="AL262"/>
      <c r="AM262"/>
      <c r="AN262"/>
    </row>
    <row r="263" spans="1:40" x14ac:dyDescent="0.25">
      <c r="B263" s="12" t="s">
        <v>224</v>
      </c>
      <c r="C263" s="206">
        <v>0</v>
      </c>
      <c r="D263" s="206">
        <v>0</v>
      </c>
      <c r="E263" s="206">
        <v>0</v>
      </c>
      <c r="F263" s="206">
        <v>0</v>
      </c>
      <c r="G263" s="230">
        <v>0</v>
      </c>
      <c r="H263" s="206">
        <v>0</v>
      </c>
      <c r="I263" s="206">
        <v>0</v>
      </c>
      <c r="J263" s="206">
        <v>0</v>
      </c>
      <c r="K263" s="206">
        <v>0</v>
      </c>
      <c r="L263" s="230">
        <v>0</v>
      </c>
      <c r="M263" s="206">
        <v>0</v>
      </c>
      <c r="N263" s="206">
        <v>0</v>
      </c>
      <c r="O263" s="206">
        <v>0</v>
      </c>
      <c r="P263" s="206">
        <v>0</v>
      </c>
      <c r="Q263" s="230">
        <v>0</v>
      </c>
      <c r="R263" s="206">
        <v>0</v>
      </c>
      <c r="S263" s="206">
        <v>0</v>
      </c>
      <c r="T263" s="206">
        <v>0</v>
      </c>
      <c r="U263" s="206">
        <v>0</v>
      </c>
      <c r="V263" s="230">
        <v>0</v>
      </c>
      <c r="W263" s="206">
        <v>0</v>
      </c>
      <c r="X263" s="206">
        <v>0</v>
      </c>
      <c r="Y263" s="206">
        <v>0</v>
      </c>
      <c r="Z263" s="206">
        <v>0</v>
      </c>
      <c r="AA263" s="230">
        <v>0</v>
      </c>
      <c r="AB263" s="206">
        <v>0</v>
      </c>
      <c r="AC263" s="206">
        <v>0</v>
      </c>
      <c r="AD263" s="206">
        <v>0</v>
      </c>
      <c r="AE263" s="206">
        <v>0</v>
      </c>
      <c r="AF263" s="230">
        <v>0</v>
      </c>
      <c r="AG263"/>
      <c r="AH263"/>
      <c r="AI263"/>
      <c r="AJ263"/>
      <c r="AK263"/>
      <c r="AL263"/>
      <c r="AM263"/>
      <c r="AN263"/>
    </row>
    <row r="264" spans="1:40" x14ac:dyDescent="0.25">
      <c r="B264" s="12" t="s">
        <v>225</v>
      </c>
      <c r="C264" s="206">
        <v>0</v>
      </c>
      <c r="D264" s="206">
        <v>0</v>
      </c>
      <c r="E264" s="206">
        <v>0</v>
      </c>
      <c r="F264" s="206">
        <v>0</v>
      </c>
      <c r="G264" s="230">
        <v>0</v>
      </c>
      <c r="H264" s="206">
        <v>0</v>
      </c>
      <c r="I264" s="206">
        <v>0</v>
      </c>
      <c r="J264" s="206">
        <v>0</v>
      </c>
      <c r="K264" s="206">
        <v>0</v>
      </c>
      <c r="L264" s="230">
        <v>0</v>
      </c>
      <c r="M264" s="206">
        <v>0</v>
      </c>
      <c r="N264" s="206">
        <v>0</v>
      </c>
      <c r="O264" s="206">
        <v>0</v>
      </c>
      <c r="P264" s="206">
        <v>0</v>
      </c>
      <c r="Q264" s="230">
        <v>0</v>
      </c>
      <c r="R264" s="206">
        <v>0</v>
      </c>
      <c r="S264" s="206">
        <v>0</v>
      </c>
      <c r="T264" s="206">
        <v>0</v>
      </c>
      <c r="U264" s="206">
        <v>0</v>
      </c>
      <c r="V264" s="230">
        <v>0</v>
      </c>
      <c r="W264" s="206">
        <v>0</v>
      </c>
      <c r="X264" s="206">
        <v>0</v>
      </c>
      <c r="Y264" s="206">
        <v>0</v>
      </c>
      <c r="Z264" s="206">
        <v>0</v>
      </c>
      <c r="AA264" s="230">
        <v>0</v>
      </c>
      <c r="AB264" s="206">
        <v>0</v>
      </c>
      <c r="AC264" s="206">
        <v>0</v>
      </c>
      <c r="AD264" s="206">
        <v>0</v>
      </c>
      <c r="AE264" s="206">
        <v>0</v>
      </c>
      <c r="AF264" s="230">
        <v>0</v>
      </c>
      <c r="AG264"/>
      <c r="AH264"/>
      <c r="AI264"/>
      <c r="AJ264"/>
      <c r="AK264"/>
      <c r="AL264"/>
      <c r="AM264"/>
      <c r="AN264"/>
    </row>
    <row r="265" spans="1:40" s="2" customFormat="1" x14ac:dyDescent="0.25">
      <c r="A265" s="6"/>
      <c r="B265" s="16" t="s">
        <v>226</v>
      </c>
      <c r="C265" s="244">
        <v>63.387089999999972</v>
      </c>
      <c r="D265" s="244">
        <v>-44.592160000000021</v>
      </c>
      <c r="E265" s="244">
        <v>-24.299269999999851</v>
      </c>
      <c r="F265" s="244">
        <v>-25.119859999999875</v>
      </c>
      <c r="G265" s="245">
        <v>-30.624199999999774</v>
      </c>
      <c r="H265" s="244">
        <v>75.547999999999959</v>
      </c>
      <c r="I265" s="244">
        <v>31.207250000000069</v>
      </c>
      <c r="J265" s="244">
        <v>291.46845999999988</v>
      </c>
      <c r="K265" s="244">
        <v>1346.7209299999995</v>
      </c>
      <c r="L265" s="245">
        <v>1744.9446399999995</v>
      </c>
      <c r="M265" s="244">
        <v>291.58682999999996</v>
      </c>
      <c r="N265" s="244">
        <v>2257.9209099999998</v>
      </c>
      <c r="O265" s="244">
        <v>1632.9150899999993</v>
      </c>
      <c r="P265" s="244">
        <v>1676.2835600000017</v>
      </c>
      <c r="Q265" s="245">
        <v>5858.7063900000012</v>
      </c>
      <c r="R265" s="244">
        <v>1283.7692500000003</v>
      </c>
      <c r="S265" s="244">
        <v>1659.2028100000002</v>
      </c>
      <c r="T265" s="244">
        <v>1657.2909299999997</v>
      </c>
      <c r="U265" s="244">
        <v>1705.33602</v>
      </c>
      <c r="V265" s="245">
        <v>6305.5990099999999</v>
      </c>
      <c r="W265" s="244">
        <v>1913.4003600000003</v>
      </c>
      <c r="X265" s="244">
        <v>2062.3904299999986</v>
      </c>
      <c r="Y265" s="244">
        <v>2024.8244100000024</v>
      </c>
      <c r="Z265" s="244">
        <v>2224.8029599999963</v>
      </c>
      <c r="AA265" s="245">
        <v>8225.4181599999974</v>
      </c>
      <c r="AB265" s="244">
        <v>2217.1098599999996</v>
      </c>
      <c r="AC265" s="244">
        <v>3215.4295500000017</v>
      </c>
      <c r="AD265" s="244">
        <v>4325.1579099999981</v>
      </c>
      <c r="AE265" s="244">
        <v>4738.7991700000002</v>
      </c>
      <c r="AF265" s="245">
        <v>14496.49649</v>
      </c>
    </row>
    <row r="266" spans="1:40" x14ac:dyDescent="0.25">
      <c r="B266" s="12" t="s">
        <v>251</v>
      </c>
      <c r="C266" s="206">
        <v>63.387089999999972</v>
      </c>
      <c r="D266" s="206">
        <v>-44.592160000000021</v>
      </c>
      <c r="E266" s="206">
        <v>-24.299269999999851</v>
      </c>
      <c r="F266" s="206">
        <v>-25.119859999999875</v>
      </c>
      <c r="G266" s="230">
        <v>-30.624199999999774</v>
      </c>
      <c r="H266" s="206">
        <v>75.547999999999959</v>
      </c>
      <c r="I266" s="206">
        <v>31.207250000000069</v>
      </c>
      <c r="J266" s="206">
        <v>291.46845999999988</v>
      </c>
      <c r="K266" s="206">
        <v>1346.7209299999995</v>
      </c>
      <c r="L266" s="230">
        <v>1744.9446399999995</v>
      </c>
      <c r="M266" s="206">
        <v>291.58682999999996</v>
      </c>
      <c r="N266" s="206">
        <v>2257.9209099999998</v>
      </c>
      <c r="O266" s="206">
        <v>1632.9150899999993</v>
      </c>
      <c r="P266" s="206">
        <v>1676.2835600000017</v>
      </c>
      <c r="Q266" s="230">
        <v>5858.7063900000012</v>
      </c>
      <c r="R266" s="206">
        <v>1283.7692500000003</v>
      </c>
      <c r="S266" s="206">
        <v>1659.2028100000002</v>
      </c>
      <c r="T266" s="206">
        <v>1657.2909299999997</v>
      </c>
      <c r="U266" s="206">
        <v>1705.33602</v>
      </c>
      <c r="V266" s="230">
        <v>6305.5990099999999</v>
      </c>
      <c r="W266" s="206">
        <v>1913.4003600000003</v>
      </c>
      <c r="X266" s="206">
        <v>2062.3904299999986</v>
      </c>
      <c r="Y266" s="206">
        <v>2024.8244100000024</v>
      </c>
      <c r="Z266" s="206">
        <v>2224.8029599999963</v>
      </c>
      <c r="AA266" s="230">
        <v>8225.4181599999974</v>
      </c>
      <c r="AB266" s="206">
        <v>2217.1098599999996</v>
      </c>
      <c r="AC266" s="206">
        <v>3215.4295500000017</v>
      </c>
      <c r="AD266" s="206">
        <v>4325.1579099999981</v>
      </c>
      <c r="AE266" s="206">
        <v>4738.7991700000002</v>
      </c>
      <c r="AF266" s="230">
        <v>14496.49649</v>
      </c>
      <c r="AG266"/>
      <c r="AH266"/>
      <c r="AI266"/>
      <c r="AJ266"/>
      <c r="AK266"/>
      <c r="AL266"/>
      <c r="AM266"/>
      <c r="AN266"/>
    </row>
    <row r="267" spans="1:40" x14ac:dyDescent="0.25">
      <c r="B267" s="12" t="s">
        <v>227</v>
      </c>
      <c r="C267" s="206">
        <v>0</v>
      </c>
      <c r="D267" s="206">
        <v>0</v>
      </c>
      <c r="E267" s="206">
        <v>0</v>
      </c>
      <c r="F267" s="206">
        <v>0</v>
      </c>
      <c r="G267" s="230">
        <v>0</v>
      </c>
      <c r="H267" s="206">
        <v>0</v>
      </c>
      <c r="I267" s="206">
        <v>0</v>
      </c>
      <c r="J267" s="206">
        <v>0</v>
      </c>
      <c r="K267" s="206">
        <v>0</v>
      </c>
      <c r="L267" s="230">
        <v>0</v>
      </c>
      <c r="M267" s="206">
        <v>0</v>
      </c>
      <c r="N267" s="206">
        <v>0</v>
      </c>
      <c r="O267" s="206">
        <v>0</v>
      </c>
      <c r="P267" s="206">
        <v>0</v>
      </c>
      <c r="Q267" s="230">
        <v>0</v>
      </c>
      <c r="R267" s="206">
        <v>0</v>
      </c>
      <c r="S267" s="206">
        <v>0</v>
      </c>
      <c r="T267" s="206">
        <v>0</v>
      </c>
      <c r="U267" s="206">
        <v>0</v>
      </c>
      <c r="V267" s="230">
        <v>0</v>
      </c>
      <c r="W267" s="206">
        <v>0</v>
      </c>
      <c r="X267" s="206">
        <v>0</v>
      </c>
      <c r="Y267" s="206">
        <v>0</v>
      </c>
      <c r="Z267" s="206">
        <v>0</v>
      </c>
      <c r="AA267" s="230">
        <v>0</v>
      </c>
      <c r="AB267" s="206">
        <v>0</v>
      </c>
      <c r="AC267" s="206">
        <v>0</v>
      </c>
      <c r="AD267" s="206">
        <v>0</v>
      </c>
      <c r="AE267" s="206">
        <v>0</v>
      </c>
      <c r="AF267" s="230">
        <v>0</v>
      </c>
      <c r="AG267"/>
      <c r="AH267"/>
      <c r="AI267"/>
      <c r="AJ267"/>
      <c r="AK267"/>
      <c r="AL267"/>
      <c r="AM267"/>
      <c r="AN267"/>
    </row>
    <row r="268" spans="1:40" x14ac:dyDescent="0.25">
      <c r="B268" s="12" t="s">
        <v>252</v>
      </c>
      <c r="C268" s="206">
        <v>63.387089999999972</v>
      </c>
      <c r="D268" s="206">
        <v>-44.592160000000021</v>
      </c>
      <c r="E268" s="206">
        <v>-24.299269999999851</v>
      </c>
      <c r="F268" s="206">
        <v>-25.119859999999875</v>
      </c>
      <c r="G268" s="230">
        <v>-30.624199999999774</v>
      </c>
      <c r="H268" s="206">
        <v>75.547999999999959</v>
      </c>
      <c r="I268" s="206">
        <v>31.207250000000069</v>
      </c>
      <c r="J268" s="206">
        <v>291.46845999999988</v>
      </c>
      <c r="K268" s="206">
        <v>1346.7209299999995</v>
      </c>
      <c r="L268" s="230">
        <v>1744.9446399999995</v>
      </c>
      <c r="M268" s="206">
        <v>291.58682999999996</v>
      </c>
      <c r="N268" s="206">
        <v>2257.9209099999998</v>
      </c>
      <c r="O268" s="206">
        <v>1632.9150899999993</v>
      </c>
      <c r="P268" s="206">
        <v>1676.2835600000017</v>
      </c>
      <c r="Q268" s="230">
        <v>5858.7063900000012</v>
      </c>
      <c r="R268" s="206">
        <v>1283.7692500000003</v>
      </c>
      <c r="S268" s="206">
        <v>1659.2028100000002</v>
      </c>
      <c r="T268" s="206">
        <v>1657.2909299999997</v>
      </c>
      <c r="U268" s="206">
        <v>1705.33602</v>
      </c>
      <c r="V268" s="230">
        <v>6305.5990099999999</v>
      </c>
      <c r="W268" s="206">
        <v>1913.4003600000003</v>
      </c>
      <c r="X268" s="206">
        <v>2062.3904299999986</v>
      </c>
      <c r="Y268" s="206">
        <v>2024.8244100000024</v>
      </c>
      <c r="Z268" s="206">
        <v>2224.8029599999963</v>
      </c>
      <c r="AA268" s="230">
        <v>8225.4181599999974</v>
      </c>
      <c r="AB268" s="206">
        <v>2217.1098599999996</v>
      </c>
      <c r="AC268" s="206">
        <v>3215.4295500000017</v>
      </c>
      <c r="AD268" s="206">
        <v>4325.1579099999981</v>
      </c>
      <c r="AE268" s="206">
        <v>4738.7991700000002</v>
      </c>
      <c r="AF268" s="230">
        <v>14496.49649</v>
      </c>
      <c r="AG268"/>
      <c r="AH268"/>
      <c r="AI268"/>
      <c r="AJ268"/>
      <c r="AK268"/>
      <c r="AL268"/>
      <c r="AM268"/>
      <c r="AN268"/>
    </row>
    <row r="269" spans="1:40" x14ac:dyDescent="0.25">
      <c r="B269" s="12" t="s">
        <v>253</v>
      </c>
      <c r="C269" s="206">
        <v>0</v>
      </c>
      <c r="D269" s="206">
        <v>0</v>
      </c>
      <c r="E269" s="206">
        <v>0</v>
      </c>
      <c r="F269" s="206">
        <v>0</v>
      </c>
      <c r="G269" s="230">
        <v>0</v>
      </c>
      <c r="H269" s="206">
        <v>0</v>
      </c>
      <c r="I269" s="206">
        <v>0</v>
      </c>
      <c r="J269" s="206">
        <v>0</v>
      </c>
      <c r="K269" s="206">
        <v>0</v>
      </c>
      <c r="L269" s="230">
        <v>0</v>
      </c>
      <c r="M269" s="206">
        <v>0</v>
      </c>
      <c r="N269" s="206">
        <v>0</v>
      </c>
      <c r="O269" s="206">
        <v>0</v>
      </c>
      <c r="P269" s="206">
        <v>0</v>
      </c>
      <c r="Q269" s="230">
        <v>0</v>
      </c>
      <c r="R269" s="206">
        <v>0</v>
      </c>
      <c r="S269" s="206">
        <v>0</v>
      </c>
      <c r="T269" s="206">
        <v>0</v>
      </c>
      <c r="U269" s="206">
        <v>0</v>
      </c>
      <c r="V269" s="230">
        <v>0</v>
      </c>
      <c r="W269" s="206">
        <v>0</v>
      </c>
      <c r="X269" s="206">
        <v>0</v>
      </c>
      <c r="Y269" s="206">
        <v>0</v>
      </c>
      <c r="Z269" s="206">
        <v>0</v>
      </c>
      <c r="AA269" s="230">
        <v>0</v>
      </c>
      <c r="AB269" s="206">
        <v>0</v>
      </c>
      <c r="AC269" s="206">
        <v>0</v>
      </c>
      <c r="AD269" s="206">
        <v>0</v>
      </c>
      <c r="AE269" s="206">
        <v>0</v>
      </c>
      <c r="AF269" s="230">
        <v>0</v>
      </c>
      <c r="AG269"/>
      <c r="AH269"/>
      <c r="AI269"/>
      <c r="AJ269"/>
      <c r="AK269"/>
      <c r="AL269"/>
      <c r="AM269"/>
      <c r="AN269"/>
    </row>
    <row r="270" spans="1:40" ht="15.75" thickBot="1" x14ac:dyDescent="0.3">
      <c r="B270" s="18" t="s">
        <v>241</v>
      </c>
      <c r="C270" s="266">
        <v>0.48209999999999997</v>
      </c>
      <c r="D270" s="266">
        <v>0.48209999999999997</v>
      </c>
      <c r="E270" s="266">
        <v>0.48209999999999997</v>
      </c>
      <c r="F270" s="266">
        <v>0.48209999999999997</v>
      </c>
      <c r="G270" s="58">
        <v>0.48209999999999997</v>
      </c>
      <c r="H270" s="266">
        <v>0.48209999999999997</v>
      </c>
      <c r="I270" s="266">
        <v>0.48209999999999997</v>
      </c>
      <c r="J270" s="266">
        <v>0.48209999999999997</v>
      </c>
      <c r="K270" s="266">
        <v>0.48209999999999997</v>
      </c>
      <c r="L270" s="58">
        <v>0.48209999999999997</v>
      </c>
      <c r="M270" s="266">
        <v>0.48209999999999997</v>
      </c>
      <c r="N270" s="266">
        <v>0.48209999999999997</v>
      </c>
      <c r="O270" s="266">
        <v>0.48209999999999997</v>
      </c>
      <c r="P270" s="266">
        <v>0.48209999999999997</v>
      </c>
      <c r="Q270" s="58">
        <v>0.48209999999999997</v>
      </c>
      <c r="R270" s="266">
        <v>0.48209999999999997</v>
      </c>
      <c r="S270" s="266">
        <v>0.48209999999999997</v>
      </c>
      <c r="T270" s="266">
        <v>0.48209999999999997</v>
      </c>
      <c r="U270" s="266">
        <v>0.48209999999999997</v>
      </c>
      <c r="V270" s="58">
        <v>0.48209999999999997</v>
      </c>
      <c r="W270" s="266">
        <v>0.48209999999999997</v>
      </c>
      <c r="X270" s="266">
        <v>0.48209999999999997</v>
      </c>
      <c r="Y270" s="266">
        <v>0.48209999999999997</v>
      </c>
      <c r="Z270" s="266">
        <v>0.48209999999999997</v>
      </c>
      <c r="AA270" s="58">
        <v>0.48209999999999997</v>
      </c>
      <c r="AB270" s="266">
        <v>0.48249999999999998</v>
      </c>
      <c r="AC270" s="266">
        <v>0.48249999999999998</v>
      </c>
      <c r="AD270" s="266">
        <v>0.48249999999999998</v>
      </c>
      <c r="AE270" s="266">
        <v>0.48249999999999998</v>
      </c>
      <c r="AF270" s="58">
        <v>0.48209999999999997</v>
      </c>
      <c r="AG270"/>
      <c r="AH270"/>
      <c r="AI270"/>
      <c r="AJ270"/>
      <c r="AK270"/>
      <c r="AL270"/>
      <c r="AM270"/>
      <c r="AN270"/>
    </row>
    <row r="271" spans="1:40" ht="15.75" thickBot="1" x14ac:dyDescent="0.3"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/>
      <c r="AG271"/>
      <c r="AH271"/>
      <c r="AI271"/>
      <c r="AJ271"/>
      <c r="AK271"/>
      <c r="AL271"/>
      <c r="AM271"/>
      <c r="AN271"/>
    </row>
    <row r="272" spans="1:40" s="2" customFormat="1" x14ac:dyDescent="0.25">
      <c r="A272" s="5"/>
      <c r="B272" s="31" t="s">
        <v>519</v>
      </c>
      <c r="C272" s="43" t="s">
        <v>117</v>
      </c>
      <c r="D272" s="43" t="s">
        <v>118</v>
      </c>
      <c r="E272" s="43" t="s">
        <v>119</v>
      </c>
      <c r="F272" s="43" t="s">
        <v>120</v>
      </c>
      <c r="G272" s="48">
        <v>2016</v>
      </c>
      <c r="H272" s="43" t="s">
        <v>121</v>
      </c>
      <c r="I272" s="43" t="s">
        <v>122</v>
      </c>
      <c r="J272" s="43" t="s">
        <v>123</v>
      </c>
      <c r="K272" s="43" t="s">
        <v>124</v>
      </c>
      <c r="L272" s="48">
        <v>2017</v>
      </c>
      <c r="M272" s="43" t="s">
        <v>125</v>
      </c>
      <c r="N272" s="43" t="s">
        <v>126</v>
      </c>
      <c r="O272" s="43" t="s">
        <v>127</v>
      </c>
      <c r="P272" s="43" t="s">
        <v>128</v>
      </c>
      <c r="Q272" s="48">
        <v>2018</v>
      </c>
      <c r="R272" s="43" t="s">
        <v>129</v>
      </c>
      <c r="S272" s="43" t="s">
        <v>130</v>
      </c>
      <c r="T272" s="43" t="s">
        <v>131</v>
      </c>
      <c r="U272" s="43" t="s">
        <v>132</v>
      </c>
      <c r="V272" s="48">
        <v>2019</v>
      </c>
      <c r="W272" s="43" t="s">
        <v>133</v>
      </c>
      <c r="X272" s="43" t="s">
        <v>134</v>
      </c>
      <c r="Y272" s="43" t="s">
        <v>135</v>
      </c>
      <c r="Z272" s="43" t="s">
        <v>136</v>
      </c>
      <c r="AA272" s="48">
        <v>2020</v>
      </c>
      <c r="AB272" s="43" t="s">
        <v>137</v>
      </c>
      <c r="AC272" s="43" t="s">
        <v>138</v>
      </c>
      <c r="AD272" s="43" t="s">
        <v>514</v>
      </c>
      <c r="AE272" s="43" t="s">
        <v>563</v>
      </c>
      <c r="AF272" s="48">
        <v>2021</v>
      </c>
    </row>
    <row r="273" spans="1:40" s="2" customFormat="1" hidden="1" x14ac:dyDescent="0.25">
      <c r="A273" s="5"/>
      <c r="B273" s="31" t="s">
        <v>519</v>
      </c>
      <c r="C273" s="43" t="s">
        <v>139</v>
      </c>
      <c r="D273" s="43" t="s">
        <v>140</v>
      </c>
      <c r="E273" s="43" t="s">
        <v>141</v>
      </c>
      <c r="F273" s="43" t="s">
        <v>142</v>
      </c>
      <c r="G273" s="48">
        <v>2016</v>
      </c>
      <c r="H273" s="43" t="s">
        <v>143</v>
      </c>
      <c r="I273" s="43" t="s">
        <v>144</v>
      </c>
      <c r="J273" s="43" t="s">
        <v>145</v>
      </c>
      <c r="K273" s="43" t="s">
        <v>146</v>
      </c>
      <c r="L273" s="48">
        <v>2017</v>
      </c>
      <c r="M273" s="43" t="s">
        <v>147</v>
      </c>
      <c r="N273" s="43" t="s">
        <v>148</v>
      </c>
      <c r="O273" s="43" t="s">
        <v>149</v>
      </c>
      <c r="P273" s="43" t="s">
        <v>150</v>
      </c>
      <c r="Q273" s="48">
        <v>2018</v>
      </c>
      <c r="R273" s="43" t="s">
        <v>151</v>
      </c>
      <c r="S273" s="43" t="s">
        <v>152</v>
      </c>
      <c r="T273" s="43" t="s">
        <v>153</v>
      </c>
      <c r="U273" s="43" t="s">
        <v>154</v>
      </c>
      <c r="V273" s="48">
        <v>2019</v>
      </c>
      <c r="W273" s="43" t="s">
        <v>155</v>
      </c>
      <c r="X273" s="43" t="s">
        <v>156</v>
      </c>
      <c r="Y273" s="43" t="s">
        <v>157</v>
      </c>
      <c r="Z273" s="43" t="s">
        <v>158</v>
      </c>
      <c r="AA273" s="48">
        <v>2020</v>
      </c>
      <c r="AB273" s="43" t="s">
        <v>159</v>
      </c>
      <c r="AC273" s="43" t="s">
        <v>160</v>
      </c>
      <c r="AD273" s="43" t="s">
        <v>513</v>
      </c>
      <c r="AE273" s="43" t="s">
        <v>564</v>
      </c>
      <c r="AF273" s="48">
        <v>2021</v>
      </c>
    </row>
    <row r="274" spans="1:40" s="2" customFormat="1" x14ac:dyDescent="0.25">
      <c r="B274" s="10" t="s">
        <v>245</v>
      </c>
      <c r="C274" s="117">
        <v>0</v>
      </c>
      <c r="D274" s="117">
        <v>0</v>
      </c>
      <c r="E274" s="117">
        <v>0</v>
      </c>
      <c r="F274" s="117">
        <v>0</v>
      </c>
      <c r="G274" s="49">
        <v>0</v>
      </c>
      <c r="H274" s="117">
        <v>0</v>
      </c>
      <c r="I274" s="117">
        <v>0</v>
      </c>
      <c r="J274" s="117">
        <v>0</v>
      </c>
      <c r="K274" s="117">
        <v>0</v>
      </c>
      <c r="L274" s="49">
        <v>0</v>
      </c>
      <c r="M274" s="117">
        <v>0</v>
      </c>
      <c r="N274" s="117">
        <v>0</v>
      </c>
      <c r="O274" s="117">
        <v>0</v>
      </c>
      <c r="P274" s="117">
        <v>0</v>
      </c>
      <c r="Q274" s="49">
        <v>0</v>
      </c>
      <c r="R274" s="117">
        <v>0</v>
      </c>
      <c r="S274" s="117">
        <v>0</v>
      </c>
      <c r="T274" s="117">
        <v>0</v>
      </c>
      <c r="U274" s="117">
        <v>0</v>
      </c>
      <c r="V274" s="49">
        <v>0</v>
      </c>
      <c r="W274" s="117">
        <v>0</v>
      </c>
      <c r="X274" s="117">
        <v>0</v>
      </c>
      <c r="Y274" s="117">
        <v>0</v>
      </c>
      <c r="Z274" s="117">
        <v>0</v>
      </c>
      <c r="AA274" s="49">
        <v>0</v>
      </c>
      <c r="AB274" s="117">
        <v>0</v>
      </c>
      <c r="AC274" s="117">
        <v>0</v>
      </c>
      <c r="AD274" s="117">
        <v>0</v>
      </c>
      <c r="AE274" s="117">
        <v>0</v>
      </c>
      <c r="AF274" s="49">
        <v>0</v>
      </c>
    </row>
    <row r="275" spans="1:40" x14ac:dyDescent="0.25">
      <c r="B275" s="12" t="s">
        <v>246</v>
      </c>
      <c r="C275" s="1">
        <v>0</v>
      </c>
      <c r="D275" s="1">
        <v>0</v>
      </c>
      <c r="E275" s="1">
        <v>0</v>
      </c>
      <c r="F275" s="1">
        <v>0</v>
      </c>
      <c r="G275" s="50">
        <v>0</v>
      </c>
      <c r="H275" s="1">
        <v>0</v>
      </c>
      <c r="I275" s="1">
        <v>0</v>
      </c>
      <c r="J275" s="1">
        <v>0</v>
      </c>
      <c r="K275" s="1">
        <v>0</v>
      </c>
      <c r="L275" s="50">
        <v>0</v>
      </c>
      <c r="M275" s="1">
        <v>0</v>
      </c>
      <c r="N275" s="1">
        <v>0</v>
      </c>
      <c r="O275" s="1">
        <v>0</v>
      </c>
      <c r="P275" s="1">
        <v>0</v>
      </c>
      <c r="Q275" s="50">
        <v>0</v>
      </c>
      <c r="R275" s="1">
        <v>0</v>
      </c>
      <c r="S275" s="1">
        <v>0</v>
      </c>
      <c r="T275" s="1">
        <v>0</v>
      </c>
      <c r="U275" s="1">
        <v>0</v>
      </c>
      <c r="V275" s="50">
        <v>0</v>
      </c>
      <c r="W275" s="1">
        <v>0</v>
      </c>
      <c r="X275" s="1">
        <v>0</v>
      </c>
      <c r="Y275" s="1">
        <v>0</v>
      </c>
      <c r="Z275" s="1">
        <v>0</v>
      </c>
      <c r="AA275" s="50">
        <v>0</v>
      </c>
      <c r="AB275" s="1">
        <v>0</v>
      </c>
      <c r="AC275" s="1">
        <v>0</v>
      </c>
      <c r="AD275" s="1">
        <v>0</v>
      </c>
      <c r="AE275" s="1">
        <v>0</v>
      </c>
      <c r="AF275" s="50">
        <v>0</v>
      </c>
      <c r="AG275"/>
      <c r="AH275"/>
      <c r="AI275"/>
      <c r="AJ275"/>
      <c r="AK275"/>
      <c r="AL275"/>
      <c r="AM275"/>
      <c r="AN275"/>
    </row>
    <row r="276" spans="1:40" s="2" customFormat="1" x14ac:dyDescent="0.25">
      <c r="B276" s="10" t="s">
        <v>214</v>
      </c>
      <c r="C276" s="117">
        <v>0</v>
      </c>
      <c r="D276" s="117">
        <v>0</v>
      </c>
      <c r="E276" s="117">
        <v>0</v>
      </c>
      <c r="F276" s="117">
        <v>0</v>
      </c>
      <c r="G276" s="49">
        <v>0</v>
      </c>
      <c r="H276" s="117">
        <v>0</v>
      </c>
      <c r="I276" s="117">
        <v>0</v>
      </c>
      <c r="J276" s="117">
        <v>0</v>
      </c>
      <c r="K276" s="117">
        <v>0</v>
      </c>
      <c r="L276" s="49">
        <v>0</v>
      </c>
      <c r="M276" s="117">
        <v>0</v>
      </c>
      <c r="N276" s="117">
        <v>0</v>
      </c>
      <c r="O276" s="117">
        <v>0</v>
      </c>
      <c r="P276" s="117">
        <v>0</v>
      </c>
      <c r="Q276" s="49">
        <v>0</v>
      </c>
      <c r="R276" s="117">
        <v>0</v>
      </c>
      <c r="S276" s="117">
        <v>0</v>
      </c>
      <c r="T276" s="117">
        <v>0</v>
      </c>
      <c r="U276" s="117">
        <v>0</v>
      </c>
      <c r="V276" s="49">
        <v>0</v>
      </c>
      <c r="W276" s="117">
        <v>0</v>
      </c>
      <c r="X276" s="117">
        <v>0</v>
      </c>
      <c r="Y276" s="117">
        <v>0</v>
      </c>
      <c r="Z276" s="117">
        <v>0</v>
      </c>
      <c r="AA276" s="49">
        <v>0</v>
      </c>
      <c r="AB276" s="117">
        <v>0</v>
      </c>
      <c r="AC276" s="117">
        <v>0</v>
      </c>
      <c r="AD276" s="117">
        <v>0</v>
      </c>
      <c r="AE276" s="117">
        <v>0</v>
      </c>
      <c r="AF276" s="49">
        <v>0</v>
      </c>
    </row>
    <row r="277" spans="1:40" x14ac:dyDescent="0.25">
      <c r="B277" s="12" t="s">
        <v>215</v>
      </c>
      <c r="C277" s="1">
        <v>-2759.2438599999996</v>
      </c>
      <c r="D277" s="1">
        <v>-2822.7533800000019</v>
      </c>
      <c r="E277" s="1">
        <v>-1456.6792299999979</v>
      </c>
      <c r="F277" s="1">
        <v>-1408.4289600000002</v>
      </c>
      <c r="G277" s="50">
        <v>-8447.1054299999996</v>
      </c>
      <c r="H277" s="1">
        <v>-1942.2862900000005</v>
      </c>
      <c r="I277" s="1">
        <v>-3661.3099499999994</v>
      </c>
      <c r="J277" s="1">
        <v>-2399.1628599999995</v>
      </c>
      <c r="K277" s="1">
        <v>-1671.9442499999986</v>
      </c>
      <c r="L277" s="50">
        <v>-9674.703349999998</v>
      </c>
      <c r="M277" s="1">
        <v>-2676.2606600000004</v>
      </c>
      <c r="N277" s="1">
        <v>-5602.0413800000024</v>
      </c>
      <c r="O277" s="1">
        <v>-14006.898199999978</v>
      </c>
      <c r="P277" s="1">
        <v>-5072.0920300000143</v>
      </c>
      <c r="Q277" s="50">
        <v>-27357.292269999994</v>
      </c>
      <c r="R277" s="1">
        <v>-2948.7960599999992</v>
      </c>
      <c r="S277" s="1">
        <v>-4632.06646</v>
      </c>
      <c r="T277" s="1">
        <v>-4047.4921100000047</v>
      </c>
      <c r="U277" s="1">
        <v>-9124.1501900000058</v>
      </c>
      <c r="V277" s="50">
        <v>-20752.504820000009</v>
      </c>
      <c r="W277" s="1">
        <v>-3404.5684299999994</v>
      </c>
      <c r="X277" s="1">
        <v>-5894.6183200000014</v>
      </c>
      <c r="Y277" s="1">
        <v>-4347.0529600000009</v>
      </c>
      <c r="Z277" s="1">
        <v>-6299.5771999999997</v>
      </c>
      <c r="AA277" s="50">
        <v>-19945.816910000001</v>
      </c>
      <c r="AB277" s="1">
        <v>-20274.716919999995</v>
      </c>
      <c r="AC277" s="1">
        <v>-23482.913780000006</v>
      </c>
      <c r="AD277" s="1">
        <v>-27594.750200000002</v>
      </c>
      <c r="AE277" s="1">
        <v>-11167.372289999978</v>
      </c>
      <c r="AF277" s="50">
        <v>-82519.753189999989</v>
      </c>
      <c r="AG277"/>
      <c r="AH277"/>
      <c r="AI277"/>
      <c r="AJ277"/>
      <c r="AK277"/>
      <c r="AL277"/>
      <c r="AM277"/>
      <c r="AN277"/>
    </row>
    <row r="278" spans="1:40" x14ac:dyDescent="0.25">
      <c r="B278" s="12" t="s">
        <v>216</v>
      </c>
      <c r="C278" s="1">
        <v>-2744.0813700000003</v>
      </c>
      <c r="D278" s="1">
        <v>-3620.3989299999998</v>
      </c>
      <c r="E278" s="1">
        <v>-3776.9704499999998</v>
      </c>
      <c r="F278" s="1">
        <v>-2467.6146899999949</v>
      </c>
      <c r="G278" s="267">
        <v>-12609.065439999995</v>
      </c>
      <c r="H278" s="1">
        <v>-1679.6535700000002</v>
      </c>
      <c r="I278" s="1">
        <v>-2460.0902599999999</v>
      </c>
      <c r="J278" s="1">
        <v>-2475.24503</v>
      </c>
      <c r="K278" s="1">
        <v>-1718.3358000000017</v>
      </c>
      <c r="L278" s="267">
        <v>-8333.324660000002</v>
      </c>
      <c r="M278" s="1">
        <v>-1613.9054599999997</v>
      </c>
      <c r="N278" s="1">
        <v>-2036.05675</v>
      </c>
      <c r="O278" s="1">
        <v>-1472.7865300000003</v>
      </c>
      <c r="P278" s="1">
        <v>-1352.7790700000014</v>
      </c>
      <c r="Q278" s="267">
        <v>-6475.5278100000014</v>
      </c>
      <c r="R278" s="1">
        <v>-1024.4428700000001</v>
      </c>
      <c r="S278" s="1">
        <v>-1922.1131699999994</v>
      </c>
      <c r="T278" s="1">
        <v>-2347.0905100000009</v>
      </c>
      <c r="U278" s="1">
        <v>-1277.9809399999995</v>
      </c>
      <c r="V278" s="267">
        <v>-6571.6274899999999</v>
      </c>
      <c r="W278" s="1">
        <v>-2103.7321699999998</v>
      </c>
      <c r="X278" s="1">
        <v>-2816.3566299999998</v>
      </c>
      <c r="Y278" s="1">
        <v>-2335.8907399999998</v>
      </c>
      <c r="Z278" s="1">
        <v>-1298.4524500000016</v>
      </c>
      <c r="AA278" s="267">
        <v>-8554.431990000001</v>
      </c>
      <c r="AB278" s="1">
        <v>-1142.72351</v>
      </c>
      <c r="AC278" s="1">
        <v>-504.72503000000006</v>
      </c>
      <c r="AD278" s="1">
        <v>-1386.6505</v>
      </c>
      <c r="AE278" s="1">
        <v>-904.7549800000005</v>
      </c>
      <c r="AF278" s="267">
        <v>-3938.8540200000007</v>
      </c>
      <c r="AG278"/>
      <c r="AH278"/>
      <c r="AI278"/>
      <c r="AJ278"/>
      <c r="AK278"/>
      <c r="AL278"/>
      <c r="AM278"/>
      <c r="AN278"/>
    </row>
    <row r="279" spans="1:40" x14ac:dyDescent="0.25">
      <c r="B279" s="12" t="s">
        <v>217</v>
      </c>
      <c r="C279" s="1">
        <v>47158.157839999993</v>
      </c>
      <c r="D279" s="1">
        <v>67332.668479999993</v>
      </c>
      <c r="E279" s="1">
        <v>81599.369930000044</v>
      </c>
      <c r="F279" s="1">
        <v>53127.214989999979</v>
      </c>
      <c r="G279" s="267">
        <v>249217.41124000002</v>
      </c>
      <c r="H279" s="1">
        <v>30608.807130000001</v>
      </c>
      <c r="I279" s="1">
        <v>29356.708679999982</v>
      </c>
      <c r="J279" s="1">
        <v>32010.025080000036</v>
      </c>
      <c r="K279" s="1">
        <v>27561.475129999977</v>
      </c>
      <c r="L279" s="267">
        <v>119537.01602</v>
      </c>
      <c r="M279" s="1">
        <v>22568.427429999996</v>
      </c>
      <c r="N279" s="1">
        <v>16893.977060000012</v>
      </c>
      <c r="O279" s="1">
        <v>9720.3963799999983</v>
      </c>
      <c r="P279" s="1">
        <v>18895.304949999991</v>
      </c>
      <c r="Q279" s="267">
        <v>68078.105819999997</v>
      </c>
      <c r="R279" s="1">
        <v>16128.794699999997</v>
      </c>
      <c r="S279" s="1">
        <v>18896.012299999995</v>
      </c>
      <c r="T279" s="1">
        <v>18840.121320000006</v>
      </c>
      <c r="U279" s="1">
        <v>20493.954780000007</v>
      </c>
      <c r="V279" s="267">
        <v>74358.883100000006</v>
      </c>
      <c r="W279" s="1">
        <v>-3227.7890099999959</v>
      </c>
      <c r="X279" s="1">
        <v>32019.795339999997</v>
      </c>
      <c r="Y279" s="1">
        <v>21368.426959999993</v>
      </c>
      <c r="Z279" s="1">
        <v>17606.682800000002</v>
      </c>
      <c r="AA279" s="267">
        <v>67767.116089999996</v>
      </c>
      <c r="AB279" s="1">
        <v>7179.4618800000007</v>
      </c>
      <c r="AC279" s="1">
        <v>15204.016500000003</v>
      </c>
      <c r="AD279" s="1">
        <v>-625.80040000000372</v>
      </c>
      <c r="AE279" s="1">
        <v>6643.3918100000028</v>
      </c>
      <c r="AF279" s="267">
        <v>28401.069790000001</v>
      </c>
      <c r="AG279" s="199"/>
      <c r="AH279" s="199"/>
      <c r="AI279" s="199"/>
      <c r="AJ279" s="199"/>
      <c r="AK279" s="199"/>
      <c r="AL279" s="199"/>
      <c r="AM279" s="199"/>
      <c r="AN279" s="199"/>
    </row>
    <row r="280" spans="1:40" x14ac:dyDescent="0.25">
      <c r="B280" s="12" t="s">
        <v>218</v>
      </c>
      <c r="C280" s="1">
        <v>422701.64483000006</v>
      </c>
      <c r="D280" s="1">
        <v>384354.20520999999</v>
      </c>
      <c r="E280" s="1">
        <v>398112.91697999963</v>
      </c>
      <c r="F280" s="1">
        <v>466358.81706000026</v>
      </c>
      <c r="G280" s="50">
        <v>1671527.5840799999</v>
      </c>
      <c r="H280" s="1">
        <v>461502.33072999999</v>
      </c>
      <c r="I280" s="1">
        <v>516020.65833000006</v>
      </c>
      <c r="J280" s="1">
        <v>453539.75187999988</v>
      </c>
      <c r="K280" s="1">
        <v>509032.56891999999</v>
      </c>
      <c r="L280" s="50">
        <v>1940095.3098599999</v>
      </c>
      <c r="M280" s="1">
        <v>483266.89222999994</v>
      </c>
      <c r="N280" s="1">
        <v>457793.29275000031</v>
      </c>
      <c r="O280" s="1">
        <v>556556.4116599994</v>
      </c>
      <c r="P280" s="1">
        <v>625334.61492000008</v>
      </c>
      <c r="Q280" s="50">
        <v>2122951.2115599997</v>
      </c>
      <c r="R280" s="1">
        <v>569133.35255999991</v>
      </c>
      <c r="S280" s="1">
        <v>530008.36346000002</v>
      </c>
      <c r="T280" s="1">
        <v>627901.95050000004</v>
      </c>
      <c r="U280" s="1">
        <v>496834.72978999978</v>
      </c>
      <c r="V280" s="50">
        <v>2223878.3963099997</v>
      </c>
      <c r="W280" s="1">
        <v>641538.98627999995</v>
      </c>
      <c r="X280" s="1">
        <v>590763.83119000017</v>
      </c>
      <c r="Y280" s="1">
        <v>628296.72185000009</v>
      </c>
      <c r="Z280" s="1">
        <v>632186.72922000033</v>
      </c>
      <c r="AA280" s="50">
        <v>2492786.2685400005</v>
      </c>
      <c r="AB280" s="1">
        <v>276224.66591999994</v>
      </c>
      <c r="AC280" s="1">
        <v>267824.20608000003</v>
      </c>
      <c r="AD280" s="1">
        <v>222357.62964000006</v>
      </c>
      <c r="AE280" s="1">
        <v>236036.62450999999</v>
      </c>
      <c r="AF280" s="50">
        <v>1002443.12615</v>
      </c>
      <c r="AG280"/>
      <c r="AH280"/>
      <c r="AI280"/>
      <c r="AJ280"/>
      <c r="AK280"/>
      <c r="AL280"/>
      <c r="AM280" s="198"/>
      <c r="AN280" s="198"/>
    </row>
    <row r="281" spans="1:40" s="2" customFormat="1" x14ac:dyDescent="0.25">
      <c r="B281" s="10" t="s">
        <v>196</v>
      </c>
      <c r="C281" s="117">
        <v>464356.47744000005</v>
      </c>
      <c r="D281" s="117">
        <v>445243.72138</v>
      </c>
      <c r="E281" s="117">
        <v>474478.63722999964</v>
      </c>
      <c r="F281" s="117">
        <v>515609.98840000026</v>
      </c>
      <c r="G281" s="49">
        <v>1899688.8244499997</v>
      </c>
      <c r="H281" s="117">
        <v>488489.19799999997</v>
      </c>
      <c r="I281" s="117">
        <v>539255.96680000005</v>
      </c>
      <c r="J281" s="117">
        <v>480675.3690699999</v>
      </c>
      <c r="K281" s="117">
        <v>533203.76399999997</v>
      </c>
      <c r="L281" s="49">
        <v>2041624.2978699999</v>
      </c>
      <c r="M281" s="117">
        <v>501545.15353999991</v>
      </c>
      <c r="N281" s="117">
        <v>467049.17168000032</v>
      </c>
      <c r="O281" s="117">
        <v>550797.12330999947</v>
      </c>
      <c r="P281" s="117">
        <v>637805.04877000011</v>
      </c>
      <c r="Q281" s="49">
        <v>2157196.4972999999</v>
      </c>
      <c r="R281" s="117">
        <v>581288.90832999989</v>
      </c>
      <c r="S281" s="117">
        <v>542350.19613000005</v>
      </c>
      <c r="T281" s="117">
        <v>640347.48920000007</v>
      </c>
      <c r="U281" s="117">
        <v>506926.55343999976</v>
      </c>
      <c r="V281" s="49">
        <v>2270913.1471000002</v>
      </c>
      <c r="W281" s="117">
        <v>632802.89666999993</v>
      </c>
      <c r="X281" s="117">
        <v>614072.65158000018</v>
      </c>
      <c r="Y281" s="117">
        <v>642982.2051100001</v>
      </c>
      <c r="Z281" s="117">
        <v>642195.38237000036</v>
      </c>
      <c r="AA281" s="49">
        <v>2532053.1357300002</v>
      </c>
      <c r="AB281" s="117">
        <v>261986.68736999994</v>
      </c>
      <c r="AC281" s="117">
        <v>259040.58377000003</v>
      </c>
      <c r="AD281" s="117">
        <v>192750.42854000005</v>
      </c>
      <c r="AE281" s="117">
        <v>230607.88905000009</v>
      </c>
      <c r="AF281" s="49">
        <v>944385.58873000019</v>
      </c>
      <c r="AM281" s="268"/>
      <c r="AN281" s="268"/>
    </row>
    <row r="282" spans="1:40" x14ac:dyDescent="0.25">
      <c r="B282" s="12" t="s">
        <v>220</v>
      </c>
      <c r="C282" s="1">
        <v>0</v>
      </c>
      <c r="D282" s="1">
        <v>0</v>
      </c>
      <c r="E282" s="1">
        <v>0</v>
      </c>
      <c r="F282" s="1">
        <v>0</v>
      </c>
      <c r="G282" s="267">
        <v>0</v>
      </c>
      <c r="H282" s="1">
        <v>0</v>
      </c>
      <c r="I282" s="1">
        <v>0</v>
      </c>
      <c r="J282" s="1">
        <v>0</v>
      </c>
      <c r="K282" s="1">
        <v>859.47056000000009</v>
      </c>
      <c r="L282" s="267">
        <v>859.47056000000009</v>
      </c>
      <c r="M282" s="1">
        <v>0</v>
      </c>
      <c r="N282" s="1">
        <v>0</v>
      </c>
      <c r="O282" s="1">
        <v>-17061.124299999999</v>
      </c>
      <c r="P282" s="1">
        <v>0</v>
      </c>
      <c r="Q282" s="267">
        <v>-17061.124299999999</v>
      </c>
      <c r="R282" s="1">
        <v>0</v>
      </c>
      <c r="S282" s="1">
        <v>1715.6541399999999</v>
      </c>
      <c r="T282" s="1">
        <v>0</v>
      </c>
      <c r="U282" s="1">
        <v>0</v>
      </c>
      <c r="V282" s="267">
        <v>1715.6541399999999</v>
      </c>
      <c r="W282" s="1">
        <v>0</v>
      </c>
      <c r="X282" s="1">
        <v>0</v>
      </c>
      <c r="Y282" s="1">
        <v>0</v>
      </c>
      <c r="Z282" s="1">
        <v>-30700.963780000002</v>
      </c>
      <c r="AA282" s="267">
        <v>-30700.963780000002</v>
      </c>
      <c r="AB282" s="1">
        <v>0</v>
      </c>
      <c r="AC282" s="1">
        <v>0</v>
      </c>
      <c r="AD282" s="1">
        <v>0</v>
      </c>
      <c r="AE282" s="1">
        <v>-2.6250200000000001</v>
      </c>
      <c r="AF282" s="267">
        <v>-2.6250200000000001</v>
      </c>
      <c r="AG282"/>
      <c r="AH282"/>
      <c r="AI282"/>
      <c r="AJ282"/>
      <c r="AK282"/>
      <c r="AL282"/>
      <c r="AM282"/>
      <c r="AN282" s="198"/>
    </row>
    <row r="283" spans="1:40" s="2" customFormat="1" x14ac:dyDescent="0.25">
      <c r="B283" s="10" t="s">
        <v>221</v>
      </c>
      <c r="C283" s="117">
        <v>464356.47744000005</v>
      </c>
      <c r="D283" s="117">
        <v>445243.72138</v>
      </c>
      <c r="E283" s="117">
        <v>474478.63722999964</v>
      </c>
      <c r="F283" s="117">
        <v>515609.98840000026</v>
      </c>
      <c r="G283" s="49">
        <v>1899688.8244499997</v>
      </c>
      <c r="H283" s="117">
        <v>488489.19799999997</v>
      </c>
      <c r="I283" s="117">
        <v>539255.96680000005</v>
      </c>
      <c r="J283" s="117">
        <v>480675.3690699999</v>
      </c>
      <c r="K283" s="117">
        <v>534063.23456000001</v>
      </c>
      <c r="L283" s="49">
        <v>2042483.7684299999</v>
      </c>
      <c r="M283" s="117">
        <v>501545.15353999991</v>
      </c>
      <c r="N283" s="117">
        <v>467049.17168000032</v>
      </c>
      <c r="O283" s="117">
        <v>533735.99900999945</v>
      </c>
      <c r="P283" s="117">
        <v>637805.04877000011</v>
      </c>
      <c r="Q283" s="49">
        <v>2140135.3729999997</v>
      </c>
      <c r="R283" s="117">
        <v>581288.90832999989</v>
      </c>
      <c r="S283" s="117">
        <v>544065.85027000005</v>
      </c>
      <c r="T283" s="117">
        <v>640347.48920000007</v>
      </c>
      <c r="U283" s="117">
        <v>506926.55343999976</v>
      </c>
      <c r="V283" s="49">
        <v>2272628.8012399999</v>
      </c>
      <c r="W283" s="117">
        <v>632802.89666999993</v>
      </c>
      <c r="X283" s="117">
        <v>614072.65158000018</v>
      </c>
      <c r="Y283" s="117">
        <v>642982.2051100001</v>
      </c>
      <c r="Z283" s="117">
        <v>611494.41859000036</v>
      </c>
      <c r="AA283" s="49">
        <v>2501352.1719500003</v>
      </c>
      <c r="AB283" s="117">
        <v>261986.68736999994</v>
      </c>
      <c r="AC283" s="117">
        <v>259040.58377000003</v>
      </c>
      <c r="AD283" s="117">
        <v>192750.42854000005</v>
      </c>
      <c r="AE283" s="117">
        <v>230605.26403000008</v>
      </c>
      <c r="AF283" s="49">
        <v>944382.96371000016</v>
      </c>
    </row>
    <row r="284" spans="1:40" x14ac:dyDescent="0.25">
      <c r="B284" s="12" t="s">
        <v>222</v>
      </c>
      <c r="C284" s="1">
        <v>382.32369000000017</v>
      </c>
      <c r="D284" s="1">
        <v>-1057.7413100000003</v>
      </c>
      <c r="E284" s="1">
        <v>1239.0389800000003</v>
      </c>
      <c r="F284" s="1">
        <v>3090.6654900000003</v>
      </c>
      <c r="G284" s="267">
        <v>3654.2868500000004</v>
      </c>
      <c r="H284" s="1">
        <v>185.94343000000003</v>
      </c>
      <c r="I284" s="1">
        <v>-451.35317000000003</v>
      </c>
      <c r="J284" s="1">
        <v>-474.75137000000001</v>
      </c>
      <c r="K284" s="1">
        <v>271.32450000000006</v>
      </c>
      <c r="L284" s="267">
        <v>-468.83660999999995</v>
      </c>
      <c r="M284" s="1">
        <v>347.08521000000002</v>
      </c>
      <c r="N284" s="1">
        <v>211.20113000000009</v>
      </c>
      <c r="O284" s="1">
        <v>6738.68923</v>
      </c>
      <c r="P284" s="1">
        <v>-3128.1180999999997</v>
      </c>
      <c r="Q284" s="267">
        <v>4168.8574700000008</v>
      </c>
      <c r="R284" s="1">
        <v>-1.3029400000000024</v>
      </c>
      <c r="S284" s="1">
        <v>-866.15027999999995</v>
      </c>
      <c r="T284" s="1">
        <v>609.65692999999999</v>
      </c>
      <c r="U284" s="1">
        <v>1302.97279</v>
      </c>
      <c r="V284" s="267">
        <v>1045.1765</v>
      </c>
      <c r="W284" s="1">
        <v>4764.5974999999999</v>
      </c>
      <c r="X284" s="1">
        <v>-3623.5210999999999</v>
      </c>
      <c r="Y284" s="1">
        <v>1080.0614600000004</v>
      </c>
      <c r="Z284" s="1">
        <v>325.77659999999969</v>
      </c>
      <c r="AA284" s="267">
        <v>2546.91446</v>
      </c>
      <c r="AB284" s="1">
        <v>3904.0822000000003</v>
      </c>
      <c r="AC284" s="1">
        <v>2160.7556300000001</v>
      </c>
      <c r="AD284" s="1">
        <v>7222.1340999999993</v>
      </c>
      <c r="AE284" s="1">
        <v>930.79416000000015</v>
      </c>
      <c r="AF284" s="267">
        <v>14217.766089999999</v>
      </c>
      <c r="AG284"/>
      <c r="AH284"/>
      <c r="AI284"/>
      <c r="AJ284"/>
      <c r="AK284"/>
      <c r="AL284"/>
      <c r="AM284"/>
      <c r="AN284"/>
    </row>
    <row r="285" spans="1:40" x14ac:dyDescent="0.25">
      <c r="B285" s="12" t="s">
        <v>223</v>
      </c>
      <c r="C285" s="1">
        <v>135.47653999999986</v>
      </c>
      <c r="D285" s="1">
        <v>-382.9468599999999</v>
      </c>
      <c r="E285" s="1">
        <v>443.89400000000001</v>
      </c>
      <c r="F285" s="1">
        <v>1119.1196200000002</v>
      </c>
      <c r="G285" s="267">
        <v>1315.5433</v>
      </c>
      <c r="H285" s="1">
        <v>64.779630000000012</v>
      </c>
      <c r="I285" s="1">
        <v>-164.64714000000001</v>
      </c>
      <c r="J285" s="1">
        <v>-173.07049999999998</v>
      </c>
      <c r="K285" s="1">
        <v>95.516829999999999</v>
      </c>
      <c r="L285" s="267">
        <v>-177.42117999999996</v>
      </c>
      <c r="M285" s="1">
        <v>122.79067999999999</v>
      </c>
      <c r="N285" s="1">
        <v>78.19239999999995</v>
      </c>
      <c r="O285" s="1">
        <v>2425.92812</v>
      </c>
      <c r="P285" s="1">
        <v>-1126.1225200000001</v>
      </c>
      <c r="Q285" s="267">
        <v>1500.7886799999999</v>
      </c>
      <c r="R285" s="1">
        <v>-2.6290400000000007</v>
      </c>
      <c r="S285" s="1">
        <v>-313.97411</v>
      </c>
      <c r="T285" s="1">
        <v>217.31648999999999</v>
      </c>
      <c r="U285" s="1">
        <v>466.91020999999995</v>
      </c>
      <c r="V285" s="267">
        <v>367.62354999999997</v>
      </c>
      <c r="W285" s="1">
        <v>1715.2550900000001</v>
      </c>
      <c r="X285" s="1">
        <v>-1308.7875900000001</v>
      </c>
      <c r="Y285" s="1">
        <v>391.73056999999994</v>
      </c>
      <c r="Z285" s="1">
        <v>109.83931000000007</v>
      </c>
      <c r="AA285" s="267">
        <v>908.03737999999998</v>
      </c>
      <c r="AB285" s="1">
        <v>1403.23577</v>
      </c>
      <c r="AC285" s="1">
        <v>780.10583999999994</v>
      </c>
      <c r="AD285" s="1">
        <v>2599.9682799999996</v>
      </c>
      <c r="AE285" s="1">
        <v>351.4591299999999</v>
      </c>
      <c r="AF285" s="267">
        <v>5134.7690199999997</v>
      </c>
      <c r="AG285"/>
      <c r="AH285"/>
      <c r="AI285"/>
      <c r="AJ285"/>
      <c r="AK285"/>
      <c r="AL285"/>
      <c r="AM285"/>
      <c r="AN285"/>
    </row>
    <row r="286" spans="1:40" x14ac:dyDescent="0.25">
      <c r="B286" s="12" t="s">
        <v>224</v>
      </c>
      <c r="C286" s="1">
        <v>0</v>
      </c>
      <c r="D286" s="1">
        <v>0</v>
      </c>
      <c r="E286" s="1">
        <v>0</v>
      </c>
      <c r="F286" s="1">
        <v>0</v>
      </c>
      <c r="G286" s="267">
        <v>0</v>
      </c>
      <c r="H286" s="1">
        <v>0</v>
      </c>
      <c r="I286" s="1">
        <v>0</v>
      </c>
      <c r="J286" s="1">
        <v>0</v>
      </c>
      <c r="K286" s="1">
        <v>0</v>
      </c>
      <c r="L286" s="267">
        <v>0</v>
      </c>
      <c r="M286" s="1">
        <v>0</v>
      </c>
      <c r="N286" s="1">
        <v>0</v>
      </c>
      <c r="O286" s="1">
        <v>0</v>
      </c>
      <c r="P286" s="1">
        <v>0</v>
      </c>
      <c r="Q286" s="267">
        <v>0</v>
      </c>
      <c r="R286" s="1">
        <v>0</v>
      </c>
      <c r="S286" s="1">
        <v>0</v>
      </c>
      <c r="T286" s="1">
        <v>0</v>
      </c>
      <c r="U286" s="1">
        <v>0</v>
      </c>
      <c r="V286" s="267">
        <v>0</v>
      </c>
      <c r="W286" s="1">
        <v>0</v>
      </c>
      <c r="X286" s="1">
        <v>0</v>
      </c>
      <c r="Y286" s="1">
        <v>0</v>
      </c>
      <c r="Z286" s="1">
        <v>0</v>
      </c>
      <c r="AA286" s="267">
        <v>0</v>
      </c>
      <c r="AB286" s="1">
        <v>0</v>
      </c>
      <c r="AC286" s="1">
        <v>0</v>
      </c>
      <c r="AD286" s="1">
        <v>0</v>
      </c>
      <c r="AE286" s="1">
        <v>0</v>
      </c>
      <c r="AF286" s="267">
        <v>0</v>
      </c>
      <c r="AG286"/>
      <c r="AH286"/>
      <c r="AI286"/>
      <c r="AJ286"/>
      <c r="AK286"/>
      <c r="AL286"/>
      <c r="AM286"/>
      <c r="AN286"/>
    </row>
    <row r="287" spans="1:40" x14ac:dyDescent="0.25">
      <c r="B287" s="12" t="s">
        <v>225</v>
      </c>
      <c r="C287" s="1">
        <v>0</v>
      </c>
      <c r="D287" s="1">
        <v>0</v>
      </c>
      <c r="E287" s="1">
        <v>0</v>
      </c>
      <c r="F287" s="1">
        <v>0</v>
      </c>
      <c r="G287" s="267">
        <v>0</v>
      </c>
      <c r="H287" s="1">
        <v>0</v>
      </c>
      <c r="I287" s="1">
        <v>0</v>
      </c>
      <c r="J287" s="1">
        <v>0</v>
      </c>
      <c r="K287" s="1">
        <v>0</v>
      </c>
      <c r="L287" s="267">
        <v>0</v>
      </c>
      <c r="M287" s="1">
        <v>0</v>
      </c>
      <c r="N287" s="1">
        <v>0</v>
      </c>
      <c r="O287" s="1">
        <v>0</v>
      </c>
      <c r="P287" s="1">
        <v>0</v>
      </c>
      <c r="Q287" s="267">
        <v>0</v>
      </c>
      <c r="R287" s="1">
        <v>0</v>
      </c>
      <c r="S287" s="1">
        <v>0</v>
      </c>
      <c r="T287" s="1">
        <v>0</v>
      </c>
      <c r="U287" s="1">
        <v>0</v>
      </c>
      <c r="V287" s="267">
        <v>0</v>
      </c>
      <c r="W287" s="1">
        <v>0</v>
      </c>
      <c r="X287" s="1">
        <v>0</v>
      </c>
      <c r="Y287" s="1">
        <v>0</v>
      </c>
      <c r="Z287" s="1">
        <v>0</v>
      </c>
      <c r="AA287" s="267">
        <v>0</v>
      </c>
      <c r="AB287" s="1">
        <v>0</v>
      </c>
      <c r="AC287" s="1">
        <v>0</v>
      </c>
      <c r="AD287" s="1">
        <v>0</v>
      </c>
      <c r="AE287" s="1">
        <v>0</v>
      </c>
      <c r="AF287" s="267">
        <v>0</v>
      </c>
      <c r="AG287"/>
      <c r="AH287"/>
      <c r="AI287"/>
      <c r="AJ287"/>
      <c r="AK287"/>
      <c r="AL287"/>
      <c r="AM287"/>
      <c r="AN287"/>
    </row>
    <row r="288" spans="1:40" s="2" customFormat="1" x14ac:dyDescent="0.25">
      <c r="A288" s="6"/>
      <c r="B288" s="16" t="s">
        <v>226</v>
      </c>
      <c r="C288" s="17">
        <v>464874.27767000004</v>
      </c>
      <c r="D288" s="17">
        <v>443803.03320999997</v>
      </c>
      <c r="E288" s="17">
        <v>476161.57020999963</v>
      </c>
      <c r="F288" s="17">
        <v>519819.77351000026</v>
      </c>
      <c r="G288" s="55">
        <v>1904658.6545999998</v>
      </c>
      <c r="H288" s="17">
        <v>488739.92105999996</v>
      </c>
      <c r="I288" s="17">
        <v>538639.96649000002</v>
      </c>
      <c r="J288" s="17">
        <v>480027.54719999991</v>
      </c>
      <c r="K288" s="17">
        <v>534430.07588999998</v>
      </c>
      <c r="L288" s="55">
        <v>2041837.51064</v>
      </c>
      <c r="M288" s="17">
        <v>502015.02942999988</v>
      </c>
      <c r="N288" s="17">
        <v>467338.56521000032</v>
      </c>
      <c r="O288" s="17">
        <v>542900.61635999952</v>
      </c>
      <c r="P288" s="17">
        <v>633550.80815000017</v>
      </c>
      <c r="Q288" s="55">
        <v>2145805.0191500001</v>
      </c>
      <c r="R288" s="17">
        <v>581284.9763499999</v>
      </c>
      <c r="S288" s="17">
        <v>542885.72588000016</v>
      </c>
      <c r="T288" s="17">
        <v>641174.46262000012</v>
      </c>
      <c r="U288" s="17">
        <v>508696.43643999979</v>
      </c>
      <c r="V288" s="55">
        <v>2274041.6012899997</v>
      </c>
      <c r="W288" s="17">
        <v>639282.74925999995</v>
      </c>
      <c r="X288" s="17">
        <v>609140.3428900002</v>
      </c>
      <c r="Y288" s="17">
        <v>644453.99714000011</v>
      </c>
      <c r="Z288" s="17">
        <v>611930.0345000003</v>
      </c>
      <c r="AA288" s="55">
        <v>2504807.1237900006</v>
      </c>
      <c r="AB288" s="17">
        <v>267294.00533999997</v>
      </c>
      <c r="AC288" s="17">
        <v>261981.44524000003</v>
      </c>
      <c r="AD288" s="17">
        <v>202572.53092000005</v>
      </c>
      <c r="AE288" s="17">
        <v>231887.51732000004</v>
      </c>
      <c r="AF288" s="55">
        <v>963735.4988200001</v>
      </c>
    </row>
    <row r="289" spans="1:40" x14ac:dyDescent="0.25">
      <c r="B289" s="12" t="s">
        <v>251</v>
      </c>
      <c r="C289" s="1">
        <v>464874.27767000004</v>
      </c>
      <c r="D289" s="1">
        <v>443803.03320999997</v>
      </c>
      <c r="E289" s="1">
        <v>476161.57020999963</v>
      </c>
      <c r="F289" s="1">
        <v>519819.77351000026</v>
      </c>
      <c r="G289" s="267">
        <v>1904658.6545999998</v>
      </c>
      <c r="H289" s="1">
        <v>488739.92105999996</v>
      </c>
      <c r="I289" s="1">
        <v>538639.96649000002</v>
      </c>
      <c r="J289" s="1">
        <v>480027.54719999991</v>
      </c>
      <c r="K289" s="1">
        <v>534430.07588999998</v>
      </c>
      <c r="L289" s="267">
        <v>2041837.51064</v>
      </c>
      <c r="M289" s="1">
        <v>502015.02942999988</v>
      </c>
      <c r="N289" s="1">
        <v>467338.56521000032</v>
      </c>
      <c r="O289" s="1">
        <v>542900.61635999952</v>
      </c>
      <c r="P289" s="1">
        <v>633550.80815000017</v>
      </c>
      <c r="Q289" s="267">
        <v>2145805.0191500001</v>
      </c>
      <c r="R289" s="1">
        <v>581284.9763499999</v>
      </c>
      <c r="S289" s="1">
        <v>542885.72588000016</v>
      </c>
      <c r="T289" s="1">
        <v>641174.46262000012</v>
      </c>
      <c r="U289" s="1">
        <v>508696.43643999979</v>
      </c>
      <c r="V289" s="267">
        <v>2274041.6012899997</v>
      </c>
      <c r="W289" s="1">
        <v>639282.74925999995</v>
      </c>
      <c r="X289" s="1">
        <v>609140.3428900002</v>
      </c>
      <c r="Y289" s="1">
        <v>644453.99714000011</v>
      </c>
      <c r="Z289" s="1">
        <v>611930.0345000003</v>
      </c>
      <c r="AA289" s="267">
        <v>2504807.1237900006</v>
      </c>
      <c r="AB289" s="1">
        <v>267294.00533999997</v>
      </c>
      <c r="AC289" s="1">
        <v>261981.44524000003</v>
      </c>
      <c r="AD289" s="1">
        <v>202572.53092000005</v>
      </c>
      <c r="AE289" s="1">
        <v>231887.51732000004</v>
      </c>
      <c r="AF289" s="267">
        <v>963735.4988200001</v>
      </c>
      <c r="AG289"/>
      <c r="AH289"/>
      <c r="AI289"/>
      <c r="AJ289"/>
      <c r="AK289"/>
      <c r="AL289"/>
      <c r="AM289"/>
      <c r="AN289"/>
    </row>
    <row r="290" spans="1:40" x14ac:dyDescent="0.25">
      <c r="B290" s="12" t="s">
        <v>227</v>
      </c>
      <c r="C290" s="1"/>
      <c r="D290" s="1"/>
      <c r="E290" s="1"/>
      <c r="F290" s="1"/>
      <c r="G290" s="267">
        <v>0</v>
      </c>
      <c r="H290" s="1"/>
      <c r="I290" s="1"/>
      <c r="J290" s="1"/>
      <c r="K290" s="1"/>
      <c r="L290" s="267">
        <v>0</v>
      </c>
      <c r="M290" s="1"/>
      <c r="N290" s="1"/>
      <c r="O290" s="1"/>
      <c r="P290" s="1"/>
      <c r="Q290" s="267">
        <v>0</v>
      </c>
      <c r="R290" s="1"/>
      <c r="S290" s="1"/>
      <c r="T290" s="1"/>
      <c r="U290" s="1"/>
      <c r="V290" s="267">
        <v>0</v>
      </c>
      <c r="W290" s="1"/>
      <c r="X290" s="1"/>
      <c r="Y290" s="1"/>
      <c r="Z290" s="1"/>
      <c r="AA290" s="267">
        <v>0</v>
      </c>
      <c r="AB290" s="1">
        <v>0</v>
      </c>
      <c r="AC290" s="1">
        <v>0</v>
      </c>
      <c r="AD290" s="1">
        <v>0</v>
      </c>
      <c r="AE290" s="1">
        <v>0</v>
      </c>
      <c r="AF290" s="267">
        <v>0</v>
      </c>
      <c r="AG290"/>
      <c r="AH290"/>
      <c r="AI290"/>
      <c r="AJ290"/>
      <c r="AK290"/>
      <c r="AL290"/>
      <c r="AM290"/>
      <c r="AN290"/>
    </row>
    <row r="291" spans="1:40" x14ac:dyDescent="0.25">
      <c r="B291" s="12" t="s">
        <v>252</v>
      </c>
      <c r="C291" s="1">
        <v>464874.27767000004</v>
      </c>
      <c r="D291" s="1">
        <v>443803.03320999997</v>
      </c>
      <c r="E291" s="1">
        <v>476161.57020999963</v>
      </c>
      <c r="F291" s="1">
        <v>519819.77351000026</v>
      </c>
      <c r="G291" s="267">
        <v>1904659.6545985814</v>
      </c>
      <c r="H291" s="1">
        <v>488739.92105999996</v>
      </c>
      <c r="I291" s="1">
        <v>538639.96649000002</v>
      </c>
      <c r="J291" s="1">
        <v>480027.54719999991</v>
      </c>
      <c r="K291" s="1">
        <v>534430.07588999998</v>
      </c>
      <c r="L291" s="267">
        <v>2041837.5106414142</v>
      </c>
      <c r="M291" s="1">
        <v>502015.02942999988</v>
      </c>
      <c r="N291" s="1">
        <v>467338.56521000032</v>
      </c>
      <c r="O291" s="1">
        <v>542900.61635999952</v>
      </c>
      <c r="P291" s="1">
        <v>633550.80815000017</v>
      </c>
      <c r="Q291" s="267">
        <v>2145805.0191467917</v>
      </c>
      <c r="R291" s="1">
        <v>581284.9763499999</v>
      </c>
      <c r="S291" s="1">
        <v>542885.72588000016</v>
      </c>
      <c r="T291" s="1">
        <v>641174.46262000012</v>
      </c>
      <c r="U291" s="1">
        <v>508696.43643999979</v>
      </c>
      <c r="V291" s="267">
        <v>2274041.3646633783</v>
      </c>
      <c r="W291" s="1">
        <v>639282.74925999995</v>
      </c>
      <c r="X291" s="1">
        <v>609140.3428900002</v>
      </c>
      <c r="Y291" s="1">
        <v>644453.99714000011</v>
      </c>
      <c r="Z291" s="1">
        <v>611930.0345000003</v>
      </c>
      <c r="AA291" s="267">
        <v>2504807.0200000005</v>
      </c>
      <c r="AB291" s="1">
        <v>267294.00533999997</v>
      </c>
      <c r="AC291" s="1">
        <v>261981.44524000003</v>
      </c>
      <c r="AD291" s="1">
        <v>202572.53092000005</v>
      </c>
      <c r="AE291" s="1">
        <v>231887.51732000004</v>
      </c>
      <c r="AF291" s="267">
        <v>963735.4988200001</v>
      </c>
      <c r="AG291"/>
      <c r="AH291"/>
      <c r="AI291"/>
      <c r="AJ291"/>
      <c r="AK291"/>
      <c r="AL291"/>
      <c r="AM291"/>
      <c r="AN291"/>
    </row>
    <row r="292" spans="1:40" x14ac:dyDescent="0.25">
      <c r="B292" s="12" t="s">
        <v>253</v>
      </c>
      <c r="C292" s="1">
        <v>0</v>
      </c>
      <c r="D292" s="1">
        <v>0</v>
      </c>
      <c r="E292" s="1">
        <v>0</v>
      </c>
      <c r="F292" s="1">
        <v>0</v>
      </c>
      <c r="G292" s="267">
        <v>0</v>
      </c>
      <c r="H292" s="1">
        <v>0</v>
      </c>
      <c r="I292" s="1">
        <v>0</v>
      </c>
      <c r="J292" s="1">
        <v>0</v>
      </c>
      <c r="K292" s="1">
        <v>0</v>
      </c>
      <c r="L292" s="267">
        <v>0</v>
      </c>
      <c r="M292" s="1">
        <v>0</v>
      </c>
      <c r="N292" s="1">
        <v>0</v>
      </c>
      <c r="O292" s="1">
        <v>0</v>
      </c>
      <c r="P292" s="1">
        <v>0</v>
      </c>
      <c r="Q292" s="267">
        <v>0</v>
      </c>
      <c r="R292" s="1">
        <v>0</v>
      </c>
      <c r="S292" s="1">
        <v>0</v>
      </c>
      <c r="T292" s="1">
        <v>0</v>
      </c>
      <c r="U292" s="1">
        <v>0</v>
      </c>
      <c r="V292" s="267">
        <v>0</v>
      </c>
      <c r="W292" s="1">
        <v>0</v>
      </c>
      <c r="X292" s="1">
        <v>0</v>
      </c>
      <c r="Y292" s="1">
        <v>0</v>
      </c>
      <c r="Z292" s="1">
        <v>0</v>
      </c>
      <c r="AA292" s="267">
        <v>0</v>
      </c>
      <c r="AB292" s="1">
        <v>0</v>
      </c>
      <c r="AC292" s="1">
        <v>0</v>
      </c>
      <c r="AD292" s="1">
        <v>0</v>
      </c>
      <c r="AE292" s="1">
        <v>0</v>
      </c>
      <c r="AF292" s="267">
        <v>0</v>
      </c>
      <c r="AG292"/>
      <c r="AH292"/>
      <c r="AI292"/>
      <c r="AJ292"/>
      <c r="AK292"/>
      <c r="AL292"/>
      <c r="AM292"/>
      <c r="AN292"/>
    </row>
    <row r="293" spans="1:40" ht="15.75" thickBot="1" x14ac:dyDescent="0.3">
      <c r="B293" s="18" t="s">
        <v>241</v>
      </c>
      <c r="C293" s="266">
        <v>0.48209999999999997</v>
      </c>
      <c r="D293" s="266">
        <v>0.48209999999999997</v>
      </c>
      <c r="E293" s="266">
        <v>0.48209999999999997</v>
      </c>
      <c r="F293" s="266">
        <v>0.48209999999999997</v>
      </c>
      <c r="G293" s="58">
        <v>0.48209999999999997</v>
      </c>
      <c r="H293" s="266">
        <v>0.48209999999999997</v>
      </c>
      <c r="I293" s="266">
        <v>0.48209999999999997</v>
      </c>
      <c r="J293" s="266">
        <v>0.48209999999999997</v>
      </c>
      <c r="K293" s="266">
        <v>0.48209999999999997</v>
      </c>
      <c r="L293" s="58">
        <v>0.48209999999999997</v>
      </c>
      <c r="M293" s="266">
        <v>0.48209999999999997</v>
      </c>
      <c r="N293" s="266">
        <v>0.48209999999999997</v>
      </c>
      <c r="O293" s="266">
        <v>0.48209999999999997</v>
      </c>
      <c r="P293" s="266">
        <v>0.48209999999999997</v>
      </c>
      <c r="Q293" s="58">
        <v>0.48209999999999997</v>
      </c>
      <c r="R293" s="266">
        <v>0.48209999999999997</v>
      </c>
      <c r="S293" s="266">
        <v>0.48209999999999997</v>
      </c>
      <c r="T293" s="266">
        <v>0.48209999999999997</v>
      </c>
      <c r="U293" s="266">
        <v>0.48209999999999997</v>
      </c>
      <c r="V293" s="58">
        <v>0.48209999999999997</v>
      </c>
      <c r="W293" s="266">
        <v>0.48209999999999997</v>
      </c>
      <c r="X293" s="266">
        <v>0.48209999999999997</v>
      </c>
      <c r="Y293" s="266">
        <v>0.48209999999999997</v>
      </c>
      <c r="Z293" s="266">
        <v>0.48209999999999997</v>
      </c>
      <c r="AA293" s="58">
        <v>0.48209999999999997</v>
      </c>
      <c r="AB293" s="266">
        <v>0.48249999999999998</v>
      </c>
      <c r="AC293" s="266">
        <v>0.48249999999999998</v>
      </c>
      <c r="AD293" s="266">
        <v>0.48249999999999998</v>
      </c>
      <c r="AE293" s="266">
        <v>0.48249999999999998</v>
      </c>
      <c r="AF293" s="58">
        <v>0.48249999999999998</v>
      </c>
      <c r="AG293"/>
      <c r="AH293"/>
      <c r="AI293"/>
      <c r="AJ293"/>
      <c r="AK293"/>
      <c r="AL293"/>
      <c r="AM293"/>
      <c r="AN293"/>
    </row>
    <row r="294" spans="1:40" ht="15.75" thickBot="1" x14ac:dyDescent="0.3"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</row>
    <row r="295" spans="1:40" s="165" customFormat="1" x14ac:dyDescent="0.25">
      <c r="A295" s="5"/>
      <c r="B295" s="31" t="s">
        <v>291</v>
      </c>
      <c r="C295" s="43" t="s">
        <v>117</v>
      </c>
      <c r="D295" s="43" t="s">
        <v>118</v>
      </c>
      <c r="E295" s="43" t="s">
        <v>119</v>
      </c>
      <c r="F295" s="43" t="s">
        <v>120</v>
      </c>
      <c r="G295" s="48">
        <v>2016</v>
      </c>
      <c r="H295" s="43" t="s">
        <v>121</v>
      </c>
      <c r="I295" s="43" t="s">
        <v>122</v>
      </c>
      <c r="J295" s="43" t="s">
        <v>123</v>
      </c>
      <c r="K295" s="43" t="s">
        <v>124</v>
      </c>
      <c r="L295" s="48">
        <v>2017</v>
      </c>
      <c r="M295" s="43" t="s">
        <v>125</v>
      </c>
      <c r="N295" s="43" t="s">
        <v>126</v>
      </c>
      <c r="O295" s="43" t="s">
        <v>127</v>
      </c>
      <c r="P295" s="43" t="s">
        <v>128</v>
      </c>
      <c r="Q295" s="48">
        <v>2018</v>
      </c>
      <c r="R295" s="43" t="s">
        <v>129</v>
      </c>
      <c r="S295" s="43" t="s">
        <v>130</v>
      </c>
      <c r="T295" s="43" t="s">
        <v>131</v>
      </c>
      <c r="U295" s="43" t="s">
        <v>132</v>
      </c>
      <c r="V295" s="48">
        <v>2019</v>
      </c>
      <c r="W295" s="43" t="s">
        <v>133</v>
      </c>
      <c r="X295" s="43" t="s">
        <v>134</v>
      </c>
      <c r="Y295" s="43" t="s">
        <v>135</v>
      </c>
      <c r="Z295" s="43" t="s">
        <v>136</v>
      </c>
      <c r="AA295" s="48">
        <v>2020</v>
      </c>
      <c r="AB295" s="43" t="s">
        <v>137</v>
      </c>
      <c r="AC295" s="43" t="s">
        <v>138</v>
      </c>
      <c r="AD295" s="43" t="s">
        <v>514</v>
      </c>
      <c r="AE295" s="43" t="s">
        <v>563</v>
      </c>
      <c r="AF295" s="48">
        <v>2021</v>
      </c>
    </row>
    <row r="296" spans="1:40" s="165" customFormat="1" hidden="1" x14ac:dyDescent="0.25">
      <c r="A296" s="5"/>
      <c r="B296" s="31" t="s">
        <v>291</v>
      </c>
      <c r="C296" s="43" t="s">
        <v>139</v>
      </c>
      <c r="D296" s="43" t="s">
        <v>140</v>
      </c>
      <c r="E296" s="43" t="s">
        <v>141</v>
      </c>
      <c r="F296" s="43" t="s">
        <v>142</v>
      </c>
      <c r="G296" s="48">
        <v>2016</v>
      </c>
      <c r="H296" s="43" t="s">
        <v>143</v>
      </c>
      <c r="I296" s="43" t="s">
        <v>144</v>
      </c>
      <c r="J296" s="43" t="s">
        <v>145</v>
      </c>
      <c r="K296" s="43" t="s">
        <v>146</v>
      </c>
      <c r="L296" s="48">
        <v>2017</v>
      </c>
      <c r="M296" s="43" t="s">
        <v>147</v>
      </c>
      <c r="N296" s="43" t="s">
        <v>148</v>
      </c>
      <c r="O296" s="43" t="s">
        <v>149</v>
      </c>
      <c r="P296" s="43" t="s">
        <v>150</v>
      </c>
      <c r="Q296" s="48">
        <v>2018</v>
      </c>
      <c r="R296" s="43" t="s">
        <v>151</v>
      </c>
      <c r="S296" s="43" t="s">
        <v>152</v>
      </c>
      <c r="T296" s="43" t="s">
        <v>153</v>
      </c>
      <c r="U296" s="43" t="s">
        <v>154</v>
      </c>
      <c r="V296" s="48">
        <v>2019</v>
      </c>
      <c r="W296" s="43" t="s">
        <v>155</v>
      </c>
      <c r="X296" s="43" t="s">
        <v>156</v>
      </c>
      <c r="Y296" s="43" t="s">
        <v>157</v>
      </c>
      <c r="Z296" s="43" t="s">
        <v>158</v>
      </c>
      <c r="AA296" s="48">
        <v>2020</v>
      </c>
      <c r="AB296" s="43" t="s">
        <v>159</v>
      </c>
      <c r="AC296" s="43" t="s">
        <v>160</v>
      </c>
      <c r="AD296" s="43" t="s">
        <v>513</v>
      </c>
      <c r="AE296" s="43" t="s">
        <v>564</v>
      </c>
      <c r="AF296" s="48">
        <v>2021</v>
      </c>
    </row>
    <row r="297" spans="1:40" s="165" customFormat="1" x14ac:dyDescent="0.25">
      <c r="A297" s="2"/>
      <c r="B297" s="10" t="s">
        <v>245</v>
      </c>
      <c r="C297" s="202">
        <v>-19314.527090002564</v>
      </c>
      <c r="D297" s="202">
        <v>-40706.24316000066</v>
      </c>
      <c r="E297" s="202">
        <v>-95563.409939992722</v>
      </c>
      <c r="F297" s="202">
        <v>-93428.757870014422</v>
      </c>
      <c r="G297" s="203">
        <v>-249012.93806001038</v>
      </c>
      <c r="H297" s="202">
        <v>-111840.23855999266</v>
      </c>
      <c r="I297" s="202">
        <v>-91546.885110002884</v>
      </c>
      <c r="J297" s="202">
        <v>-106197.94035001537</v>
      </c>
      <c r="K297" s="202">
        <v>-72413.652189979126</v>
      </c>
      <c r="L297" s="255">
        <v>-378904.68213999004</v>
      </c>
      <c r="M297" s="202">
        <v>-170254.20342999429</v>
      </c>
      <c r="N297" s="202">
        <v>-167304.1354400008</v>
      </c>
      <c r="O297" s="202">
        <v>-67232.606990016415</v>
      </c>
      <c r="P297" s="202">
        <v>-325029.33215000783</v>
      </c>
      <c r="Q297" s="203">
        <v>-729820.27801001933</v>
      </c>
      <c r="R297" s="202">
        <v>-154351.57069000701</v>
      </c>
      <c r="S297" s="202">
        <v>-166396.68758000142</v>
      </c>
      <c r="T297" s="202">
        <v>-201310.23392998028</v>
      </c>
      <c r="U297" s="202">
        <v>-248231.82348005462</v>
      </c>
      <c r="V297" s="203">
        <v>-770290.31568004331</v>
      </c>
      <c r="W297" s="202">
        <v>-274397.07909000234</v>
      </c>
      <c r="X297" s="202">
        <v>-218159.20869998849</v>
      </c>
      <c r="Y297" s="202">
        <v>-250079.81389002223</v>
      </c>
      <c r="Z297" s="202">
        <v>-232190.41133004922</v>
      </c>
      <c r="AA297" s="203">
        <v>-974826.51301006228</v>
      </c>
      <c r="AB297" s="202">
        <v>69.683989999693495</v>
      </c>
      <c r="AC297" s="202">
        <v>30524.042279999278</v>
      </c>
      <c r="AD297" s="202">
        <v>-13873.080329998962</v>
      </c>
      <c r="AE297" s="202">
        <v>49532.475799999949</v>
      </c>
      <c r="AF297" s="203">
        <v>66253.121739999959</v>
      </c>
      <c r="AG297" s="253"/>
    </row>
    <row r="298" spans="1:40" x14ac:dyDescent="0.25">
      <c r="B298" s="12" t="s">
        <v>246</v>
      </c>
      <c r="C298" s="242">
        <v>-80570.47967000099</v>
      </c>
      <c r="D298" s="242">
        <v>-62940.234980006455</v>
      </c>
      <c r="E298" s="242">
        <v>-16908.922559978033</v>
      </c>
      <c r="F298" s="242">
        <v>-9003.1303800220703</v>
      </c>
      <c r="G298" s="232">
        <v>-169422.76759000754</v>
      </c>
      <c r="H298" s="242">
        <v>922.37432000335139</v>
      </c>
      <c r="I298" s="242">
        <v>-36199.548940037937</v>
      </c>
      <c r="J298" s="242">
        <v>-24877.698329972169</v>
      </c>
      <c r="K298" s="242">
        <v>26925.709150011353</v>
      </c>
      <c r="L298" s="206">
        <v>-33229.163799994909</v>
      </c>
      <c r="M298" s="242">
        <v>-38816.255930000996</v>
      </c>
      <c r="N298" s="242">
        <v>-45849.497920010908</v>
      </c>
      <c r="O298" s="242">
        <v>-30409.044259994738</v>
      </c>
      <c r="P298" s="242">
        <v>-15842.576099988935</v>
      </c>
      <c r="Q298" s="232">
        <v>-130917.37420999559</v>
      </c>
      <c r="R298" s="242">
        <v>-76772.338470015195</v>
      </c>
      <c r="S298" s="242">
        <v>-58743.421929966171</v>
      </c>
      <c r="T298" s="242">
        <v>-33143.291089965162</v>
      </c>
      <c r="U298" s="242">
        <v>2303.9560699690892</v>
      </c>
      <c r="V298" s="232">
        <v>-166355.09541997747</v>
      </c>
      <c r="W298" s="242">
        <v>8543.7145200095147</v>
      </c>
      <c r="X298" s="242">
        <v>-35427.642259994114</v>
      </c>
      <c r="Y298" s="242">
        <v>-25535.539039917927</v>
      </c>
      <c r="Z298" s="242">
        <v>-22192.722710073242</v>
      </c>
      <c r="AA298" s="232">
        <v>-74612.189489975775</v>
      </c>
      <c r="AB298" s="242">
        <v>-53990.841339998748</v>
      </c>
      <c r="AC298" s="242">
        <v>-60074.651640002223</v>
      </c>
      <c r="AD298" s="242">
        <v>-27424.309519999439</v>
      </c>
      <c r="AE298" s="242">
        <v>-102643.90090999988</v>
      </c>
      <c r="AF298" s="232">
        <v>-244133.70341000028</v>
      </c>
    </row>
    <row r="299" spans="1:40" s="165" customFormat="1" x14ac:dyDescent="0.25">
      <c r="A299" s="2"/>
      <c r="B299" s="10" t="s">
        <v>214</v>
      </c>
      <c r="C299" s="202">
        <v>-99885.009180000488</v>
      </c>
      <c r="D299" s="202">
        <v>-103646.47554999923</v>
      </c>
      <c r="E299" s="202">
        <v>-112472.3308300012</v>
      </c>
      <c r="F299" s="202">
        <v>-102431.89049000094</v>
      </c>
      <c r="G299" s="203">
        <v>-418435.7060500019</v>
      </c>
      <c r="H299" s="202">
        <v>-110917.86424000171</v>
      </c>
      <c r="I299" s="202">
        <v>-127746.43404999803</v>
      </c>
      <c r="J299" s="202">
        <v>-131075.63868000155</v>
      </c>
      <c r="K299" s="202">
        <v>-45487.943039999038</v>
      </c>
      <c r="L299" s="255">
        <v>-412133.84594000038</v>
      </c>
      <c r="M299" s="202">
        <v>-154551.1844700012</v>
      </c>
      <c r="N299" s="202">
        <v>-165305.92829999758</v>
      </c>
      <c r="O299" s="202">
        <v>-43347.69524999585</v>
      </c>
      <c r="P299" s="202">
        <v>-291334.71006001317</v>
      </c>
      <c r="Q299" s="203">
        <v>-654539.51808000775</v>
      </c>
      <c r="R299" s="202">
        <v>-188850.68540999707</v>
      </c>
      <c r="S299" s="202">
        <v>-179303.83628999937</v>
      </c>
      <c r="T299" s="202">
        <v>-194181.79433999013</v>
      </c>
      <c r="U299" s="202">
        <v>-194294.71412001195</v>
      </c>
      <c r="V299" s="203">
        <v>-756631.03015999845</v>
      </c>
      <c r="W299" s="202">
        <v>-230953.85679000133</v>
      </c>
      <c r="X299" s="202">
        <v>-219328.25321999888</v>
      </c>
      <c r="Y299" s="202">
        <v>-237336.99412000144</v>
      </c>
      <c r="Z299" s="202">
        <v>-226031.81469000719</v>
      </c>
      <c r="AA299" s="203">
        <v>-913650.91882000887</v>
      </c>
      <c r="AB299" s="202">
        <v>-10951.975819999858</v>
      </c>
      <c r="AC299" s="202">
        <v>5403.3752100000565</v>
      </c>
      <c r="AD299" s="202">
        <v>2756.2173099997945</v>
      </c>
      <c r="AE299" s="202">
        <v>-6565.1626099999776</v>
      </c>
      <c r="AF299" s="203">
        <v>-9357.5459099999844</v>
      </c>
      <c r="AG299" s="253"/>
    </row>
    <row r="300" spans="1:40" x14ac:dyDescent="0.25">
      <c r="B300" s="12" t="s">
        <v>215</v>
      </c>
      <c r="C300" s="209">
        <v>-2965.9418100000003</v>
      </c>
      <c r="D300" s="209">
        <v>-5560.1202800000383</v>
      </c>
      <c r="E300" s="209">
        <v>-6934.5780199999044</v>
      </c>
      <c r="F300" s="209">
        <v>41.954680000111125</v>
      </c>
      <c r="G300" s="232">
        <v>-15418.685429999832</v>
      </c>
      <c r="H300" s="209">
        <v>-5644.8342399999801</v>
      </c>
      <c r="I300" s="209">
        <v>-3621.3358600000074</v>
      </c>
      <c r="J300" s="209">
        <v>-4941.2414699999108</v>
      </c>
      <c r="K300" s="209">
        <v>-9560.9279500003886</v>
      </c>
      <c r="L300" s="209">
        <v>-24553.692480000267</v>
      </c>
      <c r="M300" s="209">
        <v>3328.6407000000672</v>
      </c>
      <c r="N300" s="209">
        <v>5878.8681200000137</v>
      </c>
      <c r="O300" s="209">
        <v>6833.5529999998462</v>
      </c>
      <c r="P300" s="209">
        <v>6821.0854200000413</v>
      </c>
      <c r="Q300" s="232">
        <v>22862.147239999969</v>
      </c>
      <c r="R300" s="209">
        <v>4441.5193299999455</v>
      </c>
      <c r="S300" s="209">
        <v>7542.3976599999032</v>
      </c>
      <c r="T300" s="209">
        <v>8672.1253100000504</v>
      </c>
      <c r="U300" s="209">
        <v>7321.0447652160938</v>
      </c>
      <c r="V300" s="232">
        <v>27977.087065215994</v>
      </c>
      <c r="W300" s="209">
        <v>13736.349605215973</v>
      </c>
      <c r="X300" s="209">
        <v>9609.338379999921</v>
      </c>
      <c r="Y300" s="209">
        <v>7050.4088400000937</v>
      </c>
      <c r="Z300" s="209">
        <v>-41127.921205215862</v>
      </c>
      <c r="AA300" s="232">
        <v>-10731.824379999871</v>
      </c>
      <c r="AB300" s="209">
        <v>-1834.0083800000054</v>
      </c>
      <c r="AC300" s="209">
        <v>-8286.7289099999925</v>
      </c>
      <c r="AD300" s="209">
        <v>-6360.2778400000016</v>
      </c>
      <c r="AE300" s="209">
        <v>-7327.7505400000136</v>
      </c>
      <c r="AF300" s="232">
        <v>-23808.765670000015</v>
      </c>
    </row>
    <row r="301" spans="1:40" x14ac:dyDescent="0.25">
      <c r="B301" s="12" t="s">
        <v>216</v>
      </c>
      <c r="C301" s="209">
        <v>-369.57917000000373</v>
      </c>
      <c r="D301" s="209">
        <v>-607.87368000003346</v>
      </c>
      <c r="E301" s="209">
        <v>-680.83211999997695</v>
      </c>
      <c r="F301" s="209">
        <v>-15896.375849999969</v>
      </c>
      <c r="G301" s="243">
        <v>-17554.660819999983</v>
      </c>
      <c r="H301" s="209">
        <v>-695.40359000000353</v>
      </c>
      <c r="I301" s="209">
        <v>-643.023460000044</v>
      </c>
      <c r="J301" s="209">
        <v>-1123.6917499999415</v>
      </c>
      <c r="K301" s="209">
        <v>-19137.654810000036</v>
      </c>
      <c r="L301" s="209">
        <v>-21983.865910000037</v>
      </c>
      <c r="M301" s="209">
        <v>-183.19292999997447</v>
      </c>
      <c r="N301" s="209">
        <v>-19.953470000040397</v>
      </c>
      <c r="O301" s="209">
        <v>-6.6923199999217786</v>
      </c>
      <c r="P301" s="209">
        <v>-20430.288660000097</v>
      </c>
      <c r="Q301" s="243">
        <v>-20640.127380000034</v>
      </c>
      <c r="R301" s="209">
        <v>-21.243760000017716</v>
      </c>
      <c r="S301" s="209">
        <v>-182.44336000000126</v>
      </c>
      <c r="T301" s="209">
        <v>15.215120000009108</v>
      </c>
      <c r="U301" s="209">
        <v>-45.452689999987115</v>
      </c>
      <c r="V301" s="243">
        <v>-233.92468999999699</v>
      </c>
      <c r="W301" s="209">
        <v>-14.198119999997289</v>
      </c>
      <c r="X301" s="209">
        <v>-3.3010100000003604</v>
      </c>
      <c r="Y301" s="209">
        <v>-148.8150000000669</v>
      </c>
      <c r="Z301" s="209">
        <v>-2.2062200000505072</v>
      </c>
      <c r="AA301" s="243">
        <v>-168.52035000011506</v>
      </c>
      <c r="AB301" s="209">
        <v>-2.1831499999924517</v>
      </c>
      <c r="AC301" s="209">
        <v>0.69007999998996183</v>
      </c>
      <c r="AD301" s="209">
        <v>2.7431900000003679</v>
      </c>
      <c r="AE301" s="209">
        <v>-8886.1444800000008</v>
      </c>
      <c r="AF301" s="243">
        <v>-8884.8943600000021</v>
      </c>
    </row>
    <row r="302" spans="1:40" x14ac:dyDescent="0.25">
      <c r="B302" s="12" t="s">
        <v>217</v>
      </c>
      <c r="C302" s="209">
        <v>113162.30009999999</v>
      </c>
      <c r="D302" s="209">
        <v>116682.23669000008</v>
      </c>
      <c r="E302" s="209">
        <v>127300.42126000002</v>
      </c>
      <c r="F302" s="209">
        <v>123725.6272699992</v>
      </c>
      <c r="G302" s="243">
        <v>480870.58531999926</v>
      </c>
      <c r="H302" s="209">
        <v>135455.41909000001</v>
      </c>
      <c r="I302" s="209">
        <v>137208.17603000009</v>
      </c>
      <c r="J302" s="209">
        <v>154058.31046999997</v>
      </c>
      <c r="K302" s="209">
        <v>154448.31722000008</v>
      </c>
      <c r="L302" s="209">
        <v>581549.04702000017</v>
      </c>
      <c r="M302" s="209">
        <v>160508.33149999994</v>
      </c>
      <c r="N302" s="209">
        <v>167429.77324000027</v>
      </c>
      <c r="O302" s="209">
        <v>174824.51194500001</v>
      </c>
      <c r="P302" s="209">
        <v>181126.47524499978</v>
      </c>
      <c r="Q302" s="243">
        <v>683889.09193</v>
      </c>
      <c r="R302" s="209">
        <v>192151.89408999987</v>
      </c>
      <c r="S302" s="209">
        <v>172184.76767000018</v>
      </c>
      <c r="T302" s="209">
        <v>206774.84051000056</v>
      </c>
      <c r="U302" s="209">
        <v>212230.98302478343</v>
      </c>
      <c r="V302" s="243">
        <v>783342.48529478407</v>
      </c>
      <c r="W302" s="209">
        <v>221715.86350478412</v>
      </c>
      <c r="X302" s="209">
        <v>209952.94419999988</v>
      </c>
      <c r="Y302" s="209">
        <v>235972.76097000021</v>
      </c>
      <c r="Z302" s="209">
        <v>250806.62340521539</v>
      </c>
      <c r="AA302" s="243">
        <v>918448.19207999948</v>
      </c>
      <c r="AB302" s="209">
        <v>-6317.1906499999914</v>
      </c>
      <c r="AC302" s="209">
        <v>-2288.7327000000059</v>
      </c>
      <c r="AD302" s="209">
        <v>-4182.9415200000158</v>
      </c>
      <c r="AE302" s="209">
        <v>-1823.6859300000006</v>
      </c>
      <c r="AF302" s="243">
        <v>-14612.550800000012</v>
      </c>
    </row>
    <row r="303" spans="1:40" x14ac:dyDescent="0.25">
      <c r="B303" s="12" t="s">
        <v>218</v>
      </c>
      <c r="C303" s="209">
        <v>-417120.92703000008</v>
      </c>
      <c r="D303" s="209">
        <v>-376037.99218999973</v>
      </c>
      <c r="E303" s="209">
        <v>-388549.22493000026</v>
      </c>
      <c r="F303" s="209">
        <v>-455017.10171999957</v>
      </c>
      <c r="G303" s="232">
        <v>-1636725.2458699998</v>
      </c>
      <c r="H303" s="209">
        <v>-451311.26523999998</v>
      </c>
      <c r="I303" s="209">
        <v>-415224.61957999994</v>
      </c>
      <c r="J303" s="209">
        <v>-394863.31907000014</v>
      </c>
      <c r="K303" s="209">
        <v>-647205.88402999903</v>
      </c>
      <c r="L303" s="209">
        <v>-1908652.4193999991</v>
      </c>
      <c r="M303" s="209">
        <v>-565094.28172000009</v>
      </c>
      <c r="N303" s="209">
        <v>-368924.09640000015</v>
      </c>
      <c r="O303" s="209">
        <v>-712085.14326499915</v>
      </c>
      <c r="P303" s="209">
        <v>-454078.32821500034</v>
      </c>
      <c r="Q303" s="232">
        <v>-2100181.8495999998</v>
      </c>
      <c r="R303" s="209">
        <v>-563911.13095999975</v>
      </c>
      <c r="S303" s="209">
        <v>-507026.06989000022</v>
      </c>
      <c r="T303" s="209">
        <v>-619383.85191000078</v>
      </c>
      <c r="U303" s="209">
        <v>-568350.00354999723</v>
      </c>
      <c r="V303" s="232">
        <v>-2258671.056309998</v>
      </c>
      <c r="W303" s="209">
        <v>-632315.10373999993</v>
      </c>
      <c r="X303" s="209">
        <v>-582441.25731000013</v>
      </c>
      <c r="Y303" s="209">
        <v>-610495.91721000045</v>
      </c>
      <c r="Z303" s="209">
        <v>-649574.52754999953</v>
      </c>
      <c r="AA303" s="232">
        <v>-2474826.8058099998</v>
      </c>
      <c r="AB303" s="209">
        <v>-262641.53200999991</v>
      </c>
      <c r="AC303" s="209">
        <v>-241584.71796999971</v>
      </c>
      <c r="AD303" s="209">
        <v>-206932.85989000037</v>
      </c>
      <c r="AE303" s="209">
        <v>-222060.00654</v>
      </c>
      <c r="AF303" s="232">
        <v>-933219.11641000002</v>
      </c>
    </row>
    <row r="304" spans="1:40" s="165" customFormat="1" x14ac:dyDescent="0.25">
      <c r="A304" s="2"/>
      <c r="B304" s="10" t="s">
        <v>196</v>
      </c>
      <c r="C304" s="202">
        <v>-407179.15709000058</v>
      </c>
      <c r="D304" s="202">
        <v>-369170.22500999895</v>
      </c>
      <c r="E304" s="202">
        <v>-381336.54464000132</v>
      </c>
      <c r="F304" s="202">
        <v>-449577.78611000115</v>
      </c>
      <c r="G304" s="203">
        <v>-1607263.7128500021</v>
      </c>
      <c r="H304" s="202">
        <v>-433113.94822000165</v>
      </c>
      <c r="I304" s="202">
        <v>-410027.23691999796</v>
      </c>
      <c r="J304" s="202">
        <v>-377945.58050000155</v>
      </c>
      <c r="K304" s="202">
        <v>-566944.09260999842</v>
      </c>
      <c r="L304" s="255">
        <v>-1785774.7767099997</v>
      </c>
      <c r="M304" s="202">
        <v>-555991.68692000117</v>
      </c>
      <c r="N304" s="202">
        <v>-360941.33680999751</v>
      </c>
      <c r="O304" s="202">
        <v>-573781.4658899951</v>
      </c>
      <c r="P304" s="202">
        <v>-577895.76627001376</v>
      </c>
      <c r="Q304" s="203">
        <v>-2068610.2558900074</v>
      </c>
      <c r="R304" s="202">
        <v>-556189.64670999697</v>
      </c>
      <c r="S304" s="202">
        <v>-506785.18420999951</v>
      </c>
      <c r="T304" s="202">
        <v>-598103.46530999034</v>
      </c>
      <c r="U304" s="202">
        <v>-543138.14257000969</v>
      </c>
      <c r="V304" s="203">
        <v>-2204216.4387999964</v>
      </c>
      <c r="W304" s="202">
        <v>-627830.94554000115</v>
      </c>
      <c r="X304" s="202">
        <v>-582210.52895999921</v>
      </c>
      <c r="Y304" s="202">
        <v>-604958.55652000161</v>
      </c>
      <c r="Z304" s="202">
        <v>-665929.84626000724</v>
      </c>
      <c r="AA304" s="203">
        <v>-2480929.877280009</v>
      </c>
      <c r="AB304" s="202">
        <v>-281746.89000999974</v>
      </c>
      <c r="AC304" s="202">
        <v>-246756.11428999965</v>
      </c>
      <c r="AD304" s="202">
        <v>-214717.11875000061</v>
      </c>
      <c r="AE304" s="202">
        <v>-246662.7501</v>
      </c>
      <c r="AF304" s="203">
        <v>-989882.87315000012</v>
      </c>
      <c r="AG304" s="321"/>
    </row>
    <row r="305" spans="1:33" x14ac:dyDescent="0.25">
      <c r="B305" s="12" t="s">
        <v>220</v>
      </c>
      <c r="C305" s="209">
        <v>0.18992999999998794</v>
      </c>
      <c r="D305" s="209">
        <v>-40.026149999999689</v>
      </c>
      <c r="E305" s="209">
        <v>9.8099299999991239</v>
      </c>
      <c r="F305" s="209">
        <v>-18.070769999996628</v>
      </c>
      <c r="G305" s="243">
        <v>-48.097059999997199</v>
      </c>
      <c r="H305" s="209">
        <v>-99.797619999999995</v>
      </c>
      <c r="I305" s="209">
        <v>0</v>
      </c>
      <c r="J305" s="209">
        <v>-34.326780000003055</v>
      </c>
      <c r="K305" s="209">
        <v>-370.64772000000301</v>
      </c>
      <c r="L305" s="209">
        <v>354.69843999999648</v>
      </c>
      <c r="M305" s="209">
        <v>1.7763568394002505E-15</v>
      </c>
      <c r="N305" s="209">
        <v>-4.5519144009631418E-15</v>
      </c>
      <c r="O305" s="209">
        <v>-3.637978807091713E-12</v>
      </c>
      <c r="P305" s="209">
        <v>-5.4554138984030942E-12</v>
      </c>
      <c r="Q305" s="243">
        <v>-9.0961682630563701E-12</v>
      </c>
      <c r="R305" s="209">
        <v>3.3306690738754696E-13</v>
      </c>
      <c r="S305" s="209">
        <v>-1715.6541399999821</v>
      </c>
      <c r="T305" s="209">
        <v>1715.6541399999762</v>
      </c>
      <c r="U305" s="209">
        <v>-100030.91920999996</v>
      </c>
      <c r="V305" s="243">
        <v>-100030.91920999996</v>
      </c>
      <c r="W305" s="209">
        <v>1.2505552149377763E-12</v>
      </c>
      <c r="X305" s="209">
        <v>-7.0865535661823742E-13</v>
      </c>
      <c r="Y305" s="209">
        <v>1545.8703099999984</v>
      </c>
      <c r="Z305" s="209">
        <v>-1.0913936421275139E-11</v>
      </c>
      <c r="AA305" s="243">
        <v>1545.870309999988</v>
      </c>
      <c r="AB305" s="209">
        <v>-3.5544484022764777E-14</v>
      </c>
      <c r="AC305" s="209">
        <v>-3.4087663247639455E-13</v>
      </c>
      <c r="AD305" s="209">
        <v>5.8474058928226214E-13</v>
      </c>
      <c r="AE305" s="209">
        <v>0.21311000000000702</v>
      </c>
      <c r="AF305" s="243">
        <v>0.21311000000021535</v>
      </c>
    </row>
    <row r="306" spans="1:33" s="165" customFormat="1" x14ac:dyDescent="0.25">
      <c r="A306" s="2"/>
      <c r="B306" s="10" t="s">
        <v>221</v>
      </c>
      <c r="C306" s="202">
        <v>-407178.96716000058</v>
      </c>
      <c r="D306" s="202">
        <v>-369210.25115999894</v>
      </c>
      <c r="E306" s="202">
        <v>-381326.73471000133</v>
      </c>
      <c r="F306" s="202">
        <v>-449595.85688000114</v>
      </c>
      <c r="G306" s="203">
        <v>-1607311.8099100022</v>
      </c>
      <c r="H306" s="202">
        <v>-433213.74584000168</v>
      </c>
      <c r="I306" s="202">
        <v>-410027.23691999796</v>
      </c>
      <c r="J306" s="202">
        <v>-377979.90728000156</v>
      </c>
      <c r="K306" s="202">
        <v>-567314.74032999843</v>
      </c>
      <c r="L306" s="255">
        <v>-1785420.0782699997</v>
      </c>
      <c r="M306" s="202">
        <v>-555991.68692000117</v>
      </c>
      <c r="N306" s="202">
        <v>-360941.33680999751</v>
      </c>
      <c r="O306" s="202">
        <v>-573781.4658899951</v>
      </c>
      <c r="P306" s="202">
        <v>-577895.76627001376</v>
      </c>
      <c r="Q306" s="203">
        <v>-2068610.2558900074</v>
      </c>
      <c r="R306" s="202">
        <v>-556189.64670999697</v>
      </c>
      <c r="S306" s="202">
        <v>-508500.83834999951</v>
      </c>
      <c r="T306" s="202">
        <v>-596387.81116999034</v>
      </c>
      <c r="U306" s="202">
        <v>-643169.06178000965</v>
      </c>
      <c r="V306" s="203">
        <v>-2304247.3580099968</v>
      </c>
      <c r="W306" s="202">
        <v>-627830.94554000115</v>
      </c>
      <c r="X306" s="202">
        <v>-582210.52895999921</v>
      </c>
      <c r="Y306" s="202">
        <v>-603412.68621000159</v>
      </c>
      <c r="Z306" s="202">
        <v>-665929.84626000724</v>
      </c>
      <c r="AA306" s="203">
        <v>-2479384.0069700093</v>
      </c>
      <c r="AB306" s="202">
        <v>-281746.89000999974</v>
      </c>
      <c r="AC306" s="202">
        <v>-246756.11428999965</v>
      </c>
      <c r="AD306" s="202">
        <v>-214717.11875000061</v>
      </c>
      <c r="AE306" s="202">
        <v>-246662.53698999999</v>
      </c>
      <c r="AF306" s="203">
        <v>-989882.66003999999</v>
      </c>
      <c r="AG306" s="321"/>
    </row>
    <row r="307" spans="1:33" x14ac:dyDescent="0.25">
      <c r="B307" s="12" t="s">
        <v>222</v>
      </c>
      <c r="C307" s="209">
        <v>-2211.5963599999759</v>
      </c>
      <c r="D307" s="209">
        <v>-1840.7854500000972</v>
      </c>
      <c r="E307" s="209">
        <v>-2002.1314200000984</v>
      </c>
      <c r="F307" s="209">
        <v>-42299.722649999734</v>
      </c>
      <c r="G307" s="243">
        <v>-48354.235879999906</v>
      </c>
      <c r="H307" s="209">
        <v>-4615.5421099999567</v>
      </c>
      <c r="I307" s="209">
        <v>-1095.3158100000223</v>
      </c>
      <c r="J307" s="209">
        <v>-11805.999170000028</v>
      </c>
      <c r="K307" s="209">
        <v>-8572.170910000028</v>
      </c>
      <c r="L307" s="209">
        <v>-26458.511010000031</v>
      </c>
      <c r="M307" s="209">
        <v>46792.414800000035</v>
      </c>
      <c r="N307" s="209">
        <v>-53606.373310000083</v>
      </c>
      <c r="O307" s="209">
        <v>-75818.556239999874</v>
      </c>
      <c r="P307" s="209">
        <v>18929.326219999995</v>
      </c>
      <c r="Q307" s="243">
        <v>-63703.188529999919</v>
      </c>
      <c r="R307" s="209">
        <v>-2436.0340776000112</v>
      </c>
      <c r="S307" s="209">
        <v>-4053.4863880001053</v>
      </c>
      <c r="T307" s="209">
        <v>-5743.9547743999183</v>
      </c>
      <c r="U307" s="209">
        <v>-7015.128159999982</v>
      </c>
      <c r="V307" s="243">
        <v>-19248.603400000018</v>
      </c>
      <c r="W307" s="209">
        <v>-3276.9986899999694</v>
      </c>
      <c r="X307" s="209">
        <v>-41890.66879000012</v>
      </c>
      <c r="Y307" s="209">
        <v>-1932.184029999936</v>
      </c>
      <c r="Z307" s="209">
        <v>40399.681467500086</v>
      </c>
      <c r="AA307" s="243">
        <v>-6700.1700424999435</v>
      </c>
      <c r="AB307" s="209">
        <v>3532.0709000000052</v>
      </c>
      <c r="AC307" s="209">
        <v>-71.826369999992949</v>
      </c>
      <c r="AD307" s="209">
        <v>271.15115000002925</v>
      </c>
      <c r="AE307" s="209">
        <v>-17616.351709999999</v>
      </c>
      <c r="AF307" s="243">
        <v>-13884.956029999958</v>
      </c>
    </row>
    <row r="308" spans="1:33" x14ac:dyDescent="0.25">
      <c r="B308" s="12" t="s">
        <v>223</v>
      </c>
      <c r="C308" s="209">
        <v>-1671.8385600000142</v>
      </c>
      <c r="D308" s="209">
        <v>-1478.1647500000015</v>
      </c>
      <c r="E308" s="209">
        <v>-1316.0170399999695</v>
      </c>
      <c r="F308" s="209">
        <v>-16466.947910000068</v>
      </c>
      <c r="G308" s="243">
        <v>-20932.968260000052</v>
      </c>
      <c r="H308" s="209">
        <v>-3552.6970399999891</v>
      </c>
      <c r="I308" s="209">
        <v>-847.33981000002223</v>
      </c>
      <c r="J308" s="209">
        <v>4232.319480000031</v>
      </c>
      <c r="K308" s="209">
        <v>3160.4413500000073</v>
      </c>
      <c r="L308" s="209">
        <v>2851.0700900000265</v>
      </c>
      <c r="M308" s="209">
        <v>33854.092660000031</v>
      </c>
      <c r="N308" s="209">
        <v>-37250.166060000083</v>
      </c>
      <c r="O308" s="209">
        <v>-58951.999649999751</v>
      </c>
      <c r="P308" s="209">
        <v>38187.486309999666</v>
      </c>
      <c r="Q308" s="243">
        <v>-24160.586740000137</v>
      </c>
      <c r="R308" s="209">
        <v>-1572.4569323999754</v>
      </c>
      <c r="S308" s="209">
        <v>-1872.1179619999684</v>
      </c>
      <c r="T308" s="209">
        <v>-2585.8519556000783</v>
      </c>
      <c r="U308" s="209">
        <v>-2694.1701900000494</v>
      </c>
      <c r="V308" s="243">
        <v>-8724.5970400000715</v>
      </c>
      <c r="W308" s="209">
        <v>-1660.5373800000132</v>
      </c>
      <c r="X308" s="209">
        <v>-25279.702579999925</v>
      </c>
      <c r="Y308" s="209">
        <v>-702.36580000015988</v>
      </c>
      <c r="Z308" s="209">
        <v>24884.45545155018</v>
      </c>
      <c r="AA308" s="243">
        <v>-2758.1503084499163</v>
      </c>
      <c r="AB308" s="209">
        <v>1456.7468900000008</v>
      </c>
      <c r="AC308" s="209">
        <v>159.02783999999895</v>
      </c>
      <c r="AD308" s="209">
        <v>280.93265999999153</v>
      </c>
      <c r="AE308" s="209">
        <v>-9378.6508300000005</v>
      </c>
      <c r="AF308" s="243">
        <v>-7481.9434400000091</v>
      </c>
    </row>
    <row r="309" spans="1:33" x14ac:dyDescent="0.25">
      <c r="B309" s="12" t="s">
        <v>224</v>
      </c>
      <c r="C309" s="209">
        <v>0</v>
      </c>
      <c r="D309" s="209">
        <v>0</v>
      </c>
      <c r="E309" s="209">
        <v>0</v>
      </c>
      <c r="F309" s="209">
        <v>0</v>
      </c>
      <c r="G309" s="243">
        <v>0</v>
      </c>
      <c r="H309" s="209">
        <v>0</v>
      </c>
      <c r="I309" s="209">
        <v>0</v>
      </c>
      <c r="J309" s="209">
        <v>0</v>
      </c>
      <c r="K309" s="209">
        <v>0</v>
      </c>
      <c r="L309" s="209">
        <v>0</v>
      </c>
      <c r="M309" s="209">
        <v>229.68346</v>
      </c>
      <c r="N309" s="209">
        <v>1847.11922</v>
      </c>
      <c r="O309" s="209">
        <v>107.07791999999998</v>
      </c>
      <c r="P309" s="209">
        <v>14.900270000000004</v>
      </c>
      <c r="Q309" s="243">
        <v>2198.7808700000005</v>
      </c>
      <c r="R309" s="209">
        <v>2444.0559200000002</v>
      </c>
      <c r="S309" s="209">
        <v>2321.6864400000004</v>
      </c>
      <c r="T309" s="209">
        <v>2518.5479999999998</v>
      </c>
      <c r="U309" s="209">
        <v>-45.987150000000021</v>
      </c>
      <c r="V309" s="243">
        <v>7238.30321</v>
      </c>
      <c r="W309" s="209">
        <v>1334.82564</v>
      </c>
      <c r="X309" s="209">
        <v>-1984.0928600000004</v>
      </c>
      <c r="Y309" s="209">
        <v>1362.9544799999999</v>
      </c>
      <c r="Z309" s="209">
        <v>929.25184000000013</v>
      </c>
      <c r="AA309" s="243">
        <v>1642.9390999999996</v>
      </c>
      <c r="AB309" s="209">
        <v>-2164.68824</v>
      </c>
      <c r="AC309" s="209">
        <v>860.02718999999991</v>
      </c>
      <c r="AD309" s="209">
        <v>1254.5288699999999</v>
      </c>
      <c r="AE309" s="209">
        <v>1254.5288699999999</v>
      </c>
      <c r="AF309" s="243">
        <v>1204.3966899999996</v>
      </c>
    </row>
    <row r="310" spans="1:33" x14ac:dyDescent="0.25">
      <c r="B310" s="12" t="s">
        <v>225</v>
      </c>
      <c r="C310" s="209">
        <v>0</v>
      </c>
      <c r="D310" s="209">
        <v>0</v>
      </c>
      <c r="E310" s="209">
        <v>0</v>
      </c>
      <c r="F310" s="209">
        <v>0</v>
      </c>
      <c r="G310" s="243">
        <v>0</v>
      </c>
      <c r="H310" s="209">
        <v>0</v>
      </c>
      <c r="I310" s="209">
        <v>0</v>
      </c>
      <c r="J310" s="209">
        <v>0</v>
      </c>
      <c r="K310" s="209">
        <v>0</v>
      </c>
      <c r="L310" s="209">
        <v>0</v>
      </c>
      <c r="M310" s="209">
        <v>0</v>
      </c>
      <c r="N310" s="209">
        <v>0</v>
      </c>
      <c r="O310" s="209">
        <v>0</v>
      </c>
      <c r="P310" s="209">
        <v>0</v>
      </c>
      <c r="Q310" s="243">
        <v>0</v>
      </c>
      <c r="R310" s="209">
        <v>0</v>
      </c>
      <c r="S310" s="209">
        <v>0</v>
      </c>
      <c r="T310" s="209">
        <v>0</v>
      </c>
      <c r="U310" s="209">
        <v>0</v>
      </c>
      <c r="V310" s="243">
        <v>0</v>
      </c>
      <c r="W310" s="209">
        <v>0</v>
      </c>
      <c r="X310" s="209">
        <v>0</v>
      </c>
      <c r="Y310" s="209">
        <v>0</v>
      </c>
      <c r="Z310" s="209">
        <v>0</v>
      </c>
      <c r="AA310" s="243">
        <v>0</v>
      </c>
      <c r="AB310" s="209">
        <v>0</v>
      </c>
      <c r="AC310" s="209">
        <v>0</v>
      </c>
      <c r="AD310" s="209">
        <v>0</v>
      </c>
      <c r="AE310" s="209">
        <v>0</v>
      </c>
      <c r="AF310" s="243">
        <v>0</v>
      </c>
    </row>
    <row r="311" spans="1:33" s="165" customFormat="1" x14ac:dyDescent="0.25">
      <c r="A311" s="6"/>
      <c r="B311" s="16" t="s">
        <v>226</v>
      </c>
      <c r="C311" s="244">
        <v>-411062.40208000055</v>
      </c>
      <c r="D311" s="244">
        <v>-372529.20135999902</v>
      </c>
      <c r="E311" s="244">
        <v>-384644.88317000138</v>
      </c>
      <c r="F311" s="244">
        <v>-508362.52744000091</v>
      </c>
      <c r="G311" s="245">
        <v>-1676599.0140500017</v>
      </c>
      <c r="H311" s="244">
        <v>-441381.98499000166</v>
      </c>
      <c r="I311" s="244">
        <v>-411969.89253999799</v>
      </c>
      <c r="J311" s="244">
        <v>-385553.58697000158</v>
      </c>
      <c r="K311" s="244">
        <v>-572726.46988999844</v>
      </c>
      <c r="L311" s="244">
        <v>-1809027.5191899997</v>
      </c>
      <c r="M311" s="244">
        <v>-475115.49600000115</v>
      </c>
      <c r="N311" s="244">
        <v>-449950.7569599977</v>
      </c>
      <c r="O311" s="244">
        <v>-708444.94385999476</v>
      </c>
      <c r="P311" s="244">
        <v>-520764.05347001407</v>
      </c>
      <c r="Q311" s="245">
        <v>-2154275.2502900078</v>
      </c>
      <c r="R311" s="244">
        <v>-557754.08179999702</v>
      </c>
      <c r="S311" s="244">
        <v>-512104.75625999953</v>
      </c>
      <c r="T311" s="244">
        <v>-602199.06989999034</v>
      </c>
      <c r="U311" s="244">
        <v>-652924.34728000965</v>
      </c>
      <c r="V311" s="245">
        <v>-2324982.2552399966</v>
      </c>
      <c r="W311" s="244">
        <v>-631433.65597000101</v>
      </c>
      <c r="X311" s="244">
        <v>-651364.99318999925</v>
      </c>
      <c r="Y311" s="244">
        <v>-604684.28156000166</v>
      </c>
      <c r="Z311" s="244">
        <v>-599716.45750095695</v>
      </c>
      <c r="AA311" s="245">
        <v>-2487199.3882209589</v>
      </c>
      <c r="AB311" s="244">
        <v>-278922.76045999973</v>
      </c>
      <c r="AC311" s="244">
        <v>-245808.88562999966</v>
      </c>
      <c r="AD311" s="244">
        <v>-212910.50607000059</v>
      </c>
      <c r="AE311" s="244">
        <v>-272403.01066000003</v>
      </c>
      <c r="AF311" s="245">
        <v>-1010045.16282</v>
      </c>
      <c r="AG311" s="321"/>
    </row>
    <row r="312" spans="1:33" x14ac:dyDescent="0.25">
      <c r="B312" s="12" t="s">
        <v>251</v>
      </c>
      <c r="C312" s="209">
        <v>-411062.67902266467</v>
      </c>
      <c r="D312" s="209">
        <v>-372528.94468733738</v>
      </c>
      <c r="E312" s="209">
        <v>-384646.20554999303</v>
      </c>
      <c r="F312" s="209">
        <v>-508361.18479000631</v>
      </c>
      <c r="G312" s="243">
        <v>-1676599.0140500015</v>
      </c>
      <c r="H312" s="209">
        <v>-441381.98499000195</v>
      </c>
      <c r="I312" s="209">
        <v>-411969.89253999776</v>
      </c>
      <c r="J312" s="209">
        <v>-385553.58697000158</v>
      </c>
      <c r="K312" s="209">
        <v>-572726.46988999832</v>
      </c>
      <c r="L312" s="209">
        <v>-1809886.9897499997</v>
      </c>
      <c r="M312" s="209">
        <v>-475115.49600000121</v>
      </c>
      <c r="N312" s="209">
        <v>-449950.7569599977</v>
      </c>
      <c r="O312" s="209">
        <v>-708444.94385999464</v>
      </c>
      <c r="P312" s="209">
        <v>-520764.05347001425</v>
      </c>
      <c r="Q312" s="243">
        <v>-2154275.2502900078</v>
      </c>
      <c r="R312" s="209">
        <v>-557754.08179999702</v>
      </c>
      <c r="S312" s="209">
        <v>-512104.75625999959</v>
      </c>
      <c r="T312" s="209">
        <v>-602199.06989999046</v>
      </c>
      <c r="U312" s="209">
        <v>-652924.34728000977</v>
      </c>
      <c r="V312" s="243">
        <v>-2324982.2552399971</v>
      </c>
      <c r="W312" s="209">
        <v>-631433.65597000113</v>
      </c>
      <c r="X312" s="209">
        <v>-651364.99318999937</v>
      </c>
      <c r="Y312" s="209">
        <v>-604684.28156000166</v>
      </c>
      <c r="Z312" s="209">
        <v>-600258.91521195683</v>
      </c>
      <c r="AA312" s="243">
        <v>-2487741.8459319589</v>
      </c>
      <c r="AB312" s="209">
        <v>-279768.41280529991</v>
      </c>
      <c r="AC312" s="209">
        <v>-246622.50760130194</v>
      </c>
      <c r="AD312" s="209">
        <v>-261134.21584889613</v>
      </c>
      <c r="AE312" s="209">
        <v>-275743.2553865001</v>
      </c>
      <c r="AF312" s="243">
        <v>-1063268.3916419982</v>
      </c>
    </row>
    <row r="313" spans="1:33" x14ac:dyDescent="0.25">
      <c r="B313" s="12" t="s">
        <v>227</v>
      </c>
      <c r="C313" s="209">
        <v>0</v>
      </c>
      <c r="D313" s="209">
        <v>0</v>
      </c>
      <c r="E313" s="209">
        <v>0</v>
      </c>
      <c r="F313" s="209">
        <v>0</v>
      </c>
      <c r="G313" s="243">
        <v>0</v>
      </c>
      <c r="H313" s="209">
        <v>0</v>
      </c>
      <c r="I313" s="209">
        <v>0</v>
      </c>
      <c r="J313" s="209">
        <v>0</v>
      </c>
      <c r="K313" s="209">
        <v>0</v>
      </c>
      <c r="L313" s="209">
        <v>0</v>
      </c>
      <c r="M313" s="209">
        <v>0</v>
      </c>
      <c r="N313" s="209">
        <v>0</v>
      </c>
      <c r="O313" s="209">
        <v>0</v>
      </c>
      <c r="P313" s="209">
        <v>0</v>
      </c>
      <c r="Q313" s="243">
        <v>0</v>
      </c>
      <c r="R313" s="209">
        <v>0</v>
      </c>
      <c r="S313" s="209">
        <v>6409</v>
      </c>
      <c r="T313" s="209">
        <v>2728</v>
      </c>
      <c r="U313" s="209">
        <v>2710.601289997343</v>
      </c>
      <c r="V313" s="243">
        <v>11847.601289997343</v>
      </c>
      <c r="W313" s="209">
        <v>2711</v>
      </c>
      <c r="X313" s="209">
        <v>2721</v>
      </c>
      <c r="Y313" s="209">
        <v>2719</v>
      </c>
      <c r="Z313" s="209">
        <v>-3997</v>
      </c>
      <c r="AA313" s="243">
        <v>4154</v>
      </c>
      <c r="AB313" s="209">
        <v>1589.9095765828313</v>
      </c>
      <c r="AC313" s="209">
        <v>-164.19927788918861</v>
      </c>
      <c r="AD313" s="209">
        <v>775.77187084005391</v>
      </c>
      <c r="AE313" s="209">
        <v>6452.2406859431503</v>
      </c>
      <c r="AF313" s="243">
        <v>8653.7228554768481</v>
      </c>
    </row>
    <row r="314" spans="1:33" x14ac:dyDescent="0.25">
      <c r="B314" s="12" t="s">
        <v>252</v>
      </c>
      <c r="C314" s="209">
        <v>-411062.67902266467</v>
      </c>
      <c r="D314" s="209">
        <v>-372528.94468733738</v>
      </c>
      <c r="E314" s="209">
        <v>-384646.20554999303</v>
      </c>
      <c r="F314" s="209">
        <v>-508361.18479000631</v>
      </c>
      <c r="G314" s="243">
        <v>-1676599.0140500015</v>
      </c>
      <c r="H314" s="209">
        <v>-441381.98499000195</v>
      </c>
      <c r="I314" s="209">
        <v>-411969.89253999776</v>
      </c>
      <c r="J314" s="209">
        <v>-385553.58697000158</v>
      </c>
      <c r="K314" s="209">
        <v>-572726.46988999832</v>
      </c>
      <c r="L314" s="209">
        <v>-1809886.9897514135</v>
      </c>
      <c r="M314" s="209">
        <v>-475115.49600000121</v>
      </c>
      <c r="N314" s="209">
        <v>-449950.7569599977</v>
      </c>
      <c r="O314" s="209">
        <v>-708444.94385999464</v>
      </c>
      <c r="P314" s="209">
        <v>-520764.05347001425</v>
      </c>
      <c r="Q314" s="243">
        <v>-2154275.2502900078</v>
      </c>
      <c r="R314" s="209">
        <v>-557754.08179999702</v>
      </c>
      <c r="S314" s="209">
        <v>-505695.75625999959</v>
      </c>
      <c r="T314" s="209">
        <v>-599471.06989999046</v>
      </c>
      <c r="U314" s="209">
        <v>-650213.74599001242</v>
      </c>
      <c r="V314" s="243">
        <v>-2313134.6539499997</v>
      </c>
      <c r="W314" s="209">
        <v>-628722.65597000113</v>
      </c>
      <c r="X314" s="209">
        <v>-648643.99318999937</v>
      </c>
      <c r="Y314" s="209">
        <v>-601965.28156000166</v>
      </c>
      <c r="Z314" s="209">
        <v>-604255.91521195683</v>
      </c>
      <c r="AA314" s="243">
        <v>-2483587.8459319589</v>
      </c>
      <c r="AB314" s="209">
        <v>-278178.50322871708</v>
      </c>
      <c r="AC314" s="209">
        <v>-246786.70687919113</v>
      </c>
      <c r="AD314" s="209">
        <v>-260358.44397805608</v>
      </c>
      <c r="AE314" s="209">
        <v>-269291.01470055693</v>
      </c>
      <c r="AF314" s="243">
        <v>-1054614.6687865213</v>
      </c>
    </row>
    <row r="315" spans="1:33" x14ac:dyDescent="0.25">
      <c r="B315" s="12" t="s">
        <v>253</v>
      </c>
      <c r="C315" s="209">
        <v>7.2126657978515141E-3</v>
      </c>
      <c r="D315" s="209">
        <v>-7.2126657905755565E-3</v>
      </c>
      <c r="E315" s="209">
        <v>-1.4551915228366852E-11</v>
      </c>
      <c r="F315" s="209">
        <v>-1.8189894035458565E-12</v>
      </c>
      <c r="G315" s="243">
        <v>-9.0949470177292824E-12</v>
      </c>
      <c r="H315" s="209">
        <v>0</v>
      </c>
      <c r="I315" s="209">
        <v>-2.1827872842550278E-11</v>
      </c>
      <c r="J315" s="209">
        <v>1.8189894035458565E-11</v>
      </c>
      <c r="K315" s="209">
        <v>1.0913936421275139E-11</v>
      </c>
      <c r="L315" s="209">
        <v>0</v>
      </c>
      <c r="M315" s="209">
        <v>-7.2759576141834259E-12</v>
      </c>
      <c r="N315" s="209">
        <v>-3.637978807091713E-12</v>
      </c>
      <c r="O315" s="209">
        <v>2.1827872842550278E-11</v>
      </c>
      <c r="P315" s="209">
        <v>-3.637978807091713E-12</v>
      </c>
      <c r="Q315" s="243">
        <v>7.2759576141834259E-12</v>
      </c>
      <c r="R315" s="209">
        <v>-7.2759576141834259E-12</v>
      </c>
      <c r="S315" s="209">
        <v>1.4551915228366852E-11</v>
      </c>
      <c r="T315" s="209">
        <v>7.2759576141834259E-12</v>
      </c>
      <c r="U315" s="209">
        <v>-7.2759576141834259E-12</v>
      </c>
      <c r="V315" s="243">
        <v>7.2759576141834259E-12</v>
      </c>
      <c r="W315" s="209">
        <v>0</v>
      </c>
      <c r="X315" s="209">
        <v>-1.8189894035458565E-12</v>
      </c>
      <c r="Y315" s="209">
        <v>-3.637978807091713E-12</v>
      </c>
      <c r="Z315" s="209">
        <v>542.4577109998645</v>
      </c>
      <c r="AA315" s="243">
        <v>542.45771099985905</v>
      </c>
      <c r="AB315" s="209">
        <v>845.65234529999725</v>
      </c>
      <c r="AC315" s="209">
        <v>813.48640130002059</v>
      </c>
      <c r="AD315" s="209">
        <v>795.5379688999783</v>
      </c>
      <c r="AE315" s="209">
        <v>3339.244726500071</v>
      </c>
      <c r="AF315" s="243">
        <v>5793.9214420000671</v>
      </c>
    </row>
    <row r="316" spans="1:33" ht="15.75" thickBot="1" x14ac:dyDescent="0.3">
      <c r="B316" s="18" t="s">
        <v>241</v>
      </c>
      <c r="C316" s="19">
        <v>0.48209999999999997</v>
      </c>
      <c r="D316" s="19">
        <v>0.48209999999999997</v>
      </c>
      <c r="E316" s="19">
        <v>0.48209999999999997</v>
      </c>
      <c r="F316" s="19">
        <v>0.48209999999999997</v>
      </c>
      <c r="G316" s="58">
        <v>0.48209999999999997</v>
      </c>
      <c r="H316" s="19">
        <v>0.48209999999999997</v>
      </c>
      <c r="I316" s="19">
        <v>0.48209999999999997</v>
      </c>
      <c r="J316" s="19">
        <v>0.48209999999999997</v>
      </c>
      <c r="K316" s="19">
        <v>0.48209999999999997</v>
      </c>
      <c r="L316" s="58">
        <v>0.48209999999999997</v>
      </c>
      <c r="M316" s="19">
        <v>0.48209999999999997</v>
      </c>
      <c r="N316" s="19">
        <v>0.48209999999999997</v>
      </c>
      <c r="O316" s="19">
        <v>0.48209999999999997</v>
      </c>
      <c r="P316" s="19">
        <v>0.48209999999999997</v>
      </c>
      <c r="Q316" s="58">
        <v>0.48209999999999997</v>
      </c>
      <c r="R316" s="19">
        <v>0.48209999999999997</v>
      </c>
      <c r="S316" s="19">
        <v>0.48209999999999997</v>
      </c>
      <c r="T316" s="19">
        <v>0.48209999999999997</v>
      </c>
      <c r="U316" s="19">
        <v>0.48209999999999997</v>
      </c>
      <c r="V316" s="58">
        <v>0.48209999999999997</v>
      </c>
      <c r="W316" s="19">
        <v>0.48209999999999997</v>
      </c>
      <c r="X316" s="19">
        <v>0.48209999999999997</v>
      </c>
      <c r="Y316" s="19">
        <v>0.48209999999999997</v>
      </c>
      <c r="Z316" s="19">
        <v>0.48209999999999997</v>
      </c>
      <c r="AA316" s="58">
        <v>0.48209999999999997</v>
      </c>
      <c r="AB316" s="19">
        <v>0.48249999999999998</v>
      </c>
      <c r="AC316" s="19">
        <v>0.48249999999999998</v>
      </c>
      <c r="AD316" s="19">
        <v>0.48249999999999998</v>
      </c>
      <c r="AE316" s="19">
        <v>0.48249999999999998</v>
      </c>
      <c r="AF316" s="58">
        <v>0.48249999999999998</v>
      </c>
    </row>
  </sheetData>
  <mergeCells count="1">
    <mergeCell ref="C2:A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A025-6E2C-478D-B7F9-556A68FBB8BB}">
  <dimension ref="A1:AM233"/>
  <sheetViews>
    <sheetView showGridLines="0" showRowColHeaders="0" zoomScale="90" zoomScaleNormal="90" workbookViewId="0">
      <pane xSplit="2" topLeftCell="X1" activePane="topRight" state="frozen"/>
      <selection activeCell="B14" sqref="B14"/>
      <selection pane="topRight" activeCell="B14" sqref="B14"/>
    </sheetView>
  </sheetViews>
  <sheetFormatPr defaultColWidth="10.140625" defaultRowHeight="15" x14ac:dyDescent="0.25"/>
  <cols>
    <col min="2" max="2" width="56.7109375" customWidth="1"/>
    <col min="26" max="27" width="10.28515625" bestFit="1" customWidth="1"/>
    <col min="28" max="30" width="14" bestFit="1" customWidth="1"/>
    <col min="31" max="31" width="14" customWidth="1"/>
    <col min="32" max="32" width="12.85546875" bestFit="1" customWidth="1"/>
    <col min="33" max="33" width="11.5703125" style="38" bestFit="1" customWidth="1"/>
    <col min="34" max="34" width="11.28515625" style="38" bestFit="1" customWidth="1"/>
    <col min="35" max="35" width="10.140625" style="38"/>
    <col min="36" max="37" width="5.140625" style="38" bestFit="1" customWidth="1"/>
    <col min="38" max="16384" width="10.140625" style="38"/>
  </cols>
  <sheetData>
    <row r="1" spans="1:3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35" ht="15.75" x14ac:dyDescent="0.25">
      <c r="A2" s="30"/>
      <c r="B2" s="30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0"/>
      <c r="AD2" s="30"/>
      <c r="AE2" s="30"/>
      <c r="AF2" s="30"/>
    </row>
    <row r="3" spans="1:35" ht="35.25" customHeight="1" x14ac:dyDescent="0.35">
      <c r="A3" s="30"/>
      <c r="B3" s="95" t="s">
        <v>292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5" s="186" customFormat="1" ht="12" x14ac:dyDescent="0.2">
      <c r="A4" s="184"/>
      <c r="B4" s="184"/>
      <c r="C4" s="185"/>
      <c r="D4" s="185"/>
      <c r="E4" s="185"/>
      <c r="F4" s="185"/>
      <c r="G4" s="184"/>
      <c r="H4" s="185"/>
      <c r="I4" s="185"/>
      <c r="J4" s="185"/>
      <c r="K4" s="185"/>
      <c r="L4" s="184"/>
      <c r="M4" s="185"/>
      <c r="N4" s="185"/>
      <c r="O4" s="185"/>
      <c r="P4" s="185"/>
      <c r="Q4" s="184"/>
      <c r="R4" s="185"/>
      <c r="S4" s="185"/>
      <c r="T4" s="185"/>
      <c r="U4" s="185"/>
      <c r="V4" s="184"/>
      <c r="W4" s="185"/>
      <c r="X4" s="185"/>
      <c r="Y4" s="185"/>
      <c r="Z4" s="185"/>
      <c r="AA4" s="184"/>
      <c r="AB4" s="185"/>
      <c r="AC4" s="185"/>
      <c r="AD4" s="185"/>
      <c r="AE4" s="185"/>
      <c r="AF4" s="184"/>
    </row>
    <row r="5" spans="1:35" s="166" customFormat="1" ht="23.25" x14ac:dyDescent="0.35">
      <c r="A5" s="115"/>
      <c r="B5" s="115" t="s">
        <v>293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</row>
    <row r="6" spans="1:35" ht="15.75" thickBot="1" x14ac:dyDescent="0.3"/>
    <row r="7" spans="1:35" s="165" customFormat="1" x14ac:dyDescent="0.25">
      <c r="A7" s="5"/>
      <c r="B7" s="31" t="s">
        <v>164</v>
      </c>
      <c r="C7" s="43" t="s">
        <v>117</v>
      </c>
      <c r="D7" s="43" t="s">
        <v>118</v>
      </c>
      <c r="E7" s="43" t="s">
        <v>119</v>
      </c>
      <c r="F7" s="43" t="s">
        <v>120</v>
      </c>
      <c r="G7" s="48">
        <v>2016</v>
      </c>
      <c r="H7" s="43" t="s">
        <v>121</v>
      </c>
      <c r="I7" s="43" t="s">
        <v>122</v>
      </c>
      <c r="J7" s="43" t="s">
        <v>123</v>
      </c>
      <c r="K7" s="43" t="s">
        <v>124</v>
      </c>
      <c r="L7" s="48">
        <v>2017</v>
      </c>
      <c r="M7" s="43" t="s">
        <v>125</v>
      </c>
      <c r="N7" s="43" t="s">
        <v>126</v>
      </c>
      <c r="O7" s="43" t="s">
        <v>127</v>
      </c>
      <c r="P7" s="43" t="s">
        <v>128</v>
      </c>
      <c r="Q7" s="48">
        <v>2018</v>
      </c>
      <c r="R7" s="43" t="s">
        <v>129</v>
      </c>
      <c r="S7" s="43" t="s">
        <v>130</v>
      </c>
      <c r="T7" s="43" t="s">
        <v>131</v>
      </c>
      <c r="U7" s="43" t="s">
        <v>132</v>
      </c>
      <c r="V7" s="48">
        <v>2019</v>
      </c>
      <c r="W7" s="43" t="s">
        <v>133</v>
      </c>
      <c r="X7" s="43" t="s">
        <v>134</v>
      </c>
      <c r="Y7" s="43" t="s">
        <v>135</v>
      </c>
      <c r="Z7" s="43" t="s">
        <v>136</v>
      </c>
      <c r="AA7" s="48">
        <v>2020</v>
      </c>
      <c r="AB7" s="43" t="s">
        <v>137</v>
      </c>
      <c r="AC7" s="43" t="s">
        <v>138</v>
      </c>
      <c r="AD7" s="43" t="s">
        <v>514</v>
      </c>
      <c r="AE7" s="43" t="s">
        <v>563</v>
      </c>
      <c r="AF7" s="48">
        <v>2021</v>
      </c>
    </row>
    <row r="8" spans="1:35" s="165" customFormat="1" hidden="1" x14ac:dyDescent="0.25">
      <c r="A8" s="5"/>
      <c r="B8" s="31" t="s">
        <v>164</v>
      </c>
      <c r="C8" s="43" t="s">
        <v>139</v>
      </c>
      <c r="D8" s="43" t="s">
        <v>140</v>
      </c>
      <c r="E8" s="43" t="s">
        <v>141</v>
      </c>
      <c r="F8" s="43" t="s">
        <v>142</v>
      </c>
      <c r="G8" s="48">
        <v>2016</v>
      </c>
      <c r="H8" s="43" t="s">
        <v>143</v>
      </c>
      <c r="I8" s="43" t="s">
        <v>144</v>
      </c>
      <c r="J8" s="43" t="s">
        <v>145</v>
      </c>
      <c r="K8" s="43" t="s">
        <v>146</v>
      </c>
      <c r="L8" s="48">
        <v>2017</v>
      </c>
      <c r="M8" s="43" t="s">
        <v>147</v>
      </c>
      <c r="N8" s="43" t="s">
        <v>148</v>
      </c>
      <c r="O8" s="43" t="s">
        <v>149</v>
      </c>
      <c r="P8" s="43" t="s">
        <v>150</v>
      </c>
      <c r="Q8" s="48">
        <v>2018</v>
      </c>
      <c r="R8" s="43" t="s">
        <v>151</v>
      </c>
      <c r="S8" s="43" t="s">
        <v>152</v>
      </c>
      <c r="T8" s="43" t="s">
        <v>153</v>
      </c>
      <c r="U8" s="43" t="s">
        <v>154</v>
      </c>
      <c r="V8" s="48">
        <v>2019</v>
      </c>
      <c r="W8" s="43" t="s">
        <v>155</v>
      </c>
      <c r="X8" s="43" t="s">
        <v>156</v>
      </c>
      <c r="Y8" s="43" t="s">
        <v>157</v>
      </c>
      <c r="Z8" s="43" t="s">
        <v>158</v>
      </c>
      <c r="AA8" s="48">
        <v>2020</v>
      </c>
      <c r="AB8" s="43" t="s">
        <v>159</v>
      </c>
      <c r="AC8" s="43" t="s">
        <v>160</v>
      </c>
      <c r="AD8" s="43" t="s">
        <v>513</v>
      </c>
      <c r="AE8" s="43" t="s">
        <v>564</v>
      </c>
      <c r="AF8" s="48">
        <v>2021</v>
      </c>
    </row>
    <row r="9" spans="1:35" s="165" customFormat="1" x14ac:dyDescent="0.25">
      <c r="A9" s="2"/>
      <c r="B9" s="10" t="s">
        <v>245</v>
      </c>
      <c r="C9" s="11"/>
      <c r="D9" s="11"/>
      <c r="E9" s="11"/>
      <c r="F9" s="11"/>
      <c r="G9" s="49"/>
      <c r="H9" s="11"/>
      <c r="I9" s="11"/>
      <c r="J9" s="11"/>
      <c r="K9" s="11"/>
      <c r="L9" s="49"/>
      <c r="M9" s="11"/>
      <c r="N9" s="11"/>
      <c r="O9" s="11"/>
      <c r="P9" s="11"/>
      <c r="Q9" s="49"/>
      <c r="R9" s="11"/>
      <c r="S9" s="11"/>
      <c r="T9" s="11"/>
      <c r="U9" s="11"/>
      <c r="V9" s="49"/>
      <c r="W9" s="11"/>
      <c r="X9" s="11"/>
      <c r="Y9" s="11"/>
      <c r="Z9" s="202">
        <v>0</v>
      </c>
      <c r="AA9" s="203"/>
      <c r="AB9" s="202">
        <v>8524351.9430500008</v>
      </c>
      <c r="AC9" s="202">
        <v>8749520.7973600104</v>
      </c>
      <c r="AD9" s="202">
        <v>9105169.2647398524</v>
      </c>
      <c r="AE9" s="202">
        <v>10150735.34553016</v>
      </c>
      <c r="AF9" s="203">
        <v>36529777.350680023</v>
      </c>
    </row>
    <row r="10" spans="1:35" x14ac:dyDescent="0.25">
      <c r="B10" s="12" t="s">
        <v>246</v>
      </c>
      <c r="C10" s="13"/>
      <c r="D10" s="13"/>
      <c r="E10" s="13"/>
      <c r="F10" s="13"/>
      <c r="G10" s="50"/>
      <c r="H10" s="13"/>
      <c r="I10" s="13"/>
      <c r="J10" s="13"/>
      <c r="K10" s="13"/>
      <c r="L10" s="50"/>
      <c r="M10" s="13"/>
      <c r="N10" s="13"/>
      <c r="O10" s="13"/>
      <c r="P10" s="13"/>
      <c r="Q10" s="50"/>
      <c r="R10" s="13"/>
      <c r="S10" s="13"/>
      <c r="T10" s="13"/>
      <c r="U10" s="13"/>
      <c r="V10" s="50"/>
      <c r="W10" s="13"/>
      <c r="X10" s="13"/>
      <c r="Y10" s="13"/>
      <c r="Z10" s="242">
        <v>0</v>
      </c>
      <c r="AA10" s="232"/>
      <c r="AB10" s="242">
        <v>-8153266.0459199818</v>
      </c>
      <c r="AC10" s="242">
        <v>-8389100.4260200746</v>
      </c>
      <c r="AD10" s="242">
        <v>-8695572.3965100124</v>
      </c>
      <c r="AE10" s="242">
        <v>-9741478.7213299759</v>
      </c>
      <c r="AF10" s="232">
        <v>-34979417.589780048</v>
      </c>
    </row>
    <row r="11" spans="1:35" s="165" customFormat="1" x14ac:dyDescent="0.25">
      <c r="A11" s="2"/>
      <c r="B11" s="10" t="s">
        <v>214</v>
      </c>
      <c r="C11" s="11"/>
      <c r="D11" s="11"/>
      <c r="E11" s="11"/>
      <c r="F11" s="11"/>
      <c r="G11" s="49"/>
      <c r="H11" s="11"/>
      <c r="I11" s="11"/>
      <c r="J11" s="11"/>
      <c r="K11" s="11"/>
      <c r="L11" s="49"/>
      <c r="M11" s="11"/>
      <c r="N11" s="11"/>
      <c r="O11" s="11"/>
      <c r="P11" s="11"/>
      <c r="Q11" s="49"/>
      <c r="R11" s="11"/>
      <c r="S11" s="11"/>
      <c r="T11" s="11"/>
      <c r="U11" s="11"/>
      <c r="V11" s="49"/>
      <c r="W11" s="11"/>
      <c r="X11" s="11"/>
      <c r="Y11" s="11"/>
      <c r="Z11" s="202">
        <v>0</v>
      </c>
      <c r="AA11" s="203">
        <v>0</v>
      </c>
      <c r="AB11" s="202">
        <v>371085.89713001903</v>
      </c>
      <c r="AC11" s="202">
        <v>360420.37133993639</v>
      </c>
      <c r="AD11" s="202">
        <v>409596.86822983937</v>
      </c>
      <c r="AE11" s="202">
        <v>409256.62420018384</v>
      </c>
      <c r="AF11" s="203">
        <v>1550359.7608999787</v>
      </c>
    </row>
    <row r="12" spans="1:35" x14ac:dyDescent="0.25">
      <c r="B12" s="12" t="s">
        <v>215</v>
      </c>
      <c r="C12" s="9"/>
      <c r="D12" s="9"/>
      <c r="E12" s="9"/>
      <c r="F12" s="9"/>
      <c r="G12" s="50"/>
      <c r="H12" s="9"/>
      <c r="I12" s="9"/>
      <c r="J12" s="9"/>
      <c r="K12" s="9"/>
      <c r="L12" s="50"/>
      <c r="M12" s="9"/>
      <c r="N12" s="9"/>
      <c r="O12" s="9"/>
      <c r="P12" s="9"/>
      <c r="Q12" s="50"/>
      <c r="R12" s="13"/>
      <c r="S12" s="13"/>
      <c r="T12" s="13"/>
      <c r="U12" s="13"/>
      <c r="V12" s="50"/>
      <c r="W12" s="13"/>
      <c r="X12" s="13"/>
      <c r="Y12" s="13"/>
      <c r="Z12" s="242">
        <v>-102.57438999999999</v>
      </c>
      <c r="AA12" s="232">
        <v>-103</v>
      </c>
      <c r="AB12" s="242">
        <v>-107947.30848521594</v>
      </c>
      <c r="AC12" s="242">
        <v>-132350.01864478405</v>
      </c>
      <c r="AD12" s="242">
        <v>-128705.83052000002</v>
      </c>
      <c r="AE12" s="242">
        <v>-139089.75760999977</v>
      </c>
      <c r="AF12" s="232">
        <v>-508092.91525999981</v>
      </c>
      <c r="AG12" s="169"/>
    </row>
    <row r="13" spans="1:35" x14ac:dyDescent="0.25">
      <c r="B13" s="12" t="s">
        <v>216</v>
      </c>
      <c r="C13" s="14"/>
      <c r="D13" s="14"/>
      <c r="E13" s="14"/>
      <c r="F13" s="14"/>
      <c r="G13" s="51"/>
      <c r="H13" s="14"/>
      <c r="I13" s="14"/>
      <c r="J13" s="14"/>
      <c r="K13" s="14"/>
      <c r="L13" s="51"/>
      <c r="M13" s="14"/>
      <c r="N13" s="14"/>
      <c r="O13" s="14"/>
      <c r="P13" s="14"/>
      <c r="Q13" s="51"/>
      <c r="R13" s="14"/>
      <c r="S13" s="14"/>
      <c r="T13" s="14"/>
      <c r="U13" s="14"/>
      <c r="V13" s="51"/>
      <c r="W13" s="14"/>
      <c r="X13" s="14"/>
      <c r="Y13" s="14"/>
      <c r="Z13" s="205">
        <v>-25.421709999999997</v>
      </c>
      <c r="AA13" s="243">
        <v>-25</v>
      </c>
      <c r="AB13" s="205">
        <v>-56245.167200000004</v>
      </c>
      <c r="AC13" s="205">
        <v>-55703.818180000009</v>
      </c>
      <c r="AD13" s="205">
        <v>-57129.72679999996</v>
      </c>
      <c r="AE13" s="205">
        <v>-69147.100420000017</v>
      </c>
      <c r="AF13" s="243">
        <v>-238225.8126</v>
      </c>
    </row>
    <row r="14" spans="1:35" x14ac:dyDescent="0.25">
      <c r="B14" s="12" t="s">
        <v>217</v>
      </c>
      <c r="C14" s="14"/>
      <c r="D14" s="14"/>
      <c r="E14" s="14"/>
      <c r="F14" s="14"/>
      <c r="G14" s="51"/>
      <c r="H14" s="14"/>
      <c r="I14" s="14"/>
      <c r="J14" s="14"/>
      <c r="K14" s="14"/>
      <c r="L14" s="51"/>
      <c r="M14" s="14"/>
      <c r="N14" s="14"/>
      <c r="O14" s="14"/>
      <c r="P14" s="14"/>
      <c r="Q14" s="51"/>
      <c r="R14" s="14"/>
      <c r="S14" s="14"/>
      <c r="T14" s="14"/>
      <c r="U14" s="14"/>
      <c r="V14" s="51"/>
      <c r="W14" s="14"/>
      <c r="X14" s="14"/>
      <c r="Y14" s="14"/>
      <c r="Z14" s="205">
        <v>250.23676999999998</v>
      </c>
      <c r="AA14" s="243">
        <v>250</v>
      </c>
      <c r="AB14" s="205">
        <v>369205.98393521551</v>
      </c>
      <c r="AC14" s="205">
        <v>390566.12576478452</v>
      </c>
      <c r="AD14" s="205">
        <v>384244.78863999771</v>
      </c>
      <c r="AE14" s="205">
        <v>448133.49607000162</v>
      </c>
      <c r="AF14" s="243">
        <v>1592150.3944099993</v>
      </c>
      <c r="AG14" s="208"/>
      <c r="AH14" s="208"/>
      <c r="AI14" s="208"/>
    </row>
    <row r="15" spans="1:35" x14ac:dyDescent="0.25">
      <c r="B15" s="12" t="s">
        <v>218</v>
      </c>
      <c r="C15" s="9"/>
      <c r="D15" s="9"/>
      <c r="E15" s="9"/>
      <c r="F15" s="9"/>
      <c r="G15" s="50"/>
      <c r="H15" s="9"/>
      <c r="I15" s="9"/>
      <c r="J15" s="9"/>
      <c r="K15" s="9"/>
      <c r="L15" s="50"/>
      <c r="M15" s="9"/>
      <c r="N15" s="9"/>
      <c r="O15" s="9"/>
      <c r="P15" s="9"/>
      <c r="Q15" s="50"/>
      <c r="R15" s="13"/>
      <c r="S15" s="13"/>
      <c r="T15" s="13"/>
      <c r="U15" s="13"/>
      <c r="V15" s="50"/>
      <c r="W15" s="13"/>
      <c r="X15" s="13"/>
      <c r="Y15" s="13"/>
      <c r="Z15" s="242">
        <v>0</v>
      </c>
      <c r="AA15" s="232">
        <v>0</v>
      </c>
      <c r="AB15" s="242">
        <v>0</v>
      </c>
      <c r="AC15" s="242">
        <v>-1.0999999999999999E-2</v>
      </c>
      <c r="AD15" s="242">
        <v>0</v>
      </c>
      <c r="AE15" s="242">
        <v>0</v>
      </c>
      <c r="AF15" s="232">
        <v>-1.0999999999999999E-2</v>
      </c>
    </row>
    <row r="16" spans="1:35" s="165" customFormat="1" x14ac:dyDescent="0.25">
      <c r="A16" s="2"/>
      <c r="B16" s="10" t="s">
        <v>196</v>
      </c>
      <c r="C16" s="11"/>
      <c r="D16" s="11"/>
      <c r="E16" s="11"/>
      <c r="F16" s="11"/>
      <c r="G16" s="49"/>
      <c r="H16" s="11"/>
      <c r="I16" s="11"/>
      <c r="J16" s="11"/>
      <c r="K16" s="11"/>
      <c r="L16" s="49"/>
      <c r="M16" s="11"/>
      <c r="N16" s="11"/>
      <c r="O16" s="11"/>
      <c r="P16" s="11"/>
      <c r="Q16" s="49"/>
      <c r="R16" s="11"/>
      <c r="S16" s="11"/>
      <c r="T16" s="11"/>
      <c r="U16" s="11"/>
      <c r="V16" s="49"/>
      <c r="W16" s="11"/>
      <c r="X16" s="11"/>
      <c r="Y16" s="11"/>
      <c r="Z16" s="202">
        <v>122.24066999999999</v>
      </c>
      <c r="AA16" s="203">
        <v>122</v>
      </c>
      <c r="AB16" s="202">
        <v>576099.40538001864</v>
      </c>
      <c r="AC16" s="202">
        <v>562932.6492799368</v>
      </c>
      <c r="AD16" s="202">
        <v>608006.09954983718</v>
      </c>
      <c r="AE16" s="202">
        <v>649153.26224018575</v>
      </c>
      <c r="AF16" s="203">
        <v>2396191.4164499785</v>
      </c>
      <c r="AG16" s="164"/>
    </row>
    <row r="17" spans="1:33" x14ac:dyDescent="0.25">
      <c r="B17" s="12" t="s">
        <v>220</v>
      </c>
      <c r="C17" s="14"/>
      <c r="D17" s="14"/>
      <c r="E17" s="14"/>
      <c r="F17" s="14"/>
      <c r="G17" s="51"/>
      <c r="H17" s="14"/>
      <c r="I17" s="14"/>
      <c r="J17" s="14"/>
      <c r="K17" s="14"/>
      <c r="L17" s="51"/>
      <c r="M17" s="14"/>
      <c r="N17" s="14"/>
      <c r="O17" s="14"/>
      <c r="P17" s="14"/>
      <c r="Q17" s="51"/>
      <c r="R17" s="14"/>
      <c r="S17" s="14"/>
      <c r="T17" s="14"/>
      <c r="U17" s="14"/>
      <c r="V17" s="51"/>
      <c r="W17" s="14"/>
      <c r="X17" s="14"/>
      <c r="Y17" s="14"/>
      <c r="Z17" s="242">
        <v>1.2899200000000002</v>
      </c>
      <c r="AA17" s="243">
        <v>1</v>
      </c>
      <c r="AB17" s="242">
        <v>68.335160000000002</v>
      </c>
      <c r="AC17" s="242">
        <v>0</v>
      </c>
      <c r="AD17" s="242">
        <v>0</v>
      </c>
      <c r="AE17" s="242">
        <v>1.0419100000000034</v>
      </c>
      <c r="AF17" s="243">
        <v>69.377070000000003</v>
      </c>
    </row>
    <row r="18" spans="1:33" s="165" customFormat="1" x14ac:dyDescent="0.25">
      <c r="A18" s="2"/>
      <c r="B18" s="10" t="s">
        <v>221</v>
      </c>
      <c r="C18" s="11"/>
      <c r="D18" s="11"/>
      <c r="E18" s="11"/>
      <c r="F18" s="11"/>
      <c r="G18" s="49"/>
      <c r="H18" s="11"/>
      <c r="I18" s="11"/>
      <c r="J18" s="11"/>
      <c r="K18" s="11"/>
      <c r="L18" s="49"/>
      <c r="M18" s="11"/>
      <c r="N18" s="11"/>
      <c r="O18" s="11"/>
      <c r="P18" s="11"/>
      <c r="Q18" s="49"/>
      <c r="R18" s="11"/>
      <c r="S18" s="11"/>
      <c r="T18" s="11"/>
      <c r="U18" s="11"/>
      <c r="V18" s="49"/>
      <c r="W18" s="11"/>
      <c r="X18" s="11"/>
      <c r="Y18" s="11"/>
      <c r="Z18" s="202">
        <v>123.53058999999999</v>
      </c>
      <c r="AA18" s="203">
        <v>123</v>
      </c>
      <c r="AB18" s="202">
        <v>576167.74054001865</v>
      </c>
      <c r="AC18" s="202">
        <v>562932.6492799368</v>
      </c>
      <c r="AD18" s="202">
        <v>608006.09954983718</v>
      </c>
      <c r="AE18" s="202">
        <v>649154.30415018578</v>
      </c>
      <c r="AF18" s="203">
        <v>2396260.7935199784</v>
      </c>
    </row>
    <row r="19" spans="1:33" x14ac:dyDescent="0.25">
      <c r="B19" s="12" t="s">
        <v>222</v>
      </c>
      <c r="C19" s="14"/>
      <c r="D19" s="14"/>
      <c r="E19" s="14"/>
      <c r="F19" s="14"/>
      <c r="G19" s="51"/>
      <c r="H19" s="14"/>
      <c r="I19" s="14"/>
      <c r="J19" s="14"/>
      <c r="K19" s="14"/>
      <c r="L19" s="51"/>
      <c r="M19" s="14"/>
      <c r="N19" s="14"/>
      <c r="O19" s="14"/>
      <c r="P19" s="14"/>
      <c r="Q19" s="51"/>
      <c r="R19" s="14"/>
      <c r="S19" s="14"/>
      <c r="T19" s="14"/>
      <c r="U19" s="14"/>
      <c r="V19" s="51"/>
      <c r="W19" s="14"/>
      <c r="X19" s="14"/>
      <c r="Y19" s="14"/>
      <c r="Z19" s="242">
        <v>-38.111809999999998</v>
      </c>
      <c r="AA19" s="243">
        <v>-38</v>
      </c>
      <c r="AB19" s="242">
        <v>-144187.23258999997</v>
      </c>
      <c r="AC19" s="242">
        <v>-140769.63487000001</v>
      </c>
      <c r="AD19" s="242">
        <v>-152098.65334000002</v>
      </c>
      <c r="AE19" s="242">
        <v>-157172.16621000011</v>
      </c>
      <c r="AF19" s="243">
        <v>-594227.68701000011</v>
      </c>
    </row>
    <row r="20" spans="1:33" x14ac:dyDescent="0.25">
      <c r="B20" s="12" t="s">
        <v>223</v>
      </c>
      <c r="C20" s="14"/>
      <c r="D20" s="14"/>
      <c r="E20" s="14"/>
      <c r="F20" s="14"/>
      <c r="G20" s="51"/>
      <c r="H20" s="14"/>
      <c r="I20" s="14"/>
      <c r="J20" s="14"/>
      <c r="K20" s="14"/>
      <c r="L20" s="51"/>
      <c r="M20" s="14"/>
      <c r="N20" s="14"/>
      <c r="O20" s="14"/>
      <c r="P20" s="14"/>
      <c r="Q20" s="51"/>
      <c r="R20" s="14"/>
      <c r="S20" s="14"/>
      <c r="T20" s="14"/>
      <c r="U20" s="14"/>
      <c r="V20" s="51"/>
      <c r="W20" s="14"/>
      <c r="X20" s="14"/>
      <c r="Y20" s="14"/>
      <c r="Z20" s="242">
        <v>-28.867080000000001</v>
      </c>
      <c r="AA20" s="243">
        <v>-29</v>
      </c>
      <c r="AB20" s="242">
        <v>-86534.870490000001</v>
      </c>
      <c r="AC20" s="242">
        <v>-82043.799209999997</v>
      </c>
      <c r="AD20" s="242">
        <v>-121009.95424000008</v>
      </c>
      <c r="AE20" s="242">
        <v>-117321.61612999988</v>
      </c>
      <c r="AF20" s="243">
        <v>-406910.24006999994</v>
      </c>
    </row>
    <row r="21" spans="1:33" x14ac:dyDescent="0.25">
      <c r="B21" s="12" t="s">
        <v>224</v>
      </c>
      <c r="C21" s="14"/>
      <c r="D21" s="14"/>
      <c r="E21" s="14"/>
      <c r="F21" s="14"/>
      <c r="G21" s="51"/>
      <c r="H21" s="14"/>
      <c r="I21" s="14"/>
      <c r="J21" s="14"/>
      <c r="K21" s="14"/>
      <c r="L21" s="51"/>
      <c r="M21" s="14"/>
      <c r="N21" s="14"/>
      <c r="O21" s="14"/>
      <c r="P21" s="14"/>
      <c r="Q21" s="51"/>
      <c r="R21" s="14"/>
      <c r="S21" s="14"/>
      <c r="T21" s="14"/>
      <c r="U21" s="14"/>
      <c r="V21" s="51"/>
      <c r="W21" s="14"/>
      <c r="X21" s="14"/>
      <c r="Y21" s="14"/>
      <c r="Z21" s="242">
        <v>0</v>
      </c>
      <c r="AA21" s="243">
        <v>0</v>
      </c>
      <c r="AB21" s="242">
        <v>0</v>
      </c>
      <c r="AC21" s="242">
        <v>0</v>
      </c>
      <c r="AD21" s="242">
        <v>0</v>
      </c>
      <c r="AE21" s="242">
        <v>0</v>
      </c>
      <c r="AF21" s="243">
        <v>0</v>
      </c>
    </row>
    <row r="22" spans="1:33" x14ac:dyDescent="0.25">
      <c r="B22" s="12" t="s">
        <v>225</v>
      </c>
      <c r="C22" s="14"/>
      <c r="D22" s="14"/>
      <c r="E22" s="14"/>
      <c r="F22" s="14"/>
      <c r="G22" s="51"/>
      <c r="H22" s="14"/>
      <c r="I22" s="14"/>
      <c r="J22" s="14"/>
      <c r="K22" s="14"/>
      <c r="L22" s="51"/>
      <c r="M22" s="14"/>
      <c r="N22" s="14"/>
      <c r="O22" s="14"/>
      <c r="P22" s="14"/>
      <c r="Q22" s="51"/>
      <c r="R22" s="14"/>
      <c r="S22" s="14"/>
      <c r="T22" s="14"/>
      <c r="U22" s="14"/>
      <c r="V22" s="51"/>
      <c r="W22" s="14"/>
      <c r="X22" s="14"/>
      <c r="Y22" s="14"/>
      <c r="Z22" s="242">
        <v>0</v>
      </c>
      <c r="AA22" s="243">
        <v>0</v>
      </c>
      <c r="AB22" s="242">
        <v>0</v>
      </c>
      <c r="AC22" s="242">
        <v>0</v>
      </c>
      <c r="AD22" s="242">
        <v>0</v>
      </c>
      <c r="AE22" s="242">
        <v>0</v>
      </c>
      <c r="AF22" s="243">
        <v>0</v>
      </c>
    </row>
    <row r="23" spans="1:33" s="165" customFormat="1" x14ac:dyDescent="0.25">
      <c r="A23" s="6"/>
      <c r="B23" s="16" t="s">
        <v>226</v>
      </c>
      <c r="C23" s="17"/>
      <c r="D23" s="17"/>
      <c r="E23" s="17"/>
      <c r="F23" s="17"/>
      <c r="G23" s="55"/>
      <c r="H23" s="17"/>
      <c r="I23" s="17"/>
      <c r="J23" s="17"/>
      <c r="K23" s="17"/>
      <c r="L23" s="55"/>
      <c r="M23" s="17"/>
      <c r="N23" s="17"/>
      <c r="O23" s="17"/>
      <c r="P23" s="17"/>
      <c r="Q23" s="55"/>
      <c r="R23" s="17"/>
      <c r="S23" s="17"/>
      <c r="T23" s="17"/>
      <c r="U23" s="17"/>
      <c r="V23" s="55"/>
      <c r="W23" s="17"/>
      <c r="X23" s="17"/>
      <c r="Y23" s="17"/>
      <c r="Z23" s="244">
        <v>56.551699999999997</v>
      </c>
      <c r="AA23" s="245">
        <v>56</v>
      </c>
      <c r="AB23" s="244">
        <v>345445.63746001868</v>
      </c>
      <c r="AC23" s="244">
        <v>340119.21519993676</v>
      </c>
      <c r="AD23" s="244">
        <v>334897.49196983711</v>
      </c>
      <c r="AE23" s="244">
        <v>374660.52181018569</v>
      </c>
      <c r="AF23" s="245">
        <v>1395122.8664399781</v>
      </c>
      <c r="AG23" s="189"/>
    </row>
    <row r="24" spans="1:33" x14ac:dyDescent="0.25">
      <c r="B24" s="12" t="s">
        <v>251</v>
      </c>
      <c r="C24" s="14"/>
      <c r="D24" s="14"/>
      <c r="E24" s="14"/>
      <c r="F24" s="14"/>
      <c r="G24" s="51"/>
      <c r="H24" s="14"/>
      <c r="I24" s="14"/>
      <c r="J24" s="14"/>
      <c r="K24" s="14"/>
      <c r="L24" s="51"/>
      <c r="M24" s="14"/>
      <c r="N24" s="14"/>
      <c r="O24" s="14"/>
      <c r="P24" s="14"/>
      <c r="Q24" s="51"/>
      <c r="R24" s="14"/>
      <c r="S24" s="14"/>
      <c r="T24" s="14"/>
      <c r="U24" s="14"/>
      <c r="V24" s="51"/>
      <c r="W24" s="14"/>
      <c r="X24" s="14"/>
      <c r="Y24" s="14"/>
      <c r="Z24" s="205">
        <v>56.551699999999997</v>
      </c>
      <c r="AA24" s="243">
        <v>56</v>
      </c>
      <c r="AB24" s="205">
        <v>345445.63746001868</v>
      </c>
      <c r="AC24" s="205">
        <v>340119.21519993676</v>
      </c>
      <c r="AD24" s="205">
        <v>334897.49196983711</v>
      </c>
      <c r="AE24" s="205">
        <v>374660.52181018569</v>
      </c>
      <c r="AF24" s="243">
        <v>1395122.8664399781</v>
      </c>
    </row>
    <row r="25" spans="1:33" x14ac:dyDescent="0.25">
      <c r="B25" s="12" t="s">
        <v>227</v>
      </c>
      <c r="C25" s="14"/>
      <c r="D25" s="14"/>
      <c r="E25" s="14"/>
      <c r="F25" s="14"/>
      <c r="G25" s="51"/>
      <c r="H25" s="14"/>
      <c r="I25" s="14"/>
      <c r="J25" s="14"/>
      <c r="K25" s="14"/>
      <c r="L25" s="51"/>
      <c r="M25" s="14"/>
      <c r="N25" s="14"/>
      <c r="O25" s="14"/>
      <c r="P25" s="14"/>
      <c r="Q25" s="51"/>
      <c r="R25" s="14"/>
      <c r="S25" s="14"/>
      <c r="T25" s="14"/>
      <c r="U25" s="14"/>
      <c r="V25" s="51"/>
      <c r="W25" s="14"/>
      <c r="X25" s="14"/>
      <c r="Y25" s="14"/>
      <c r="Z25" s="205">
        <v>0</v>
      </c>
      <c r="AA25" s="243">
        <v>0</v>
      </c>
      <c r="AB25" s="205">
        <v>0</v>
      </c>
      <c r="AC25" s="205">
        <v>0</v>
      </c>
      <c r="AD25" s="205">
        <v>0</v>
      </c>
      <c r="AE25" s="205">
        <v>0</v>
      </c>
      <c r="AF25" s="243">
        <v>0</v>
      </c>
    </row>
    <row r="26" spans="1:33" x14ac:dyDescent="0.25">
      <c r="B26" s="12" t="s">
        <v>252</v>
      </c>
      <c r="C26" s="14"/>
      <c r="D26" s="14"/>
      <c r="E26" s="14"/>
      <c r="F26" s="14"/>
      <c r="G26" s="51"/>
      <c r="H26" s="14"/>
      <c r="I26" s="14"/>
      <c r="J26" s="14"/>
      <c r="K26" s="14"/>
      <c r="L26" s="51"/>
      <c r="M26" s="14"/>
      <c r="N26" s="14"/>
      <c r="O26" s="14"/>
      <c r="P26" s="14"/>
      <c r="Q26" s="51"/>
      <c r="R26" s="14"/>
      <c r="S26" s="14"/>
      <c r="T26" s="14"/>
      <c r="U26" s="14"/>
      <c r="V26" s="51"/>
      <c r="W26" s="14"/>
      <c r="X26" s="14"/>
      <c r="Y26" s="14"/>
      <c r="Z26" s="205">
        <v>56.551699999999997</v>
      </c>
      <c r="AA26" s="243">
        <v>56</v>
      </c>
      <c r="AB26" s="205">
        <v>345445.63746001868</v>
      </c>
      <c r="AC26" s="205">
        <v>340119.21519993676</v>
      </c>
      <c r="AD26" s="205">
        <v>334897.49196983711</v>
      </c>
      <c r="AE26" s="205">
        <v>374660.52181019244</v>
      </c>
      <c r="AF26" s="243">
        <v>1395122.8664399849</v>
      </c>
    </row>
    <row r="27" spans="1:33" x14ac:dyDescent="0.25">
      <c r="B27" s="12" t="s">
        <v>253</v>
      </c>
      <c r="C27" s="14"/>
      <c r="D27" s="14"/>
      <c r="E27" s="14"/>
      <c r="F27" s="14"/>
      <c r="G27" s="51"/>
      <c r="H27" s="14"/>
      <c r="I27" s="14"/>
      <c r="J27" s="14"/>
      <c r="K27" s="14"/>
      <c r="L27" s="51"/>
      <c r="M27" s="14"/>
      <c r="N27" s="14"/>
      <c r="O27" s="14"/>
      <c r="P27" s="14"/>
      <c r="Q27" s="51"/>
      <c r="R27" s="14"/>
      <c r="S27" s="14"/>
      <c r="T27" s="14"/>
      <c r="U27" s="14"/>
      <c r="V27" s="51"/>
      <c r="W27" s="14"/>
      <c r="X27" s="14"/>
      <c r="Y27" s="14"/>
      <c r="Z27" s="205">
        <v>0</v>
      </c>
      <c r="AA27" s="243">
        <v>0</v>
      </c>
      <c r="AB27" s="205">
        <v>0</v>
      </c>
      <c r="AC27" s="205">
        <v>0</v>
      </c>
      <c r="AD27" s="205">
        <v>0</v>
      </c>
      <c r="AE27" s="205">
        <v>0</v>
      </c>
      <c r="AF27" s="243">
        <v>0</v>
      </c>
    </row>
    <row r="28" spans="1:33" ht="15.75" thickBot="1" x14ac:dyDescent="0.3">
      <c r="B28" s="18" t="s">
        <v>241</v>
      </c>
      <c r="C28" s="19"/>
      <c r="D28" s="19"/>
      <c r="E28" s="19"/>
      <c r="F28" s="19"/>
      <c r="G28" s="58"/>
      <c r="H28" s="19"/>
      <c r="I28" s="19"/>
      <c r="J28" s="19"/>
      <c r="K28" s="19"/>
      <c r="L28" s="58"/>
      <c r="M28" s="19"/>
      <c r="N28" s="19"/>
      <c r="O28" s="19"/>
      <c r="P28" s="19"/>
      <c r="Q28" s="58"/>
      <c r="R28" s="19"/>
      <c r="S28" s="19"/>
      <c r="T28" s="19"/>
      <c r="U28" s="19"/>
      <c r="V28" s="58"/>
      <c r="W28" s="19"/>
      <c r="X28" s="19"/>
      <c r="Y28" s="19"/>
      <c r="Z28" s="19">
        <v>0.6</v>
      </c>
      <c r="AA28" s="58">
        <v>0.6</v>
      </c>
      <c r="AB28" s="19">
        <v>0.6</v>
      </c>
      <c r="AC28" s="19">
        <v>0.6</v>
      </c>
      <c r="AD28" s="19">
        <v>0.6</v>
      </c>
      <c r="AE28" s="19">
        <v>0.6</v>
      </c>
      <c r="AF28" s="58">
        <v>0.6</v>
      </c>
    </row>
    <row r="29" spans="1:33" ht="15.75" thickBot="1" x14ac:dyDescent="0.3"/>
    <row r="30" spans="1:33" s="165" customFormat="1" x14ac:dyDescent="0.25">
      <c r="A30" s="5"/>
      <c r="B30" s="31" t="s">
        <v>294</v>
      </c>
      <c r="C30" s="43" t="s">
        <v>117</v>
      </c>
      <c r="D30" s="43" t="s">
        <v>118</v>
      </c>
      <c r="E30" s="43" t="s">
        <v>119</v>
      </c>
      <c r="F30" s="43" t="s">
        <v>120</v>
      </c>
      <c r="G30" s="48">
        <v>2016</v>
      </c>
      <c r="H30" s="43" t="s">
        <v>121</v>
      </c>
      <c r="I30" s="43" t="s">
        <v>122</v>
      </c>
      <c r="J30" s="43" t="s">
        <v>123</v>
      </c>
      <c r="K30" s="43" t="s">
        <v>124</v>
      </c>
      <c r="L30" s="48">
        <v>2017</v>
      </c>
      <c r="M30" s="43" t="s">
        <v>125</v>
      </c>
      <c r="N30" s="43" t="s">
        <v>126</v>
      </c>
      <c r="O30" s="43" t="s">
        <v>127</v>
      </c>
      <c r="P30" s="43" t="s">
        <v>128</v>
      </c>
      <c r="Q30" s="48">
        <v>2018</v>
      </c>
      <c r="R30" s="43" t="s">
        <v>129</v>
      </c>
      <c r="S30" s="43" t="s">
        <v>130</v>
      </c>
      <c r="T30" s="43" t="s">
        <v>131</v>
      </c>
      <c r="U30" s="43" t="s">
        <v>132</v>
      </c>
      <c r="V30" s="48">
        <v>2019</v>
      </c>
      <c r="W30" s="43" t="s">
        <v>133</v>
      </c>
      <c r="X30" s="43" t="s">
        <v>134</v>
      </c>
      <c r="Y30" s="43" t="s">
        <v>135</v>
      </c>
      <c r="Z30" s="43" t="s">
        <v>136</v>
      </c>
      <c r="AA30" s="48">
        <v>2020</v>
      </c>
      <c r="AB30" s="43" t="s">
        <v>137</v>
      </c>
      <c r="AC30" s="43" t="s">
        <v>138</v>
      </c>
      <c r="AD30" s="43" t="s">
        <v>514</v>
      </c>
      <c r="AE30" s="43" t="s">
        <v>563</v>
      </c>
      <c r="AF30" s="48">
        <v>2021</v>
      </c>
    </row>
    <row r="31" spans="1:33" s="165" customFormat="1" hidden="1" x14ac:dyDescent="0.25">
      <c r="A31" s="5"/>
      <c r="B31" s="31" t="s">
        <v>294</v>
      </c>
      <c r="C31" s="43" t="s">
        <v>139</v>
      </c>
      <c r="D31" s="43" t="s">
        <v>140</v>
      </c>
      <c r="E31" s="43" t="s">
        <v>141</v>
      </c>
      <c r="F31" s="43" t="s">
        <v>142</v>
      </c>
      <c r="G31" s="48">
        <v>2016</v>
      </c>
      <c r="H31" s="43" t="s">
        <v>143</v>
      </c>
      <c r="I31" s="43" t="s">
        <v>144</v>
      </c>
      <c r="J31" s="43" t="s">
        <v>145</v>
      </c>
      <c r="K31" s="43" t="s">
        <v>146</v>
      </c>
      <c r="L31" s="48">
        <v>2017</v>
      </c>
      <c r="M31" s="43" t="s">
        <v>147</v>
      </c>
      <c r="N31" s="43" t="s">
        <v>148</v>
      </c>
      <c r="O31" s="43" t="s">
        <v>149</v>
      </c>
      <c r="P31" s="43" t="s">
        <v>150</v>
      </c>
      <c r="Q31" s="48">
        <v>2018</v>
      </c>
      <c r="R31" s="43" t="s">
        <v>151</v>
      </c>
      <c r="S31" s="43" t="s">
        <v>152</v>
      </c>
      <c r="T31" s="43" t="s">
        <v>153</v>
      </c>
      <c r="U31" s="43" t="s">
        <v>154</v>
      </c>
      <c r="V31" s="48">
        <v>2019</v>
      </c>
      <c r="W31" s="43" t="s">
        <v>155</v>
      </c>
      <c r="X31" s="43" t="s">
        <v>156</v>
      </c>
      <c r="Y31" s="43" t="s">
        <v>157</v>
      </c>
      <c r="Z31" s="43" t="s">
        <v>158</v>
      </c>
      <c r="AA31" s="48">
        <v>2020</v>
      </c>
      <c r="AB31" s="43" t="s">
        <v>159</v>
      </c>
      <c r="AC31" s="43" t="s">
        <v>160</v>
      </c>
      <c r="AD31" s="43" t="s">
        <v>513</v>
      </c>
      <c r="AE31" s="43" t="s">
        <v>564</v>
      </c>
      <c r="AF31" s="48">
        <v>2021</v>
      </c>
    </row>
    <row r="32" spans="1:33" s="165" customFormat="1" x14ac:dyDescent="0.25">
      <c r="A32" s="2"/>
      <c r="B32" s="10" t="s">
        <v>264</v>
      </c>
      <c r="C32" s="11"/>
      <c r="D32" s="11"/>
      <c r="E32" s="11"/>
      <c r="F32" s="11"/>
      <c r="G32" s="49"/>
      <c r="H32" s="11"/>
      <c r="I32" s="11"/>
      <c r="J32" s="11"/>
      <c r="K32" s="11"/>
      <c r="L32" s="49"/>
      <c r="M32" s="11"/>
      <c r="N32" s="11"/>
      <c r="O32" s="11"/>
      <c r="P32" s="11"/>
      <c r="Q32" s="49"/>
      <c r="R32" s="11"/>
      <c r="S32" s="11"/>
      <c r="T32" s="11"/>
      <c r="U32" s="11"/>
      <c r="V32" s="49"/>
      <c r="W32" s="11"/>
      <c r="X32" s="11"/>
      <c r="Y32" s="11"/>
      <c r="Z32" s="11"/>
      <c r="AA32" s="49"/>
      <c r="AB32" s="202">
        <v>7371705.3895699997</v>
      </c>
      <c r="AC32" s="202">
        <v>7737737.2083200011</v>
      </c>
      <c r="AD32" s="202">
        <v>7871224.1222200012</v>
      </c>
      <c r="AE32" s="202">
        <v>9115536.4638000038</v>
      </c>
      <c r="AF32" s="49">
        <v>32096203.183910005</v>
      </c>
      <c r="AG32" s="264"/>
    </row>
    <row r="33" spans="1:35" x14ac:dyDescent="0.25">
      <c r="B33" s="12" t="s">
        <v>265</v>
      </c>
      <c r="C33" s="9"/>
      <c r="D33" s="9"/>
      <c r="E33" s="9"/>
      <c r="F33" s="9"/>
      <c r="G33" s="50"/>
      <c r="H33" s="9"/>
      <c r="I33" s="9"/>
      <c r="J33" s="9"/>
      <c r="K33" s="9"/>
      <c r="L33" s="50"/>
      <c r="M33" s="9"/>
      <c r="N33" s="9"/>
      <c r="O33" s="9"/>
      <c r="P33" s="9"/>
      <c r="Q33" s="50"/>
      <c r="R33" s="13"/>
      <c r="S33" s="13"/>
      <c r="T33" s="13"/>
      <c r="U33" s="13"/>
      <c r="V33" s="50"/>
      <c r="W33" s="13"/>
      <c r="X33" s="13"/>
      <c r="Y33" s="13"/>
      <c r="Z33" s="13"/>
      <c r="AA33" s="50"/>
      <c r="AB33" s="246">
        <v>-7369360.5868700044</v>
      </c>
      <c r="AC33" s="246">
        <v>-7735725.2728399979</v>
      </c>
      <c r="AD33" s="246">
        <v>-7869199.2206799984</v>
      </c>
      <c r="AE33" s="246">
        <v>-9113453.198950002</v>
      </c>
      <c r="AF33" s="50">
        <v>-32087738.279339999</v>
      </c>
      <c r="AG33" s="264"/>
    </row>
    <row r="34" spans="1:35" x14ac:dyDescent="0.25">
      <c r="B34" s="12" t="s">
        <v>266</v>
      </c>
      <c r="C34" s="9"/>
      <c r="D34" s="9"/>
      <c r="E34" s="9"/>
      <c r="F34" s="9"/>
      <c r="G34" s="50"/>
      <c r="H34" s="9"/>
      <c r="I34" s="9"/>
      <c r="J34" s="9"/>
      <c r="K34" s="9"/>
      <c r="L34" s="50"/>
      <c r="M34" s="9"/>
      <c r="N34" s="9"/>
      <c r="O34" s="9"/>
      <c r="P34" s="9"/>
      <c r="Q34" s="50"/>
      <c r="R34" s="13"/>
      <c r="S34" s="13"/>
      <c r="T34" s="13"/>
      <c r="U34" s="13"/>
      <c r="V34" s="50"/>
      <c r="W34" s="13"/>
      <c r="X34" s="13"/>
      <c r="Y34" s="13"/>
      <c r="Z34" s="13"/>
      <c r="AA34" s="50"/>
      <c r="AB34" s="206">
        <v>2344.8026999952272</v>
      </c>
      <c r="AC34" s="206">
        <v>2011.93548000288</v>
      </c>
      <c r="AD34" s="246">
        <v>2024.9015400028229</v>
      </c>
      <c r="AE34" s="246">
        <v>2083.2648499999045</v>
      </c>
      <c r="AF34" s="50">
        <v>8464.9045700008337</v>
      </c>
      <c r="AG34" s="264"/>
    </row>
    <row r="35" spans="1:35" s="165" customFormat="1" x14ac:dyDescent="0.25">
      <c r="A35" s="2"/>
      <c r="B35" s="10" t="s">
        <v>267</v>
      </c>
      <c r="C35" s="11"/>
      <c r="D35" s="11"/>
      <c r="E35" s="11"/>
      <c r="F35" s="11"/>
      <c r="G35" s="49"/>
      <c r="H35" s="11"/>
      <c r="I35" s="11"/>
      <c r="J35" s="11"/>
      <c r="K35" s="11"/>
      <c r="L35" s="49"/>
      <c r="M35" s="11"/>
      <c r="N35" s="11"/>
      <c r="O35" s="11"/>
      <c r="P35" s="11"/>
      <c r="Q35" s="49"/>
      <c r="R35" s="11"/>
      <c r="S35" s="11"/>
      <c r="T35" s="11"/>
      <c r="U35" s="11"/>
      <c r="V35" s="49"/>
      <c r="W35" s="11"/>
      <c r="X35" s="11"/>
      <c r="Y35" s="11"/>
      <c r="Z35" s="11"/>
      <c r="AA35" s="49"/>
      <c r="AB35" s="255">
        <v>278442.3706299999</v>
      </c>
      <c r="AC35" s="255">
        <v>291308.83288</v>
      </c>
      <c r="AD35" s="202">
        <v>322219.94581000006</v>
      </c>
      <c r="AE35" s="202">
        <v>322081.6549599999</v>
      </c>
      <c r="AF35" s="49">
        <v>1214052.8042799998</v>
      </c>
      <c r="AG35" s="264"/>
      <c r="AI35" s="172"/>
    </row>
    <row r="36" spans="1:35" x14ac:dyDescent="0.25">
      <c r="B36" s="12" t="s">
        <v>268</v>
      </c>
      <c r="C36" s="9"/>
      <c r="D36" s="9"/>
      <c r="E36" s="9"/>
      <c r="F36" s="9"/>
      <c r="G36" s="50"/>
      <c r="H36" s="9"/>
      <c r="I36" s="9"/>
      <c r="J36" s="9"/>
      <c r="K36" s="9"/>
      <c r="L36" s="50"/>
      <c r="M36" s="9"/>
      <c r="N36" s="9"/>
      <c r="O36" s="9"/>
      <c r="P36" s="9"/>
      <c r="Q36" s="50"/>
      <c r="R36" s="13"/>
      <c r="S36" s="13"/>
      <c r="T36" s="13"/>
      <c r="U36" s="13"/>
      <c r="V36" s="50"/>
      <c r="W36" s="13"/>
      <c r="X36" s="13"/>
      <c r="Y36" s="13"/>
      <c r="Z36" s="13"/>
      <c r="AA36" s="50"/>
      <c r="AB36" s="206">
        <v>-624.2755800000001</v>
      </c>
      <c r="AC36" s="206">
        <v>-869.64622999999972</v>
      </c>
      <c r="AD36" s="242">
        <v>-1456.4493799999993</v>
      </c>
      <c r="AE36" s="242">
        <v>-954.92426999999998</v>
      </c>
      <c r="AF36" s="50">
        <v>-3905.2954599999989</v>
      </c>
      <c r="AG36" s="264"/>
      <c r="AI36" s="250"/>
    </row>
    <row r="37" spans="1:35" x14ac:dyDescent="0.25">
      <c r="B37" s="12" t="s">
        <v>269</v>
      </c>
      <c r="C37" s="9"/>
      <c r="D37" s="9"/>
      <c r="E37" s="9"/>
      <c r="F37" s="9"/>
      <c r="G37" s="50"/>
      <c r="H37" s="9"/>
      <c r="I37" s="9"/>
      <c r="J37" s="9"/>
      <c r="K37" s="9"/>
      <c r="L37" s="50"/>
      <c r="M37" s="9"/>
      <c r="N37" s="9"/>
      <c r="O37" s="9"/>
      <c r="P37" s="9"/>
      <c r="Q37" s="50"/>
      <c r="R37" s="13"/>
      <c r="S37" s="13"/>
      <c r="T37" s="13"/>
      <c r="U37" s="13"/>
      <c r="V37" s="50"/>
      <c r="W37" s="13"/>
      <c r="X37" s="13"/>
      <c r="Y37" s="13"/>
      <c r="Z37" s="13"/>
      <c r="AA37" s="50"/>
      <c r="AB37" s="242">
        <v>-5371.9643200000082</v>
      </c>
      <c r="AC37" s="242">
        <v>-2105.5578300000006</v>
      </c>
      <c r="AD37" s="242">
        <v>-4162.4561499999991</v>
      </c>
      <c r="AE37" s="242">
        <v>-3347.18451</v>
      </c>
      <c r="AF37" s="50">
        <v>-14987.162810000009</v>
      </c>
      <c r="AG37" s="264"/>
    </row>
    <row r="38" spans="1:35" x14ac:dyDescent="0.25">
      <c r="B38" s="12" t="s">
        <v>260</v>
      </c>
      <c r="C38" s="9"/>
      <c r="D38" s="9"/>
      <c r="E38" s="9"/>
      <c r="F38" s="9"/>
      <c r="G38" s="50"/>
      <c r="H38" s="9"/>
      <c r="I38" s="9"/>
      <c r="J38" s="9"/>
      <c r="K38" s="9"/>
      <c r="L38" s="50"/>
      <c r="M38" s="9"/>
      <c r="N38" s="9"/>
      <c r="O38" s="9"/>
      <c r="P38" s="9"/>
      <c r="Q38" s="50"/>
      <c r="R38" s="13"/>
      <c r="S38" s="13"/>
      <c r="T38" s="13"/>
      <c r="U38" s="13"/>
      <c r="V38" s="50"/>
      <c r="W38" s="13"/>
      <c r="X38" s="13"/>
      <c r="Y38" s="13"/>
      <c r="Z38" s="13"/>
      <c r="AA38" s="50"/>
      <c r="AB38" s="242">
        <v>-68581.576150000008</v>
      </c>
      <c r="AC38" s="242">
        <v>-24349.651330000033</v>
      </c>
      <c r="AD38" s="242">
        <v>-21974.241810000003</v>
      </c>
      <c r="AE38" s="242">
        <v>-54837.903119999988</v>
      </c>
      <c r="AF38" s="50">
        <v>-169743.37241000004</v>
      </c>
      <c r="AG38" s="264"/>
    </row>
    <row r="39" spans="1:35" x14ac:dyDescent="0.25">
      <c r="B39" s="12" t="s">
        <v>261</v>
      </c>
      <c r="C39" s="9"/>
      <c r="D39" s="9"/>
      <c r="E39" s="9"/>
      <c r="F39" s="9"/>
      <c r="G39" s="50"/>
      <c r="H39" s="9"/>
      <c r="I39" s="9"/>
      <c r="J39" s="9"/>
      <c r="K39" s="9"/>
      <c r="L39" s="50"/>
      <c r="M39" s="9"/>
      <c r="N39" s="9"/>
      <c r="O39" s="9"/>
      <c r="P39" s="9"/>
      <c r="Q39" s="50"/>
      <c r="R39" s="13"/>
      <c r="S39" s="13"/>
      <c r="T39" s="13"/>
      <c r="U39" s="13"/>
      <c r="V39" s="50"/>
      <c r="W39" s="13"/>
      <c r="X39" s="13"/>
      <c r="Y39" s="13"/>
      <c r="Z39" s="13"/>
      <c r="AA39" s="50"/>
      <c r="AB39" s="242">
        <v>-1707.1178699999996</v>
      </c>
      <c r="AC39" s="242">
        <v>-543.88587999999913</v>
      </c>
      <c r="AD39" s="242">
        <v>-2519.7171000000003</v>
      </c>
      <c r="AE39" s="242">
        <v>-3644.2183100000029</v>
      </c>
      <c r="AF39" s="50">
        <v>-8414.9391600000017</v>
      </c>
      <c r="AG39" s="264"/>
    </row>
    <row r="40" spans="1:35" x14ac:dyDescent="0.25">
      <c r="B40" s="12" t="s">
        <v>270</v>
      </c>
      <c r="C40" s="9"/>
      <c r="D40" s="9"/>
      <c r="E40" s="9"/>
      <c r="F40" s="9"/>
      <c r="G40" s="50"/>
      <c r="H40" s="9"/>
      <c r="I40" s="9"/>
      <c r="J40" s="9"/>
      <c r="K40" s="9"/>
      <c r="L40" s="50"/>
      <c r="M40" s="9"/>
      <c r="N40" s="9"/>
      <c r="O40" s="9"/>
      <c r="P40" s="9"/>
      <c r="Q40" s="50"/>
      <c r="R40" s="13"/>
      <c r="S40" s="13"/>
      <c r="T40" s="13"/>
      <c r="U40" s="13"/>
      <c r="V40" s="50"/>
      <c r="W40" s="13"/>
      <c r="X40" s="13"/>
      <c r="Y40" s="13"/>
      <c r="Z40" s="13"/>
      <c r="AA40" s="50"/>
      <c r="AB40" s="242">
        <v>0</v>
      </c>
      <c r="AC40" s="242">
        <v>0</v>
      </c>
      <c r="AD40" s="242">
        <v>0</v>
      </c>
      <c r="AE40" s="242">
        <v>0</v>
      </c>
      <c r="AF40" s="50">
        <v>0</v>
      </c>
      <c r="AG40" s="264"/>
    </row>
    <row r="41" spans="1:35" s="165" customFormat="1" x14ac:dyDescent="0.25">
      <c r="A41" s="2"/>
      <c r="B41" s="10" t="s">
        <v>255</v>
      </c>
      <c r="C41" s="11"/>
      <c r="D41" s="11"/>
      <c r="E41" s="11"/>
      <c r="F41" s="11"/>
      <c r="G41" s="49"/>
      <c r="H41" s="11"/>
      <c r="I41" s="11"/>
      <c r="J41" s="11"/>
      <c r="K41" s="11"/>
      <c r="L41" s="49"/>
      <c r="M41" s="11"/>
      <c r="N41" s="11"/>
      <c r="O41" s="11"/>
      <c r="P41" s="11"/>
      <c r="Q41" s="49"/>
      <c r="R41" s="11"/>
      <c r="S41" s="11"/>
      <c r="T41" s="11"/>
      <c r="U41" s="11"/>
      <c r="V41" s="49"/>
      <c r="W41" s="11"/>
      <c r="X41" s="11"/>
      <c r="Y41" s="11"/>
      <c r="Z41" s="11"/>
      <c r="AA41" s="49"/>
      <c r="AB41" s="202">
        <v>500847.47617000027</v>
      </c>
      <c r="AC41" s="202">
        <v>380294.5871100002</v>
      </c>
      <c r="AD41" s="202">
        <v>319218.5239700001</v>
      </c>
      <c r="AE41" s="202">
        <v>218115.9887499999</v>
      </c>
      <c r="AF41" s="49">
        <v>1418476.5760000004</v>
      </c>
      <c r="AG41" s="264"/>
    </row>
    <row r="42" spans="1:35" x14ac:dyDescent="0.25">
      <c r="B42" s="12" t="s">
        <v>271</v>
      </c>
      <c r="C42" s="9"/>
      <c r="D42" s="9"/>
      <c r="E42" s="9"/>
      <c r="F42" s="9"/>
      <c r="G42" s="50"/>
      <c r="H42" s="9"/>
      <c r="I42" s="9"/>
      <c r="J42" s="9"/>
      <c r="K42" s="9"/>
      <c r="L42" s="50"/>
      <c r="M42" s="9"/>
      <c r="N42" s="9"/>
      <c r="O42" s="9"/>
      <c r="P42" s="9"/>
      <c r="Q42" s="50"/>
      <c r="R42" s="13"/>
      <c r="S42" s="13"/>
      <c r="T42" s="13"/>
      <c r="U42" s="13"/>
      <c r="V42" s="50"/>
      <c r="W42" s="13"/>
      <c r="X42" s="13"/>
      <c r="Y42" s="13"/>
      <c r="Z42" s="13"/>
      <c r="AA42" s="50"/>
      <c r="AB42" s="242">
        <v>37595.185799999999</v>
      </c>
      <c r="AC42" s="242">
        <v>38135.667359999999</v>
      </c>
      <c r="AD42" s="242">
        <v>39279.276079999996</v>
      </c>
      <c r="AE42" s="242">
        <v>40965.159450000006</v>
      </c>
      <c r="AF42" s="50">
        <v>155975.28869000002</v>
      </c>
      <c r="AG42" s="264"/>
    </row>
    <row r="43" spans="1:35" x14ac:dyDescent="0.25">
      <c r="B43" s="12" t="s">
        <v>256</v>
      </c>
      <c r="C43" s="9"/>
      <c r="D43" s="9"/>
      <c r="E43" s="9"/>
      <c r="F43" s="9"/>
      <c r="G43" s="50"/>
      <c r="H43" s="9"/>
      <c r="I43" s="9"/>
      <c r="J43" s="9"/>
      <c r="K43" s="9"/>
      <c r="L43" s="50"/>
      <c r="M43" s="9"/>
      <c r="N43" s="9"/>
      <c r="O43" s="9"/>
      <c r="P43" s="9"/>
      <c r="Q43" s="50"/>
      <c r="R43" s="13"/>
      <c r="S43" s="13"/>
      <c r="T43" s="13"/>
      <c r="U43" s="13"/>
      <c r="V43" s="50"/>
      <c r="W43" s="13"/>
      <c r="X43" s="13"/>
      <c r="Y43" s="13"/>
      <c r="Z43" s="13"/>
      <c r="AA43" s="50"/>
      <c r="AB43" s="242">
        <v>366692.96035000024</v>
      </c>
      <c r="AC43" s="242">
        <v>410105.63296999992</v>
      </c>
      <c r="AD43" s="242">
        <v>452811.49024999986</v>
      </c>
      <c r="AE43" s="242">
        <v>479109.9370300002</v>
      </c>
      <c r="AF43" s="50">
        <v>1708720.0206000002</v>
      </c>
      <c r="AG43" s="264"/>
    </row>
    <row r="44" spans="1:35" s="165" customFormat="1" x14ac:dyDescent="0.25">
      <c r="A44" s="2"/>
      <c r="B44" s="10" t="s">
        <v>257</v>
      </c>
      <c r="C44" s="11"/>
      <c r="D44" s="11"/>
      <c r="E44" s="11"/>
      <c r="F44" s="11"/>
      <c r="G44" s="49"/>
      <c r="H44" s="11"/>
      <c r="I44" s="11"/>
      <c r="J44" s="11"/>
      <c r="K44" s="11"/>
      <c r="L44" s="49"/>
      <c r="M44" s="11"/>
      <c r="N44" s="11"/>
      <c r="O44" s="11"/>
      <c r="P44" s="11"/>
      <c r="Q44" s="49"/>
      <c r="R44" s="11"/>
      <c r="S44" s="11"/>
      <c r="T44" s="11"/>
      <c r="U44" s="11"/>
      <c r="V44" s="49"/>
      <c r="W44" s="11"/>
      <c r="X44" s="11"/>
      <c r="Y44" s="11"/>
      <c r="Z44" s="11"/>
      <c r="AA44" s="49"/>
      <c r="AB44" s="255">
        <v>905135.62232000055</v>
      </c>
      <c r="AC44" s="255">
        <v>828535.8874400002</v>
      </c>
      <c r="AD44" s="202">
        <v>811309.29029999999</v>
      </c>
      <c r="AE44" s="202">
        <v>738191.08522999997</v>
      </c>
      <c r="AF44" s="49">
        <v>3283171.8852900006</v>
      </c>
      <c r="AG44" s="264"/>
    </row>
    <row r="45" spans="1:35" x14ac:dyDescent="0.25">
      <c r="B45" s="12" t="s">
        <v>272</v>
      </c>
      <c r="C45" s="9"/>
      <c r="D45" s="9"/>
      <c r="E45" s="9"/>
      <c r="F45" s="9"/>
      <c r="G45" s="50"/>
      <c r="H45" s="9"/>
      <c r="I45" s="9"/>
      <c r="J45" s="9"/>
      <c r="K45" s="9"/>
      <c r="L45" s="50"/>
      <c r="M45" s="9"/>
      <c r="N45" s="9"/>
      <c r="O45" s="9"/>
      <c r="P45" s="9"/>
      <c r="Q45" s="50"/>
      <c r="R45" s="13"/>
      <c r="S45" s="13"/>
      <c r="T45" s="13"/>
      <c r="U45" s="13"/>
      <c r="V45" s="50"/>
      <c r="W45" s="13"/>
      <c r="X45" s="13"/>
      <c r="Y45" s="13"/>
      <c r="Z45" s="13"/>
      <c r="AA45" s="50"/>
      <c r="AB45" s="242">
        <v>0</v>
      </c>
      <c r="AC45" s="242">
        <v>0</v>
      </c>
      <c r="AD45" s="242">
        <v>0</v>
      </c>
      <c r="AE45" s="242">
        <v>0</v>
      </c>
      <c r="AF45" s="50">
        <v>0</v>
      </c>
      <c r="AG45" s="264"/>
    </row>
    <row r="46" spans="1:35" x14ac:dyDescent="0.25">
      <c r="B46" s="12" t="s">
        <v>259</v>
      </c>
      <c r="C46" s="9"/>
      <c r="D46" s="9"/>
      <c r="E46" s="9"/>
      <c r="F46" s="9"/>
      <c r="G46" s="50"/>
      <c r="H46" s="9"/>
      <c r="I46" s="9"/>
      <c r="J46" s="9"/>
      <c r="K46" s="9"/>
      <c r="L46" s="50"/>
      <c r="M46" s="9"/>
      <c r="N46" s="9"/>
      <c r="O46" s="9"/>
      <c r="P46" s="9"/>
      <c r="Q46" s="50"/>
      <c r="R46" s="13"/>
      <c r="S46" s="13"/>
      <c r="T46" s="13"/>
      <c r="U46" s="13"/>
      <c r="V46" s="50"/>
      <c r="W46" s="13"/>
      <c r="X46" s="13"/>
      <c r="Y46" s="13"/>
      <c r="Z46" s="13"/>
      <c r="AA46" s="50"/>
      <c r="AB46" s="242">
        <v>-202462.43909999987</v>
      </c>
      <c r="AC46" s="242">
        <v>-242249.02899000002</v>
      </c>
      <c r="AD46" s="242">
        <v>-234783.75523999985</v>
      </c>
      <c r="AE46" s="242">
        <v>-178294.08065999986</v>
      </c>
      <c r="AF46" s="50">
        <v>-857789.30398999958</v>
      </c>
      <c r="AG46" s="264"/>
    </row>
    <row r="47" spans="1:35" x14ac:dyDescent="0.25">
      <c r="B47" s="12" t="s">
        <v>273</v>
      </c>
      <c r="C47" s="9"/>
      <c r="D47" s="9"/>
      <c r="E47" s="9"/>
      <c r="F47" s="9"/>
      <c r="G47" s="50"/>
      <c r="H47" s="9"/>
      <c r="I47" s="9"/>
      <c r="J47" s="9"/>
      <c r="K47" s="9"/>
      <c r="L47" s="50"/>
      <c r="M47" s="9"/>
      <c r="N47" s="9"/>
      <c r="O47" s="9"/>
      <c r="P47" s="9"/>
      <c r="Q47" s="50"/>
      <c r="R47" s="13"/>
      <c r="S47" s="13"/>
      <c r="T47" s="13"/>
      <c r="U47" s="13"/>
      <c r="V47" s="50"/>
      <c r="W47" s="13"/>
      <c r="X47" s="13"/>
      <c r="Y47" s="13"/>
      <c r="Z47" s="13"/>
      <c r="AA47" s="50"/>
      <c r="AB47" s="242">
        <v>-240457.69581999999</v>
      </c>
      <c r="AC47" s="242">
        <v>-207568.67671999993</v>
      </c>
      <c r="AD47" s="242">
        <v>-198774.60974999997</v>
      </c>
      <c r="AE47" s="242">
        <v>-186525.25239000004</v>
      </c>
      <c r="AF47" s="50">
        <v>-833326.23467999988</v>
      </c>
      <c r="AG47" s="264"/>
    </row>
    <row r="48" spans="1:35" x14ac:dyDescent="0.25">
      <c r="B48" s="12" t="s">
        <v>274</v>
      </c>
      <c r="C48" s="9"/>
      <c r="D48" s="9"/>
      <c r="E48" s="9"/>
      <c r="F48" s="9"/>
      <c r="G48" s="50"/>
      <c r="H48" s="9"/>
      <c r="I48" s="9"/>
      <c r="J48" s="9"/>
      <c r="K48" s="9"/>
      <c r="L48" s="50"/>
      <c r="M48" s="9"/>
      <c r="N48" s="9"/>
      <c r="O48" s="9"/>
      <c r="P48" s="9"/>
      <c r="Q48" s="50"/>
      <c r="R48" s="13"/>
      <c r="S48" s="13"/>
      <c r="T48" s="13"/>
      <c r="U48" s="13"/>
      <c r="V48" s="50"/>
      <c r="W48" s="13"/>
      <c r="X48" s="13"/>
      <c r="Y48" s="13"/>
      <c r="Z48" s="13"/>
      <c r="AA48" s="50"/>
      <c r="AB48" s="242">
        <v>-41815.427179999991</v>
      </c>
      <c r="AC48" s="242">
        <v>-45492.076409999994</v>
      </c>
      <c r="AD48" s="242">
        <v>-42630.944470000002</v>
      </c>
      <c r="AE48" s="242">
        <v>-36162.419140000005</v>
      </c>
      <c r="AF48" s="50">
        <v>-166100.86719999998</v>
      </c>
      <c r="AG48" s="264"/>
    </row>
    <row r="49" spans="1:39" x14ac:dyDescent="0.25">
      <c r="B49" s="12" t="s">
        <v>275</v>
      </c>
      <c r="C49" s="9"/>
      <c r="D49" s="9"/>
      <c r="E49" s="9"/>
      <c r="F49" s="9"/>
      <c r="G49" s="50"/>
      <c r="H49" s="9"/>
      <c r="I49" s="9"/>
      <c r="J49" s="9"/>
      <c r="K49" s="9"/>
      <c r="L49" s="50"/>
      <c r="M49" s="9"/>
      <c r="N49" s="9"/>
      <c r="O49" s="9"/>
      <c r="P49" s="9"/>
      <c r="Q49" s="50"/>
      <c r="R49" s="13"/>
      <c r="S49" s="13"/>
      <c r="T49" s="13"/>
      <c r="U49" s="13"/>
      <c r="V49" s="50"/>
      <c r="W49" s="13"/>
      <c r="X49" s="13"/>
      <c r="Y49" s="13"/>
      <c r="Z49" s="13"/>
      <c r="AA49" s="50"/>
      <c r="AB49" s="242">
        <v>1918.7970499999992</v>
      </c>
      <c r="AC49" s="242">
        <v>-1201.8325300000006</v>
      </c>
      <c r="AD49" s="242">
        <v>-2548.0523699999981</v>
      </c>
      <c r="AE49" s="242">
        <v>-3859.2093299999997</v>
      </c>
      <c r="AF49" s="50">
        <v>-5690.2971799999996</v>
      </c>
      <c r="AG49" s="264"/>
    </row>
    <row r="50" spans="1:39" s="165" customFormat="1" x14ac:dyDescent="0.25">
      <c r="A50" s="2"/>
      <c r="B50" s="10" t="s">
        <v>214</v>
      </c>
      <c r="C50" s="11"/>
      <c r="D50" s="11"/>
      <c r="E50" s="11"/>
      <c r="F50" s="11"/>
      <c r="G50" s="49"/>
      <c r="H50" s="11"/>
      <c r="I50" s="11"/>
      <c r="J50" s="11"/>
      <c r="K50" s="11"/>
      <c r="L50" s="49"/>
      <c r="M50" s="11"/>
      <c r="N50" s="11"/>
      <c r="O50" s="11"/>
      <c r="P50" s="11"/>
      <c r="Q50" s="49"/>
      <c r="R50" s="11"/>
      <c r="S50" s="11"/>
      <c r="T50" s="11"/>
      <c r="U50" s="11"/>
      <c r="V50" s="49"/>
      <c r="W50" s="11"/>
      <c r="X50" s="11"/>
      <c r="Y50" s="11"/>
      <c r="Z50" s="11"/>
      <c r="AA50" s="49"/>
      <c r="AB50" s="202">
        <v>626821.09668001742</v>
      </c>
      <c r="AC50" s="202">
        <v>597476.29987993999</v>
      </c>
      <c r="AD50" s="202">
        <v>626703.9113798351</v>
      </c>
      <c r="AE50" s="202">
        <v>594731</v>
      </c>
      <c r="AF50" s="49">
        <v>2445732.3079397925</v>
      </c>
      <c r="AG50" s="264"/>
    </row>
    <row r="51" spans="1:39" x14ac:dyDescent="0.25">
      <c r="B51" s="12" t="s">
        <v>215</v>
      </c>
      <c r="C51" s="9"/>
      <c r="D51" s="9"/>
      <c r="E51" s="9"/>
      <c r="F51" s="9"/>
      <c r="G51" s="50"/>
      <c r="H51" s="9"/>
      <c r="I51" s="9"/>
      <c r="J51" s="9"/>
      <c r="K51" s="9"/>
      <c r="L51" s="50"/>
      <c r="M51" s="9"/>
      <c r="N51" s="9"/>
      <c r="O51" s="9"/>
      <c r="P51" s="9"/>
      <c r="Q51" s="50"/>
      <c r="R51" s="13"/>
      <c r="S51" s="13"/>
      <c r="T51" s="13"/>
      <c r="U51" s="13"/>
      <c r="V51" s="50"/>
      <c r="W51" s="13"/>
      <c r="X51" s="13"/>
      <c r="Y51" s="13"/>
      <c r="Z51" s="13"/>
      <c r="AA51" s="50"/>
      <c r="AB51" s="242">
        <v>-40863.081930000008</v>
      </c>
      <c r="AC51" s="242">
        <v>-48364.621699999996</v>
      </c>
      <c r="AD51" s="242">
        <v>-45204.369459999987</v>
      </c>
      <c r="AE51" s="242">
        <v>-51303</v>
      </c>
      <c r="AF51" s="50">
        <v>-185735.07308999999</v>
      </c>
      <c r="AG51" s="264"/>
    </row>
    <row r="52" spans="1:39" x14ac:dyDescent="0.25">
      <c r="B52" s="12" t="s">
        <v>216</v>
      </c>
      <c r="C52" s="14"/>
      <c r="D52" s="14"/>
      <c r="E52" s="14"/>
      <c r="F52" s="14"/>
      <c r="G52" s="51"/>
      <c r="H52" s="14"/>
      <c r="I52" s="14"/>
      <c r="J52" s="14"/>
      <c r="K52" s="14"/>
      <c r="L52" s="51"/>
      <c r="M52" s="14"/>
      <c r="N52" s="14"/>
      <c r="O52" s="14"/>
      <c r="P52" s="14"/>
      <c r="Q52" s="51"/>
      <c r="R52" s="14"/>
      <c r="S52" s="14"/>
      <c r="T52" s="14"/>
      <c r="U52" s="14"/>
      <c r="V52" s="51"/>
      <c r="W52" s="14"/>
      <c r="X52" s="14"/>
      <c r="Y52" s="14"/>
      <c r="Z52" s="14"/>
      <c r="AA52" s="51"/>
      <c r="AB52" s="205">
        <v>-54689.177870000007</v>
      </c>
      <c r="AC52" s="205">
        <v>-51138.765789999998</v>
      </c>
      <c r="AD52" s="205">
        <v>-48524.068589999966</v>
      </c>
      <c r="AE52" s="205">
        <v>-50159</v>
      </c>
      <c r="AF52" s="51">
        <v>-204511.01224999997</v>
      </c>
      <c r="AG52" s="264"/>
    </row>
    <row r="53" spans="1:39" x14ac:dyDescent="0.25">
      <c r="B53" s="12" t="s">
        <v>217</v>
      </c>
      <c r="C53" s="14"/>
      <c r="D53" s="14"/>
      <c r="E53" s="14"/>
      <c r="F53" s="14"/>
      <c r="G53" s="51"/>
      <c r="H53" s="14"/>
      <c r="I53" s="14"/>
      <c r="J53" s="14"/>
      <c r="K53" s="14"/>
      <c r="L53" s="51"/>
      <c r="M53" s="14"/>
      <c r="N53" s="14"/>
      <c r="O53" s="14"/>
      <c r="P53" s="14"/>
      <c r="Q53" s="51"/>
      <c r="R53" s="14"/>
      <c r="S53" s="14"/>
      <c r="T53" s="14"/>
      <c r="U53" s="14"/>
      <c r="V53" s="51"/>
      <c r="W53" s="14"/>
      <c r="X53" s="14"/>
      <c r="Y53" s="14"/>
      <c r="Z53" s="14"/>
      <c r="AA53" s="51"/>
      <c r="AB53" s="205">
        <v>104385.49487999949</v>
      </c>
      <c r="AC53" s="205">
        <v>95494.159360000747</v>
      </c>
      <c r="AD53" s="205">
        <v>53207.904359997978</v>
      </c>
      <c r="AE53" s="205">
        <v>102355</v>
      </c>
      <c r="AF53" s="51">
        <v>355442.55859999824</v>
      </c>
      <c r="AG53" s="264"/>
      <c r="AI53" s="81"/>
      <c r="AJ53" s="80"/>
      <c r="AK53" s="80"/>
      <c r="AM53" s="208">
        <v>253087.55859999821</v>
      </c>
    </row>
    <row r="54" spans="1:39" x14ac:dyDescent="0.25">
      <c r="B54" s="12" t="s">
        <v>218</v>
      </c>
      <c r="C54" s="9"/>
      <c r="D54" s="9"/>
      <c r="E54" s="9"/>
      <c r="F54" s="9"/>
      <c r="G54" s="50"/>
      <c r="H54" s="9"/>
      <c r="I54" s="9"/>
      <c r="J54" s="9"/>
      <c r="K54" s="9"/>
      <c r="L54" s="50"/>
      <c r="M54" s="9"/>
      <c r="N54" s="9"/>
      <c r="O54" s="9"/>
      <c r="P54" s="9"/>
      <c r="Q54" s="50"/>
      <c r="R54" s="13"/>
      <c r="S54" s="13"/>
      <c r="T54" s="13"/>
      <c r="U54" s="13"/>
      <c r="V54" s="50"/>
      <c r="W54" s="13"/>
      <c r="X54" s="13"/>
      <c r="Y54" s="13"/>
      <c r="Z54" s="13"/>
      <c r="AA54" s="50"/>
      <c r="AB54" s="242">
        <v>0</v>
      </c>
      <c r="AC54" s="242">
        <v>-1.1009999999999999E-2</v>
      </c>
      <c r="AD54" s="242">
        <v>0</v>
      </c>
      <c r="AE54" s="242">
        <v>0</v>
      </c>
      <c r="AF54" s="50">
        <v>-1.1009999999999999E-2</v>
      </c>
      <c r="AG54" s="264"/>
      <c r="AM54" s="14">
        <v>141261.33028000046</v>
      </c>
    </row>
    <row r="55" spans="1:39" s="165" customFormat="1" x14ac:dyDescent="0.25">
      <c r="A55" s="2"/>
      <c r="B55" s="10" t="s">
        <v>196</v>
      </c>
      <c r="C55" s="11"/>
      <c r="D55" s="11"/>
      <c r="E55" s="11"/>
      <c r="F55" s="11"/>
      <c r="G55" s="49"/>
      <c r="H55" s="11"/>
      <c r="I55" s="11"/>
      <c r="J55" s="11"/>
      <c r="K55" s="11"/>
      <c r="L55" s="49"/>
      <c r="M55" s="11"/>
      <c r="N55" s="11"/>
      <c r="O55" s="11"/>
      <c r="P55" s="11"/>
      <c r="Q55" s="49"/>
      <c r="R55" s="11"/>
      <c r="S55" s="11"/>
      <c r="T55" s="11"/>
      <c r="U55" s="11"/>
      <c r="V55" s="49"/>
      <c r="W55" s="11"/>
      <c r="X55" s="11"/>
      <c r="Y55" s="11"/>
      <c r="Z55" s="11"/>
      <c r="AA55" s="49"/>
      <c r="AB55" s="202">
        <v>635654.33176001697</v>
      </c>
      <c r="AC55" s="202">
        <v>593467.06073994073</v>
      </c>
      <c r="AD55" s="202">
        <v>586183.37768983317</v>
      </c>
      <c r="AE55" s="202">
        <v>595624</v>
      </c>
      <c r="AF55" s="49">
        <v>2410928.770189791</v>
      </c>
      <c r="AG55" s="264"/>
      <c r="AM55" s="172">
        <v>0.79162661216868013</v>
      </c>
    </row>
    <row r="56" spans="1:39" x14ac:dyDescent="0.25">
      <c r="B56" s="12" t="s">
        <v>220</v>
      </c>
      <c r="C56" s="14"/>
      <c r="D56" s="14"/>
      <c r="E56" s="14"/>
      <c r="F56" s="14"/>
      <c r="G56" s="51"/>
      <c r="H56" s="14"/>
      <c r="I56" s="14"/>
      <c r="J56" s="14"/>
      <c r="K56" s="14"/>
      <c r="L56" s="51"/>
      <c r="M56" s="14"/>
      <c r="N56" s="14"/>
      <c r="O56" s="14"/>
      <c r="P56" s="14"/>
      <c r="Q56" s="51"/>
      <c r="R56" s="14"/>
      <c r="S56" s="14"/>
      <c r="T56" s="14"/>
      <c r="U56" s="14"/>
      <c r="V56" s="51"/>
      <c r="W56" s="14"/>
      <c r="X56" s="14"/>
      <c r="Y56" s="14"/>
      <c r="Z56" s="14"/>
      <c r="AA56" s="51"/>
      <c r="AB56" s="242">
        <v>68.335160000000002</v>
      </c>
      <c r="AC56" s="242">
        <v>0</v>
      </c>
      <c r="AD56" s="242">
        <v>0</v>
      </c>
      <c r="AE56" s="242">
        <v>1</v>
      </c>
      <c r="AF56" s="51">
        <v>69.335160000000002</v>
      </c>
      <c r="AG56" s="264"/>
    </row>
    <row r="57" spans="1:39" s="165" customFormat="1" x14ac:dyDescent="0.25">
      <c r="A57" s="2"/>
      <c r="B57" s="10" t="s">
        <v>221</v>
      </c>
      <c r="C57" s="11"/>
      <c r="D57" s="11"/>
      <c r="E57" s="11"/>
      <c r="F57" s="11"/>
      <c r="G57" s="49"/>
      <c r="H57" s="11"/>
      <c r="I57" s="11"/>
      <c r="J57" s="11"/>
      <c r="K57" s="11"/>
      <c r="L57" s="49"/>
      <c r="M57" s="11"/>
      <c r="N57" s="11"/>
      <c r="O57" s="11"/>
      <c r="P57" s="11"/>
      <c r="Q57" s="49"/>
      <c r="R57" s="11"/>
      <c r="S57" s="11"/>
      <c r="T57" s="11"/>
      <c r="U57" s="11"/>
      <c r="V57" s="49"/>
      <c r="W57" s="11"/>
      <c r="X57" s="11"/>
      <c r="Y57" s="11"/>
      <c r="Z57" s="11"/>
      <c r="AA57" s="49"/>
      <c r="AB57" s="202">
        <v>635722.66692001699</v>
      </c>
      <c r="AC57" s="202">
        <v>593467.06073994073</v>
      </c>
      <c r="AD57" s="202">
        <v>586183.37768983317</v>
      </c>
      <c r="AE57" s="202">
        <v>595625</v>
      </c>
      <c r="AF57" s="49">
        <v>2410998.1053497908</v>
      </c>
      <c r="AG57" s="264"/>
    </row>
    <row r="58" spans="1:39" x14ac:dyDescent="0.25">
      <c r="B58" s="12" t="s">
        <v>222</v>
      </c>
      <c r="C58" s="14"/>
      <c r="D58" s="14"/>
      <c r="E58" s="14"/>
      <c r="F58" s="14"/>
      <c r="G58" s="51"/>
      <c r="H58" s="14"/>
      <c r="I58" s="14"/>
      <c r="J58" s="14"/>
      <c r="K58" s="14"/>
      <c r="L58" s="51"/>
      <c r="M58" s="14"/>
      <c r="N58" s="14"/>
      <c r="O58" s="14"/>
      <c r="P58" s="14"/>
      <c r="Q58" s="51"/>
      <c r="R58" s="14"/>
      <c r="S58" s="14"/>
      <c r="T58" s="14"/>
      <c r="U58" s="14"/>
      <c r="V58" s="51"/>
      <c r="W58" s="14"/>
      <c r="X58" s="14"/>
      <c r="Y58" s="14"/>
      <c r="Z58" s="14"/>
      <c r="AA58" s="51"/>
      <c r="AB58" s="242">
        <v>-158984.92804999999</v>
      </c>
      <c r="AC58" s="242">
        <v>-148403.64939999999</v>
      </c>
      <c r="AD58" s="242">
        <v>-146344.25734000001</v>
      </c>
      <c r="AE58" s="242">
        <v>-125550</v>
      </c>
      <c r="AF58" s="51">
        <v>-579282.83478999999</v>
      </c>
      <c r="AG58" s="264"/>
    </row>
    <row r="59" spans="1:39" x14ac:dyDescent="0.25">
      <c r="B59" s="12" t="s">
        <v>223</v>
      </c>
      <c r="C59" s="14"/>
      <c r="D59" s="14"/>
      <c r="E59" s="14"/>
      <c r="F59" s="14"/>
      <c r="G59" s="51"/>
      <c r="H59" s="14"/>
      <c r="I59" s="14"/>
      <c r="J59" s="14"/>
      <c r="K59" s="14"/>
      <c r="L59" s="51"/>
      <c r="M59" s="14"/>
      <c r="N59" s="14"/>
      <c r="O59" s="14"/>
      <c r="P59" s="14"/>
      <c r="Q59" s="51"/>
      <c r="R59" s="14"/>
      <c r="S59" s="14"/>
      <c r="T59" s="14"/>
      <c r="U59" s="14"/>
      <c r="V59" s="51"/>
      <c r="W59" s="14"/>
      <c r="X59" s="14"/>
      <c r="Y59" s="14"/>
      <c r="Z59" s="14"/>
      <c r="AA59" s="51"/>
      <c r="AB59" s="242">
        <v>-95413.487769999992</v>
      </c>
      <c r="AC59" s="242">
        <v>-87700.743070000011</v>
      </c>
      <c r="AD59" s="242">
        <v>-116497.23238000003</v>
      </c>
      <c r="AE59" s="242">
        <v>-101368</v>
      </c>
      <c r="AF59" s="51">
        <v>-400979.46322000003</v>
      </c>
      <c r="AG59" s="264"/>
    </row>
    <row r="60" spans="1:39" x14ac:dyDescent="0.25">
      <c r="B60" s="12" t="s">
        <v>224</v>
      </c>
      <c r="C60" s="14"/>
      <c r="D60" s="14"/>
      <c r="E60" s="14"/>
      <c r="F60" s="14"/>
      <c r="G60" s="51"/>
      <c r="H60" s="14"/>
      <c r="I60" s="14"/>
      <c r="J60" s="14"/>
      <c r="K60" s="14"/>
      <c r="L60" s="51"/>
      <c r="M60" s="14"/>
      <c r="N60" s="14"/>
      <c r="O60" s="14"/>
      <c r="P60" s="14"/>
      <c r="Q60" s="51"/>
      <c r="R60" s="14"/>
      <c r="S60" s="14"/>
      <c r="T60" s="14"/>
      <c r="U60" s="14"/>
      <c r="V60" s="51"/>
      <c r="W60" s="14"/>
      <c r="X60" s="14"/>
      <c r="Y60" s="14"/>
      <c r="Z60" s="14"/>
      <c r="AA60" s="51"/>
      <c r="AB60" s="242">
        <v>0</v>
      </c>
      <c r="AC60" s="242">
        <v>0</v>
      </c>
      <c r="AD60" s="242">
        <v>0</v>
      </c>
      <c r="AE60" s="242">
        <v>0</v>
      </c>
      <c r="AF60" s="51">
        <v>0</v>
      </c>
      <c r="AG60" s="264"/>
    </row>
    <row r="61" spans="1:39" x14ac:dyDescent="0.25">
      <c r="B61" s="12" t="s">
        <v>225</v>
      </c>
      <c r="C61" s="14"/>
      <c r="D61" s="14"/>
      <c r="E61" s="14"/>
      <c r="F61" s="14"/>
      <c r="G61" s="51"/>
      <c r="H61" s="14"/>
      <c r="I61" s="14"/>
      <c r="J61" s="14"/>
      <c r="K61" s="14"/>
      <c r="L61" s="51"/>
      <c r="M61" s="14"/>
      <c r="N61" s="14"/>
      <c r="O61" s="14"/>
      <c r="P61" s="14"/>
      <c r="Q61" s="51"/>
      <c r="R61" s="14"/>
      <c r="S61" s="14"/>
      <c r="T61" s="14"/>
      <c r="U61" s="14"/>
      <c r="V61" s="51"/>
      <c r="W61" s="14"/>
      <c r="X61" s="14"/>
      <c r="Y61" s="14"/>
      <c r="Z61" s="14"/>
      <c r="AA61" s="51"/>
      <c r="AB61" s="242">
        <v>0</v>
      </c>
      <c r="AC61" s="242">
        <v>0</v>
      </c>
      <c r="AD61" s="242">
        <v>0</v>
      </c>
      <c r="AE61" s="242">
        <v>0</v>
      </c>
      <c r="AF61" s="51">
        <v>0</v>
      </c>
      <c r="AG61" s="264"/>
    </row>
    <row r="62" spans="1:39" s="165" customFormat="1" x14ac:dyDescent="0.25">
      <c r="A62" s="6"/>
      <c r="B62" s="16" t="s">
        <v>226</v>
      </c>
      <c r="C62" s="17"/>
      <c r="D62" s="17"/>
      <c r="E62" s="17"/>
      <c r="F62" s="17"/>
      <c r="G62" s="55"/>
      <c r="H62" s="17"/>
      <c r="I62" s="17"/>
      <c r="J62" s="17"/>
      <c r="K62" s="17"/>
      <c r="L62" s="55"/>
      <c r="M62" s="17"/>
      <c r="N62" s="17"/>
      <c r="O62" s="17"/>
      <c r="P62" s="17"/>
      <c r="Q62" s="55"/>
      <c r="R62" s="17"/>
      <c r="S62" s="17"/>
      <c r="T62" s="17"/>
      <c r="U62" s="17"/>
      <c r="V62" s="55"/>
      <c r="W62" s="17"/>
      <c r="X62" s="17"/>
      <c r="Y62" s="17"/>
      <c r="Z62" s="17"/>
      <c r="AA62" s="55"/>
      <c r="AB62" s="244">
        <v>381324.25110001699</v>
      </c>
      <c r="AC62" s="244">
        <v>357362.66826994071</v>
      </c>
      <c r="AD62" s="244">
        <v>323341.8879698331</v>
      </c>
      <c r="AE62" s="244">
        <v>368707</v>
      </c>
      <c r="AF62" s="55">
        <v>1430735.8073397907</v>
      </c>
      <c r="AG62" s="277"/>
    </row>
    <row r="63" spans="1:39" x14ac:dyDescent="0.25">
      <c r="B63" s="12" t="s">
        <v>251</v>
      </c>
      <c r="C63" s="14"/>
      <c r="D63" s="14"/>
      <c r="E63" s="14"/>
      <c r="F63" s="14"/>
      <c r="G63" s="51"/>
      <c r="H63" s="14"/>
      <c r="I63" s="14"/>
      <c r="J63" s="14"/>
      <c r="K63" s="14"/>
      <c r="L63" s="51"/>
      <c r="M63" s="14"/>
      <c r="N63" s="14"/>
      <c r="O63" s="14"/>
      <c r="P63" s="14"/>
      <c r="Q63" s="51"/>
      <c r="R63" s="14"/>
      <c r="S63" s="14"/>
      <c r="T63" s="14"/>
      <c r="U63" s="14"/>
      <c r="V63" s="51"/>
      <c r="W63" s="14"/>
      <c r="X63" s="14"/>
      <c r="Y63" s="14"/>
      <c r="Z63" s="14"/>
      <c r="AA63" s="51"/>
      <c r="AB63" s="242">
        <v>381324.25110001693</v>
      </c>
      <c r="AC63" s="242">
        <v>357362.66826994083</v>
      </c>
      <c r="AD63" s="242">
        <v>323341.88796983322</v>
      </c>
      <c r="AE63" s="242">
        <v>368707</v>
      </c>
      <c r="AF63" s="51">
        <v>1430735.807339791</v>
      </c>
      <c r="AG63" s="164"/>
    </row>
    <row r="64" spans="1:39" x14ac:dyDescent="0.25">
      <c r="B64" s="12" t="s">
        <v>227</v>
      </c>
      <c r="C64" s="14"/>
      <c r="D64" s="14"/>
      <c r="E64" s="14"/>
      <c r="F64" s="14"/>
      <c r="G64" s="51"/>
      <c r="H64" s="14"/>
      <c r="I64" s="14"/>
      <c r="J64" s="14"/>
      <c r="K64" s="14"/>
      <c r="L64" s="51"/>
      <c r="M64" s="14"/>
      <c r="N64" s="14"/>
      <c r="O64" s="14"/>
      <c r="P64" s="14"/>
      <c r="Q64" s="51"/>
      <c r="R64" s="14"/>
      <c r="S64" s="14"/>
      <c r="T64" s="14"/>
      <c r="U64" s="14"/>
      <c r="V64" s="51"/>
      <c r="W64" s="14"/>
      <c r="X64" s="14"/>
      <c r="Y64" s="14"/>
      <c r="Z64" s="14"/>
      <c r="AA64" s="51"/>
      <c r="AB64" s="205">
        <v>0</v>
      </c>
      <c r="AC64" s="205">
        <v>0</v>
      </c>
      <c r="AD64" s="205">
        <v>0</v>
      </c>
      <c r="AE64" s="205">
        <v>0</v>
      </c>
      <c r="AF64" s="51">
        <v>0</v>
      </c>
      <c r="AG64" s="164"/>
    </row>
    <row r="65" spans="1:33" x14ac:dyDescent="0.25">
      <c r="B65" s="12" t="s">
        <v>252</v>
      </c>
      <c r="C65" s="14"/>
      <c r="D65" s="14"/>
      <c r="E65" s="14"/>
      <c r="F65" s="14"/>
      <c r="G65" s="51"/>
      <c r="H65" s="14"/>
      <c r="I65" s="14"/>
      <c r="J65" s="14"/>
      <c r="K65" s="14"/>
      <c r="L65" s="51"/>
      <c r="M65" s="14"/>
      <c r="N65" s="14"/>
      <c r="O65" s="14"/>
      <c r="P65" s="14"/>
      <c r="Q65" s="51"/>
      <c r="R65" s="14"/>
      <c r="S65" s="14"/>
      <c r="T65" s="14"/>
      <c r="U65" s="14"/>
      <c r="V65" s="51"/>
      <c r="W65" s="14"/>
      <c r="X65" s="14"/>
      <c r="Y65" s="14"/>
      <c r="Z65" s="14"/>
      <c r="AA65" s="51"/>
      <c r="AB65" s="205">
        <v>381324.25110001693</v>
      </c>
      <c r="AC65" s="205">
        <v>357362.66826994083</v>
      </c>
      <c r="AD65" s="205">
        <v>323341.88796983322</v>
      </c>
      <c r="AE65" s="205">
        <v>368707</v>
      </c>
      <c r="AF65" s="51">
        <v>1430735.807339791</v>
      </c>
      <c r="AG65" s="164"/>
    </row>
    <row r="66" spans="1:33" x14ac:dyDescent="0.25">
      <c r="B66" s="12" t="s">
        <v>253</v>
      </c>
      <c r="C66" s="14"/>
      <c r="D66" s="14"/>
      <c r="E66" s="14"/>
      <c r="F66" s="14"/>
      <c r="G66" s="51"/>
      <c r="H66" s="14"/>
      <c r="I66" s="14"/>
      <c r="J66" s="14"/>
      <c r="K66" s="14"/>
      <c r="L66" s="51"/>
      <c r="M66" s="14"/>
      <c r="N66" s="14"/>
      <c r="O66" s="14"/>
      <c r="P66" s="14"/>
      <c r="Q66" s="51"/>
      <c r="R66" s="14"/>
      <c r="S66" s="14"/>
      <c r="T66" s="14"/>
      <c r="U66" s="14"/>
      <c r="V66" s="51"/>
      <c r="W66" s="14"/>
      <c r="X66" s="14"/>
      <c r="Y66" s="14"/>
      <c r="Z66" s="14"/>
      <c r="AA66" s="51"/>
      <c r="AB66" s="205">
        <v>0</v>
      </c>
      <c r="AC66" s="205">
        <v>0</v>
      </c>
      <c r="AD66" s="205">
        <v>0</v>
      </c>
      <c r="AE66" s="205"/>
      <c r="AF66" s="51"/>
    </row>
    <row r="67" spans="1:33" ht="15.75" thickBot="1" x14ac:dyDescent="0.3">
      <c r="B67" s="18" t="s">
        <v>241</v>
      </c>
      <c r="C67" s="19"/>
      <c r="D67" s="19"/>
      <c r="E67" s="19"/>
      <c r="F67" s="19"/>
      <c r="G67" s="58"/>
      <c r="H67" s="19"/>
      <c r="I67" s="19"/>
      <c r="J67" s="19"/>
      <c r="K67" s="19"/>
      <c r="L67" s="58"/>
      <c r="M67" s="19"/>
      <c r="N67" s="19"/>
      <c r="O67" s="19"/>
      <c r="P67" s="19"/>
      <c r="Q67" s="58"/>
      <c r="R67" s="19"/>
      <c r="S67" s="19"/>
      <c r="T67" s="19"/>
      <c r="U67" s="19"/>
      <c r="V67" s="58"/>
      <c r="W67" s="19"/>
      <c r="X67" s="19"/>
      <c r="Y67" s="19"/>
      <c r="Z67" s="19"/>
      <c r="AA67" s="58"/>
      <c r="AB67" s="19">
        <v>0.6</v>
      </c>
      <c r="AC67" s="19">
        <v>0.6</v>
      </c>
      <c r="AD67" s="19">
        <v>0.6</v>
      </c>
      <c r="AE67" s="19">
        <v>0.6</v>
      </c>
      <c r="AF67" s="58">
        <v>0.6</v>
      </c>
    </row>
    <row r="68" spans="1:33" ht="15.75" thickBot="1" x14ac:dyDescent="0.3"/>
    <row r="69" spans="1:33" s="165" customFormat="1" x14ac:dyDescent="0.25">
      <c r="A69" s="5"/>
      <c r="B69" s="31" t="s">
        <v>295</v>
      </c>
      <c r="C69" s="43" t="s">
        <v>117</v>
      </c>
      <c r="D69" s="43" t="s">
        <v>118</v>
      </c>
      <c r="E69" s="43" t="s">
        <v>119</v>
      </c>
      <c r="F69" s="43" t="s">
        <v>120</v>
      </c>
      <c r="G69" s="48">
        <v>2016</v>
      </c>
      <c r="H69" s="43" t="s">
        <v>121</v>
      </c>
      <c r="I69" s="43" t="s">
        <v>122</v>
      </c>
      <c r="J69" s="43" t="s">
        <v>123</v>
      </c>
      <c r="K69" s="43" t="s">
        <v>124</v>
      </c>
      <c r="L69" s="48">
        <v>2017</v>
      </c>
      <c r="M69" s="43" t="s">
        <v>125</v>
      </c>
      <c r="N69" s="43" t="s">
        <v>126</v>
      </c>
      <c r="O69" s="43" t="s">
        <v>127</v>
      </c>
      <c r="P69" s="43" t="s">
        <v>128</v>
      </c>
      <c r="Q69" s="48">
        <v>2018</v>
      </c>
      <c r="R69" s="43" t="s">
        <v>129</v>
      </c>
      <c r="S69" s="43" t="s">
        <v>130</v>
      </c>
      <c r="T69" s="43" t="s">
        <v>131</v>
      </c>
      <c r="U69" s="43" t="s">
        <v>132</v>
      </c>
      <c r="V69" s="48">
        <v>2019</v>
      </c>
      <c r="W69" s="43" t="s">
        <v>133</v>
      </c>
      <c r="X69" s="43" t="s">
        <v>134</v>
      </c>
      <c r="Y69" s="43" t="s">
        <v>135</v>
      </c>
      <c r="Z69" s="43" t="s">
        <v>136</v>
      </c>
      <c r="AA69" s="48">
        <v>2020</v>
      </c>
      <c r="AB69" s="43" t="s">
        <v>137</v>
      </c>
      <c r="AC69" s="43" t="s">
        <v>138</v>
      </c>
      <c r="AD69" s="43" t="s">
        <v>514</v>
      </c>
      <c r="AE69" s="43" t="s">
        <v>563</v>
      </c>
      <c r="AF69" s="48">
        <v>2021</v>
      </c>
    </row>
    <row r="70" spans="1:33" s="165" customFormat="1" hidden="1" x14ac:dyDescent="0.25">
      <c r="A70" s="5"/>
      <c r="B70" s="31" t="s">
        <v>295</v>
      </c>
      <c r="C70" s="43" t="s">
        <v>139</v>
      </c>
      <c r="D70" s="43" t="s">
        <v>140</v>
      </c>
      <c r="E70" s="43" t="s">
        <v>141</v>
      </c>
      <c r="F70" s="43" t="s">
        <v>142</v>
      </c>
      <c r="G70" s="48">
        <v>2016</v>
      </c>
      <c r="H70" s="43" t="s">
        <v>143</v>
      </c>
      <c r="I70" s="43" t="s">
        <v>144</v>
      </c>
      <c r="J70" s="43" t="s">
        <v>145</v>
      </c>
      <c r="K70" s="43" t="s">
        <v>146</v>
      </c>
      <c r="L70" s="48">
        <v>2017</v>
      </c>
      <c r="M70" s="43" t="s">
        <v>147</v>
      </c>
      <c r="N70" s="43" t="s">
        <v>148</v>
      </c>
      <c r="O70" s="43" t="s">
        <v>149</v>
      </c>
      <c r="P70" s="43" t="s">
        <v>150</v>
      </c>
      <c r="Q70" s="48">
        <v>2018</v>
      </c>
      <c r="R70" s="43" t="s">
        <v>151</v>
      </c>
      <c r="S70" s="43" t="s">
        <v>152</v>
      </c>
      <c r="T70" s="43" t="s">
        <v>153</v>
      </c>
      <c r="U70" s="43" t="s">
        <v>154</v>
      </c>
      <c r="V70" s="48">
        <v>2019</v>
      </c>
      <c r="W70" s="43" t="s">
        <v>155</v>
      </c>
      <c r="X70" s="43" t="s">
        <v>156</v>
      </c>
      <c r="Y70" s="43" t="s">
        <v>157</v>
      </c>
      <c r="Z70" s="43" t="s">
        <v>158</v>
      </c>
      <c r="AA70" s="48">
        <v>2020</v>
      </c>
      <c r="AB70" s="43" t="s">
        <v>159</v>
      </c>
      <c r="AC70" s="43" t="s">
        <v>160</v>
      </c>
      <c r="AD70" s="43" t="s">
        <v>513</v>
      </c>
      <c r="AE70" s="43" t="s">
        <v>564</v>
      </c>
      <c r="AF70" s="48">
        <v>2021</v>
      </c>
    </row>
    <row r="71" spans="1:33" s="165" customFormat="1" x14ac:dyDescent="0.25">
      <c r="A71" s="2"/>
      <c r="B71" s="10" t="s">
        <v>255</v>
      </c>
      <c r="C71" s="11"/>
      <c r="D71" s="11"/>
      <c r="E71" s="11"/>
      <c r="F71" s="11"/>
      <c r="G71" s="49"/>
      <c r="H71" s="11"/>
      <c r="I71" s="11"/>
      <c r="J71" s="11"/>
      <c r="K71" s="11"/>
      <c r="L71" s="49"/>
      <c r="M71" s="11"/>
      <c r="N71" s="11"/>
      <c r="O71" s="11"/>
      <c r="P71" s="11"/>
      <c r="Q71" s="49"/>
      <c r="R71" s="11"/>
      <c r="S71" s="11"/>
      <c r="T71" s="11"/>
      <c r="U71" s="11"/>
      <c r="V71" s="49"/>
      <c r="W71" s="11"/>
      <c r="X71" s="11"/>
      <c r="Y71" s="11"/>
      <c r="Z71" s="202">
        <v>0</v>
      </c>
      <c r="AA71" s="203">
        <v>0</v>
      </c>
      <c r="AB71" s="202">
        <v>597890.99592000013</v>
      </c>
      <c r="AC71" s="202">
        <v>662908.03372000006</v>
      </c>
      <c r="AD71" s="202">
        <v>898847.53519999958</v>
      </c>
      <c r="AE71" s="202">
        <v>796480.02752000024</v>
      </c>
      <c r="AF71" s="203">
        <v>2956126.5923600001</v>
      </c>
      <c r="AG71" s="253"/>
    </row>
    <row r="72" spans="1:33" x14ac:dyDescent="0.25">
      <c r="B72" s="12" t="s">
        <v>256</v>
      </c>
      <c r="C72" s="9"/>
      <c r="D72" s="9"/>
      <c r="E72" s="9"/>
      <c r="F72" s="9"/>
      <c r="G72" s="50"/>
      <c r="H72" s="9"/>
      <c r="I72" s="9"/>
      <c r="J72" s="9"/>
      <c r="K72" s="9"/>
      <c r="L72" s="50"/>
      <c r="M72" s="9"/>
      <c r="N72" s="9"/>
      <c r="O72" s="9"/>
      <c r="P72" s="9"/>
      <c r="Q72" s="50"/>
      <c r="R72" s="13"/>
      <c r="S72" s="13"/>
      <c r="T72" s="13"/>
      <c r="U72" s="13"/>
      <c r="V72" s="50"/>
      <c r="W72" s="13"/>
      <c r="X72" s="13"/>
      <c r="Y72" s="13"/>
      <c r="Z72" s="242">
        <v>0</v>
      </c>
      <c r="AA72" s="232">
        <v>0</v>
      </c>
      <c r="AB72" s="242">
        <v>-566576.46236999996</v>
      </c>
      <c r="AC72" s="242">
        <v>-573779.64684000006</v>
      </c>
      <c r="AD72" s="242">
        <v>-736097.70926999999</v>
      </c>
      <c r="AE72" s="242">
        <v>-568769.90661000018</v>
      </c>
      <c r="AF72" s="232">
        <v>-2445223.7250899998</v>
      </c>
    </row>
    <row r="73" spans="1:33" s="165" customFormat="1" x14ac:dyDescent="0.25">
      <c r="A73" s="2"/>
      <c r="B73" s="10" t="s">
        <v>257</v>
      </c>
      <c r="C73" s="11"/>
      <c r="D73" s="11"/>
      <c r="E73" s="11"/>
      <c r="F73" s="11"/>
      <c r="G73" s="49"/>
      <c r="H73" s="11"/>
      <c r="I73" s="11"/>
      <c r="J73" s="11"/>
      <c r="K73" s="11"/>
      <c r="L73" s="49"/>
      <c r="M73" s="11"/>
      <c r="N73" s="11"/>
      <c r="O73" s="11"/>
      <c r="P73" s="11"/>
      <c r="Q73" s="49"/>
      <c r="R73" s="11"/>
      <c r="S73" s="11"/>
      <c r="T73" s="11"/>
      <c r="U73" s="11"/>
      <c r="V73" s="49"/>
      <c r="W73" s="11"/>
      <c r="X73" s="11"/>
      <c r="Y73" s="11"/>
      <c r="Z73" s="202">
        <v>0</v>
      </c>
      <c r="AA73" s="203">
        <v>0</v>
      </c>
      <c r="AB73" s="202">
        <v>31314.533550000167</v>
      </c>
      <c r="AC73" s="202">
        <v>89128.386880000005</v>
      </c>
      <c r="AD73" s="202">
        <v>162749.82592999958</v>
      </c>
      <c r="AE73" s="202">
        <v>227710.12091000023</v>
      </c>
      <c r="AF73" s="203">
        <v>510902.86726999999</v>
      </c>
    </row>
    <row r="74" spans="1:33" customFormat="1" x14ac:dyDescent="0.25">
      <c r="B74" s="12" t="s">
        <v>258</v>
      </c>
      <c r="C74" s="9"/>
      <c r="D74" s="9"/>
      <c r="E74" s="9"/>
      <c r="F74" s="9"/>
      <c r="G74" s="50"/>
      <c r="H74" s="9"/>
      <c r="I74" s="9"/>
      <c r="J74" s="9"/>
      <c r="K74" s="9"/>
      <c r="L74" s="50"/>
      <c r="M74" s="9"/>
      <c r="N74" s="9"/>
      <c r="O74" s="9"/>
      <c r="P74" s="9"/>
      <c r="Q74" s="50"/>
      <c r="R74" s="1"/>
      <c r="S74" s="1"/>
      <c r="T74" s="1"/>
      <c r="U74" s="1"/>
      <c r="V74" s="50"/>
      <c r="W74" s="1"/>
      <c r="X74" s="1"/>
      <c r="Y74" s="1"/>
      <c r="Z74" s="206">
        <v>0</v>
      </c>
      <c r="AA74" s="232">
        <v>0</v>
      </c>
      <c r="AB74" s="247">
        <v>0</v>
      </c>
      <c r="AC74" s="247">
        <v>0</v>
      </c>
      <c r="AD74" s="247">
        <v>0</v>
      </c>
      <c r="AE74" s="247">
        <v>0</v>
      </c>
      <c r="AF74" s="232">
        <v>0</v>
      </c>
    </row>
    <row r="75" spans="1:33" x14ac:dyDescent="0.25">
      <c r="B75" s="12" t="s">
        <v>259</v>
      </c>
      <c r="C75" s="9"/>
      <c r="D75" s="9"/>
      <c r="E75" s="9"/>
      <c r="F75" s="9"/>
      <c r="G75" s="50"/>
      <c r="H75" s="9"/>
      <c r="I75" s="9"/>
      <c r="J75" s="9"/>
      <c r="K75" s="9"/>
      <c r="L75" s="50"/>
      <c r="M75" s="9"/>
      <c r="N75" s="9"/>
      <c r="O75" s="9"/>
      <c r="P75" s="9"/>
      <c r="Q75" s="50"/>
      <c r="R75" s="13"/>
      <c r="S75" s="13"/>
      <c r="T75" s="13"/>
      <c r="U75" s="13"/>
      <c r="V75" s="50"/>
      <c r="W75" s="13"/>
      <c r="X75" s="13"/>
      <c r="Y75" s="13"/>
      <c r="Z75" s="242">
        <v>0</v>
      </c>
      <c r="AA75" s="232">
        <v>0</v>
      </c>
      <c r="AB75" s="242">
        <v>-1685.86781</v>
      </c>
      <c r="AC75" s="242">
        <v>-8012.6489099999999</v>
      </c>
      <c r="AD75" s="242">
        <v>-7771.8813299999993</v>
      </c>
      <c r="AE75" s="242">
        <v>-16068.68095</v>
      </c>
      <c r="AF75" s="232">
        <v>-33539.078999999998</v>
      </c>
    </row>
    <row r="76" spans="1:33" x14ac:dyDescent="0.25">
      <c r="B76" s="12" t="s">
        <v>260</v>
      </c>
      <c r="C76" s="9"/>
      <c r="D76" s="9"/>
      <c r="E76" s="9"/>
      <c r="F76" s="9"/>
      <c r="G76" s="50"/>
      <c r="H76" s="9"/>
      <c r="I76" s="9"/>
      <c r="J76" s="9"/>
      <c r="K76" s="9"/>
      <c r="L76" s="50"/>
      <c r="M76" s="9"/>
      <c r="N76" s="9"/>
      <c r="O76" s="9"/>
      <c r="P76" s="9"/>
      <c r="Q76" s="50"/>
      <c r="R76" s="13"/>
      <c r="S76" s="13"/>
      <c r="T76" s="13"/>
      <c r="U76" s="13"/>
      <c r="V76" s="50"/>
      <c r="W76" s="13"/>
      <c r="X76" s="13"/>
      <c r="Y76" s="13"/>
      <c r="Z76" s="242">
        <v>0</v>
      </c>
      <c r="AA76" s="232">
        <v>0</v>
      </c>
      <c r="AB76" s="242">
        <v>-21171.079079999974</v>
      </c>
      <c r="AC76" s="242">
        <v>-34115.547020000027</v>
      </c>
      <c r="AD76" s="242">
        <v>-63358.311219999952</v>
      </c>
      <c r="AE76" s="242">
        <v>-81628.076670000009</v>
      </c>
      <c r="AF76" s="232">
        <v>-200273.01398999995</v>
      </c>
    </row>
    <row r="77" spans="1:33" x14ac:dyDescent="0.25">
      <c r="B77" s="12" t="s">
        <v>261</v>
      </c>
      <c r="C77" s="9"/>
      <c r="D77" s="9"/>
      <c r="E77" s="9"/>
      <c r="F77" s="9"/>
      <c r="G77" s="50"/>
      <c r="H77" s="9"/>
      <c r="I77" s="9"/>
      <c r="J77" s="9"/>
      <c r="K77" s="9"/>
      <c r="L77" s="50"/>
      <c r="M77" s="9"/>
      <c r="N77" s="9"/>
      <c r="O77" s="9"/>
      <c r="P77" s="9"/>
      <c r="Q77" s="50"/>
      <c r="R77" s="13"/>
      <c r="S77" s="13"/>
      <c r="T77" s="13"/>
      <c r="U77" s="13"/>
      <c r="V77" s="50"/>
      <c r="W77" s="13"/>
      <c r="X77" s="13"/>
      <c r="Y77" s="13"/>
      <c r="Z77" s="242">
        <v>0</v>
      </c>
      <c r="AA77" s="232">
        <v>0</v>
      </c>
      <c r="AB77" s="242">
        <v>-2004.21363</v>
      </c>
      <c r="AC77" s="242">
        <v>-12625.60988</v>
      </c>
      <c r="AD77" s="242">
        <v>-9379.8720599999997</v>
      </c>
      <c r="AE77" s="242">
        <v>-14873.137709999997</v>
      </c>
      <c r="AF77" s="232">
        <v>-38882.833279999999</v>
      </c>
    </row>
    <row r="78" spans="1:33" x14ac:dyDescent="0.25">
      <c r="B78" s="12" t="s">
        <v>262</v>
      </c>
      <c r="C78" s="9"/>
      <c r="D78" s="9"/>
      <c r="E78" s="9"/>
      <c r="F78" s="9"/>
      <c r="G78" s="50"/>
      <c r="H78" s="9"/>
      <c r="I78" s="9"/>
      <c r="J78" s="9"/>
      <c r="K78" s="9"/>
      <c r="L78" s="50"/>
      <c r="M78" s="9"/>
      <c r="N78" s="9"/>
      <c r="O78" s="9"/>
      <c r="P78" s="9"/>
      <c r="Q78" s="50"/>
      <c r="R78" s="13"/>
      <c r="S78" s="13"/>
      <c r="T78" s="13"/>
      <c r="U78" s="13"/>
      <c r="V78" s="50"/>
      <c r="W78" s="13"/>
      <c r="X78" s="13"/>
      <c r="Y78" s="13"/>
      <c r="Z78" s="242">
        <v>0</v>
      </c>
      <c r="AA78" s="232">
        <v>0</v>
      </c>
      <c r="AB78" s="242">
        <v>-364.48274000000021</v>
      </c>
      <c r="AC78" s="242">
        <v>-251.24272000000002</v>
      </c>
      <c r="AD78" s="242">
        <v>-418.00799000000001</v>
      </c>
      <c r="AE78" s="242">
        <v>-363.68475000000001</v>
      </c>
      <c r="AF78" s="232">
        <v>-1397.4182000000001</v>
      </c>
    </row>
    <row r="79" spans="1:33" s="165" customFormat="1" x14ac:dyDescent="0.25">
      <c r="A79" s="2"/>
      <c r="B79" s="10" t="s">
        <v>214</v>
      </c>
      <c r="C79" s="11"/>
      <c r="D79" s="11"/>
      <c r="E79" s="11"/>
      <c r="F79" s="11"/>
      <c r="G79" s="49"/>
      <c r="H79" s="11"/>
      <c r="I79" s="11"/>
      <c r="J79" s="11"/>
      <c r="K79" s="11"/>
      <c r="L79" s="49"/>
      <c r="M79" s="11"/>
      <c r="N79" s="11"/>
      <c r="O79" s="11"/>
      <c r="P79" s="11"/>
      <c r="Q79" s="49"/>
      <c r="R79" s="11"/>
      <c r="S79" s="11"/>
      <c r="T79" s="11"/>
      <c r="U79" s="11"/>
      <c r="V79" s="49"/>
      <c r="W79" s="11"/>
      <c r="X79" s="11"/>
      <c r="Y79" s="11"/>
      <c r="Z79" s="202">
        <v>0</v>
      </c>
      <c r="AA79" s="203">
        <v>0</v>
      </c>
      <c r="AB79" s="202">
        <v>6088.8902900007961</v>
      </c>
      <c r="AC79" s="202">
        <v>34123.338349996688</v>
      </c>
      <c r="AD79" s="202">
        <v>81821.753330001346</v>
      </c>
      <c r="AE79" s="202">
        <v>114776.54083000022</v>
      </c>
      <c r="AF79" s="203">
        <v>236810.52279999905</v>
      </c>
    </row>
    <row r="80" spans="1:33" x14ac:dyDescent="0.25">
      <c r="B80" s="12" t="s">
        <v>215</v>
      </c>
      <c r="C80" s="9"/>
      <c r="D80" s="9"/>
      <c r="E80" s="9"/>
      <c r="F80" s="9"/>
      <c r="G80" s="50"/>
      <c r="H80" s="9"/>
      <c r="I80" s="9"/>
      <c r="J80" s="9"/>
      <c r="K80" s="9"/>
      <c r="L80" s="50"/>
      <c r="M80" s="9"/>
      <c r="N80" s="9"/>
      <c r="O80" s="9"/>
      <c r="P80" s="9"/>
      <c r="Q80" s="50"/>
      <c r="R80" s="13"/>
      <c r="S80" s="13"/>
      <c r="T80" s="13"/>
      <c r="U80" s="13"/>
      <c r="V80" s="50"/>
      <c r="W80" s="13"/>
      <c r="X80" s="13"/>
      <c r="Y80" s="13"/>
      <c r="Z80" s="242">
        <v>-31.883089999999999</v>
      </c>
      <c r="AA80" s="232">
        <v>-31.883089999999999</v>
      </c>
      <c r="AB80" s="242">
        <v>-70658.282799999986</v>
      </c>
      <c r="AC80" s="242">
        <v>-75865.591070000024</v>
      </c>
      <c r="AD80" s="242">
        <v>-82740.807270000019</v>
      </c>
      <c r="AE80" s="242">
        <v>-87031</v>
      </c>
      <c r="AF80" s="232">
        <v>-316295.68114</v>
      </c>
    </row>
    <row r="81" spans="1:32" x14ac:dyDescent="0.25">
      <c r="B81" s="12" t="s">
        <v>216</v>
      </c>
      <c r="C81" s="14"/>
      <c r="D81" s="14"/>
      <c r="E81" s="14"/>
      <c r="F81" s="14"/>
      <c r="G81" s="51"/>
      <c r="H81" s="14"/>
      <c r="I81" s="14"/>
      <c r="J81" s="14"/>
      <c r="K81" s="14"/>
      <c r="L81" s="51"/>
      <c r="M81" s="14"/>
      <c r="N81" s="14"/>
      <c r="O81" s="14"/>
      <c r="P81" s="14"/>
      <c r="Q81" s="51"/>
      <c r="R81" s="14"/>
      <c r="S81" s="14"/>
      <c r="T81" s="14"/>
      <c r="U81" s="14"/>
      <c r="V81" s="51"/>
      <c r="W81" s="14"/>
      <c r="X81" s="14"/>
      <c r="Y81" s="14"/>
      <c r="Z81" s="205">
        <v>-25.272410000000001</v>
      </c>
      <c r="AA81" s="243">
        <v>-25.272410000000001</v>
      </c>
      <c r="AB81" s="205">
        <v>-1555.4643299999998</v>
      </c>
      <c r="AC81" s="205">
        <v>-4536.3521600000004</v>
      </c>
      <c r="AD81" s="205">
        <v>-8547.4487499999996</v>
      </c>
      <c r="AE81" s="242">
        <v>-12066.026820000001</v>
      </c>
      <c r="AF81" s="243">
        <v>-26705.29206</v>
      </c>
    </row>
    <row r="82" spans="1:32" x14ac:dyDescent="0.25">
      <c r="B82" s="12" t="s">
        <v>217</v>
      </c>
      <c r="C82" s="14"/>
      <c r="D82" s="14"/>
      <c r="E82" s="14"/>
      <c r="F82" s="14"/>
      <c r="G82" s="51"/>
      <c r="H82" s="14"/>
      <c r="I82" s="14"/>
      <c r="J82" s="14"/>
      <c r="K82" s="14"/>
      <c r="L82" s="51"/>
      <c r="M82" s="14"/>
      <c r="N82" s="14"/>
      <c r="O82" s="14"/>
      <c r="P82" s="14"/>
      <c r="Q82" s="51"/>
      <c r="R82" s="14"/>
      <c r="S82" s="14"/>
      <c r="T82" s="14"/>
      <c r="U82" s="14"/>
      <c r="V82" s="51"/>
      <c r="W82" s="14"/>
      <c r="X82" s="14"/>
      <c r="Y82" s="14"/>
      <c r="Z82" s="205">
        <v>249.60272999999998</v>
      </c>
      <c r="AA82" s="243">
        <v>249.60272999999998</v>
      </c>
      <c r="AB82" s="205">
        <v>6926.1727299999984</v>
      </c>
      <c r="AC82" s="205">
        <v>15734.644509999995</v>
      </c>
      <c r="AD82" s="205">
        <v>31517.599849999988</v>
      </c>
      <c r="AE82" s="242">
        <v>44611.355019999995</v>
      </c>
      <c r="AF82" s="243">
        <v>98789.772109999976</v>
      </c>
    </row>
    <row r="83" spans="1:32" x14ac:dyDescent="0.25">
      <c r="B83" s="12" t="s">
        <v>218</v>
      </c>
      <c r="C83" s="9"/>
      <c r="D83" s="9"/>
      <c r="E83" s="9"/>
      <c r="F83" s="9"/>
      <c r="G83" s="50"/>
      <c r="H83" s="9"/>
      <c r="I83" s="9"/>
      <c r="J83" s="9"/>
      <c r="K83" s="9"/>
      <c r="L83" s="50"/>
      <c r="M83" s="9"/>
      <c r="N83" s="9"/>
      <c r="O83" s="9"/>
      <c r="P83" s="9"/>
      <c r="Q83" s="50"/>
      <c r="R83" s="13"/>
      <c r="S83" s="13"/>
      <c r="T83" s="13"/>
      <c r="U83" s="13"/>
      <c r="V83" s="50"/>
      <c r="W83" s="13"/>
      <c r="X83" s="13"/>
      <c r="Y83" s="13"/>
      <c r="Z83" s="242">
        <v>0</v>
      </c>
      <c r="AA83" s="232">
        <v>0</v>
      </c>
      <c r="AB83" s="242">
        <v>0</v>
      </c>
      <c r="AC83" s="242">
        <v>0</v>
      </c>
      <c r="AD83" s="242">
        <v>0</v>
      </c>
      <c r="AE83" s="242">
        <v>0</v>
      </c>
      <c r="AF83" s="232">
        <v>0</v>
      </c>
    </row>
    <row r="84" spans="1:32" s="165" customFormat="1" x14ac:dyDescent="0.25">
      <c r="A84" s="2"/>
      <c r="B84" s="10" t="s">
        <v>196</v>
      </c>
      <c r="C84" s="11"/>
      <c r="D84" s="11"/>
      <c r="E84" s="11"/>
      <c r="F84" s="11"/>
      <c r="G84" s="49"/>
      <c r="H84" s="11"/>
      <c r="I84" s="11"/>
      <c r="J84" s="11"/>
      <c r="K84" s="11"/>
      <c r="L84" s="49"/>
      <c r="M84" s="11"/>
      <c r="N84" s="11"/>
      <c r="O84" s="11"/>
      <c r="P84" s="11"/>
      <c r="Q84" s="49"/>
      <c r="R84" s="11"/>
      <c r="S84" s="11"/>
      <c r="T84" s="11"/>
      <c r="U84" s="11"/>
      <c r="V84" s="49"/>
      <c r="W84" s="11"/>
      <c r="X84" s="11"/>
      <c r="Y84" s="11"/>
      <c r="Z84" s="202">
        <v>192.44722999999999</v>
      </c>
      <c r="AA84" s="203">
        <v>192.44722999999999</v>
      </c>
      <c r="AB84" s="202">
        <v>-59198.684109999194</v>
      </c>
      <c r="AC84" s="202">
        <v>-30543.960370003344</v>
      </c>
      <c r="AD84" s="202">
        <v>22051.097160001314</v>
      </c>
      <c r="AE84" s="202">
        <v>60290.869030000213</v>
      </c>
      <c r="AF84" s="203">
        <v>-7400.6782900010076</v>
      </c>
    </row>
    <row r="85" spans="1:32" x14ac:dyDescent="0.25">
      <c r="B85" s="12" t="s">
        <v>220</v>
      </c>
      <c r="C85" s="14"/>
      <c r="D85" s="14"/>
      <c r="E85" s="14"/>
      <c r="F85" s="14"/>
      <c r="G85" s="51"/>
      <c r="H85" s="14"/>
      <c r="I85" s="14"/>
      <c r="J85" s="14"/>
      <c r="K85" s="14"/>
      <c r="L85" s="51"/>
      <c r="M85" s="14"/>
      <c r="N85" s="14"/>
      <c r="O85" s="14"/>
      <c r="P85" s="14"/>
      <c r="Q85" s="51"/>
      <c r="R85" s="14"/>
      <c r="S85" s="14"/>
      <c r="T85" s="14"/>
      <c r="U85" s="14"/>
      <c r="V85" s="51"/>
      <c r="W85" s="14"/>
      <c r="X85" s="14"/>
      <c r="Y85" s="14"/>
      <c r="Z85" s="205">
        <v>0</v>
      </c>
      <c r="AA85" s="243">
        <v>0</v>
      </c>
      <c r="AB85" s="205">
        <v>0</v>
      </c>
      <c r="AC85" s="205">
        <v>0</v>
      </c>
      <c r="AD85" s="205">
        <v>0</v>
      </c>
      <c r="AE85" s="205">
        <v>0</v>
      </c>
      <c r="AF85" s="243">
        <v>0</v>
      </c>
    </row>
    <row r="86" spans="1:32" s="165" customFormat="1" x14ac:dyDescent="0.25">
      <c r="A86" s="2"/>
      <c r="B86" s="10" t="s">
        <v>221</v>
      </c>
      <c r="C86" s="11"/>
      <c r="D86" s="11"/>
      <c r="E86" s="11"/>
      <c r="F86" s="11"/>
      <c r="G86" s="49"/>
      <c r="H86" s="11"/>
      <c r="I86" s="11"/>
      <c r="J86" s="11"/>
      <c r="K86" s="11"/>
      <c r="L86" s="49"/>
      <c r="M86" s="11"/>
      <c r="N86" s="11"/>
      <c r="O86" s="11"/>
      <c r="P86" s="11"/>
      <c r="Q86" s="49"/>
      <c r="R86" s="11"/>
      <c r="S86" s="11"/>
      <c r="T86" s="11"/>
      <c r="U86" s="11"/>
      <c r="V86" s="49"/>
      <c r="W86" s="11"/>
      <c r="X86" s="11"/>
      <c r="Y86" s="11"/>
      <c r="Z86" s="202">
        <v>192.44722999999999</v>
      </c>
      <c r="AA86" s="203">
        <v>192.44722999999999</v>
      </c>
      <c r="AB86" s="202">
        <v>-59198.684109999194</v>
      </c>
      <c r="AC86" s="202">
        <v>-30543.960370003344</v>
      </c>
      <c r="AD86" s="202">
        <v>22051.097160001314</v>
      </c>
      <c r="AE86" s="202">
        <v>63642.651510000229</v>
      </c>
      <c r="AF86" s="203">
        <v>-4048.8958100009913</v>
      </c>
    </row>
    <row r="87" spans="1:32" x14ac:dyDescent="0.25">
      <c r="B87" s="12" t="s">
        <v>222</v>
      </c>
      <c r="C87" s="14"/>
      <c r="D87" s="14"/>
      <c r="E87" s="14"/>
      <c r="F87" s="14"/>
      <c r="G87" s="51"/>
      <c r="H87" s="14"/>
      <c r="I87" s="14"/>
      <c r="J87" s="14"/>
      <c r="K87" s="14"/>
      <c r="L87" s="51"/>
      <c r="M87" s="14"/>
      <c r="N87" s="14"/>
      <c r="O87" s="14"/>
      <c r="P87" s="14"/>
      <c r="Q87" s="51"/>
      <c r="R87" s="14"/>
      <c r="S87" s="14"/>
      <c r="T87" s="14"/>
      <c r="U87" s="14"/>
      <c r="V87" s="51"/>
      <c r="W87" s="14"/>
      <c r="X87" s="14"/>
      <c r="Y87" s="14"/>
      <c r="Z87" s="205">
        <v>-38.111809999999998</v>
      </c>
      <c r="AA87" s="243">
        <v>-38.111809999999998</v>
      </c>
      <c r="AB87" s="205">
        <v>14797.695460000001</v>
      </c>
      <c r="AC87" s="205">
        <v>7634.0145300000022</v>
      </c>
      <c r="AD87" s="205">
        <v>-5754.3960000000043</v>
      </c>
      <c r="AE87" s="205">
        <v>-14823.771710000001</v>
      </c>
      <c r="AF87" s="243">
        <v>1853.5422799999978</v>
      </c>
    </row>
    <row r="88" spans="1:32" x14ac:dyDescent="0.25">
      <c r="B88" s="12" t="s">
        <v>223</v>
      </c>
      <c r="C88" s="14"/>
      <c r="D88" s="14"/>
      <c r="E88" s="14"/>
      <c r="F88" s="14"/>
      <c r="G88" s="51"/>
      <c r="H88" s="14"/>
      <c r="I88" s="14"/>
      <c r="J88" s="14"/>
      <c r="K88" s="14"/>
      <c r="L88" s="51"/>
      <c r="M88" s="14"/>
      <c r="N88" s="14"/>
      <c r="O88" s="14"/>
      <c r="P88" s="14"/>
      <c r="Q88" s="51"/>
      <c r="R88" s="14"/>
      <c r="S88" s="14"/>
      <c r="T88" s="14"/>
      <c r="U88" s="14"/>
      <c r="V88" s="51"/>
      <c r="W88" s="14"/>
      <c r="X88" s="14"/>
      <c r="Y88" s="14"/>
      <c r="Z88" s="205">
        <v>-28.867080000000001</v>
      </c>
      <c r="AA88" s="243">
        <v>-28.867080000000001</v>
      </c>
      <c r="AB88" s="205">
        <v>8878.6172800000004</v>
      </c>
      <c r="AC88" s="205">
        <v>5656.9438599999994</v>
      </c>
      <c r="AD88" s="205">
        <v>-4512.7218599999978</v>
      </c>
      <c r="AE88" s="205">
        <v>-9897.8135399999992</v>
      </c>
      <c r="AF88" s="243">
        <v>125.02574000000277</v>
      </c>
    </row>
    <row r="89" spans="1:32" x14ac:dyDescent="0.25">
      <c r="B89" s="12" t="s">
        <v>224</v>
      </c>
      <c r="C89" s="14"/>
      <c r="D89" s="14"/>
      <c r="E89" s="14"/>
      <c r="F89" s="14"/>
      <c r="G89" s="51"/>
      <c r="H89" s="14"/>
      <c r="I89" s="14"/>
      <c r="J89" s="14"/>
      <c r="K89" s="14"/>
      <c r="L89" s="51"/>
      <c r="M89" s="14"/>
      <c r="N89" s="14"/>
      <c r="O89" s="14"/>
      <c r="P89" s="14"/>
      <c r="Q89" s="51"/>
      <c r="R89" s="14"/>
      <c r="S89" s="14"/>
      <c r="T89" s="14"/>
      <c r="U89" s="14"/>
      <c r="V89" s="51"/>
      <c r="W89" s="14"/>
      <c r="X89" s="14"/>
      <c r="Y89" s="14"/>
      <c r="Z89" s="205">
        <v>0</v>
      </c>
      <c r="AA89" s="243">
        <v>0</v>
      </c>
      <c r="AB89" s="205">
        <v>0</v>
      </c>
      <c r="AC89" s="205">
        <v>0</v>
      </c>
      <c r="AD89" s="205">
        <v>0</v>
      </c>
      <c r="AE89" s="205">
        <v>-3352.05708</v>
      </c>
      <c r="AF89" s="243">
        <v>-3352.05708</v>
      </c>
    </row>
    <row r="90" spans="1:32" x14ac:dyDescent="0.25">
      <c r="B90" s="12" t="s">
        <v>225</v>
      </c>
      <c r="C90" s="14"/>
      <c r="D90" s="14"/>
      <c r="E90" s="14"/>
      <c r="F90" s="14"/>
      <c r="G90" s="51"/>
      <c r="H90" s="14"/>
      <c r="I90" s="14"/>
      <c r="J90" s="14"/>
      <c r="K90" s="14"/>
      <c r="L90" s="51"/>
      <c r="M90" s="14"/>
      <c r="N90" s="14"/>
      <c r="O90" s="14"/>
      <c r="P90" s="14"/>
      <c r="Q90" s="51"/>
      <c r="R90" s="14"/>
      <c r="S90" s="14"/>
      <c r="T90" s="14"/>
      <c r="U90" s="14"/>
      <c r="V90" s="51"/>
      <c r="W90" s="14"/>
      <c r="X90" s="14"/>
      <c r="Y90" s="14"/>
      <c r="Z90" s="205">
        <v>0</v>
      </c>
      <c r="AA90" s="243">
        <v>0</v>
      </c>
      <c r="AB90" s="205">
        <v>0</v>
      </c>
      <c r="AC90" s="205">
        <v>0</v>
      </c>
      <c r="AD90" s="205">
        <v>0</v>
      </c>
      <c r="AE90" s="205" t="s">
        <v>562</v>
      </c>
      <c r="AF90" s="243">
        <v>0</v>
      </c>
    </row>
    <row r="91" spans="1:32" s="165" customFormat="1" x14ac:dyDescent="0.25">
      <c r="A91" s="6"/>
      <c r="B91" s="16" t="s">
        <v>226</v>
      </c>
      <c r="C91" s="17"/>
      <c r="D91" s="17"/>
      <c r="E91" s="17"/>
      <c r="F91" s="17"/>
      <c r="G91" s="55"/>
      <c r="H91" s="17"/>
      <c r="I91" s="17"/>
      <c r="J91" s="17"/>
      <c r="K91" s="17"/>
      <c r="L91" s="55"/>
      <c r="M91" s="17"/>
      <c r="N91" s="17"/>
      <c r="O91" s="17"/>
      <c r="P91" s="17"/>
      <c r="Q91" s="55"/>
      <c r="R91" s="17"/>
      <c r="S91" s="17"/>
      <c r="T91" s="17"/>
      <c r="U91" s="17"/>
      <c r="V91" s="55"/>
      <c r="W91" s="17"/>
      <c r="X91" s="17"/>
      <c r="Y91" s="17"/>
      <c r="Z91" s="244">
        <v>125.46834</v>
      </c>
      <c r="AA91" s="245">
        <v>125.46834</v>
      </c>
      <c r="AB91" s="244">
        <v>-35522.371369999193</v>
      </c>
      <c r="AC91" s="244">
        <v>-17253.001980003341</v>
      </c>
      <c r="AD91" s="244">
        <v>11783.979300001312</v>
      </c>
      <c r="AE91" s="244">
        <v>35569.009180000234</v>
      </c>
      <c r="AF91" s="245">
        <v>-5422.3848700009912</v>
      </c>
    </row>
    <row r="92" spans="1:32" x14ac:dyDescent="0.25">
      <c r="B92" s="12" t="s">
        <v>251</v>
      </c>
      <c r="C92" s="14"/>
      <c r="D92" s="14"/>
      <c r="E92" s="14"/>
      <c r="F92" s="14"/>
      <c r="G92" s="51"/>
      <c r="H92" s="14"/>
      <c r="I92" s="14"/>
      <c r="J92" s="14"/>
      <c r="K92" s="14"/>
      <c r="L92" s="51"/>
      <c r="M92" s="14"/>
      <c r="N92" s="14"/>
      <c r="O92" s="14"/>
      <c r="P92" s="14"/>
      <c r="Q92" s="51"/>
      <c r="R92" s="14"/>
      <c r="S92" s="14"/>
      <c r="T92" s="14"/>
      <c r="U92" s="14"/>
      <c r="V92" s="51"/>
      <c r="W92" s="14"/>
      <c r="X92" s="14"/>
      <c r="Y92" s="14"/>
      <c r="Z92" s="205">
        <v>125.46834</v>
      </c>
      <c r="AA92" s="243">
        <v>125.46834</v>
      </c>
      <c r="AB92" s="205">
        <v>-35522.371369999193</v>
      </c>
      <c r="AC92" s="205">
        <v>-17253.001980003341</v>
      </c>
      <c r="AD92" s="205">
        <v>11783.979300001312</v>
      </c>
      <c r="AE92" s="205">
        <v>35569.009180000234</v>
      </c>
      <c r="AF92" s="243">
        <v>-5422.3848700009912</v>
      </c>
    </row>
    <row r="93" spans="1:32" x14ac:dyDescent="0.25">
      <c r="B93" s="12" t="s">
        <v>227</v>
      </c>
      <c r="C93" s="14"/>
      <c r="D93" s="14"/>
      <c r="E93" s="14"/>
      <c r="F93" s="14"/>
      <c r="G93" s="51"/>
      <c r="H93" s="14"/>
      <c r="I93" s="14"/>
      <c r="J93" s="14"/>
      <c r="K93" s="14"/>
      <c r="L93" s="51"/>
      <c r="M93" s="14"/>
      <c r="N93" s="14"/>
      <c r="O93" s="14"/>
      <c r="P93" s="14"/>
      <c r="Q93" s="51"/>
      <c r="R93" s="14"/>
      <c r="S93" s="14"/>
      <c r="T93" s="14"/>
      <c r="U93" s="14"/>
      <c r="V93" s="51"/>
      <c r="W93" s="14"/>
      <c r="X93" s="14"/>
      <c r="Y93" s="14"/>
      <c r="Z93" s="205">
        <v>0</v>
      </c>
      <c r="AA93" s="243">
        <v>0</v>
      </c>
      <c r="AB93" s="205">
        <v>0</v>
      </c>
      <c r="AC93" s="205">
        <v>0</v>
      </c>
      <c r="AD93" s="205">
        <v>0</v>
      </c>
      <c r="AE93" s="205">
        <v>0</v>
      </c>
      <c r="AF93" s="243">
        <v>0</v>
      </c>
    </row>
    <row r="94" spans="1:32" x14ac:dyDescent="0.25">
      <c r="B94" s="12" t="s">
        <v>252</v>
      </c>
      <c r="C94" s="14"/>
      <c r="D94" s="14"/>
      <c r="E94" s="14"/>
      <c r="F94" s="14"/>
      <c r="G94" s="51"/>
      <c r="H94" s="14"/>
      <c r="I94" s="14"/>
      <c r="J94" s="14"/>
      <c r="K94" s="14"/>
      <c r="L94" s="51"/>
      <c r="M94" s="14"/>
      <c r="N94" s="14"/>
      <c r="O94" s="14"/>
      <c r="P94" s="14"/>
      <c r="Q94" s="51"/>
      <c r="R94" s="14"/>
      <c r="S94" s="14"/>
      <c r="T94" s="14"/>
      <c r="U94" s="14"/>
      <c r="V94" s="51"/>
      <c r="W94" s="14"/>
      <c r="X94" s="14"/>
      <c r="Y94" s="14"/>
      <c r="Z94" s="205">
        <v>125.46834</v>
      </c>
      <c r="AA94" s="243">
        <v>125.46834</v>
      </c>
      <c r="AB94" s="205">
        <v>-35522.371369999193</v>
      </c>
      <c r="AC94" s="205">
        <v>-17253.001980003341</v>
      </c>
      <c r="AD94" s="205">
        <v>11783.979300001312</v>
      </c>
      <c r="AE94" s="205">
        <v>35569.009180000234</v>
      </c>
      <c r="AF94" s="243">
        <v>-5422.3848700009912</v>
      </c>
    </row>
    <row r="95" spans="1:32" x14ac:dyDescent="0.25">
      <c r="B95" s="12" t="s">
        <v>253</v>
      </c>
      <c r="C95" s="14"/>
      <c r="D95" s="14"/>
      <c r="E95" s="14"/>
      <c r="F95" s="14"/>
      <c r="G95" s="51"/>
      <c r="H95" s="14"/>
      <c r="I95" s="14"/>
      <c r="J95" s="14"/>
      <c r="K95" s="14"/>
      <c r="L95" s="51"/>
      <c r="M95" s="14"/>
      <c r="N95" s="14"/>
      <c r="O95" s="14"/>
      <c r="P95" s="14"/>
      <c r="Q95" s="51"/>
      <c r="R95" s="14"/>
      <c r="S95" s="14"/>
      <c r="T95" s="14"/>
      <c r="U95" s="14"/>
      <c r="V95" s="51"/>
      <c r="W95" s="14"/>
      <c r="X95" s="14"/>
      <c r="Y95" s="14"/>
      <c r="Z95" s="205">
        <v>0</v>
      </c>
      <c r="AA95" s="243">
        <v>0</v>
      </c>
      <c r="AB95" s="205">
        <v>0</v>
      </c>
      <c r="AC95" s="205">
        <v>0</v>
      </c>
      <c r="AD95" s="205">
        <v>0</v>
      </c>
      <c r="AE95" s="205">
        <v>0</v>
      </c>
      <c r="AF95" s="243">
        <v>0</v>
      </c>
    </row>
    <row r="96" spans="1:32" ht="15.75" thickBot="1" x14ac:dyDescent="0.3">
      <c r="B96" s="18" t="s">
        <v>241</v>
      </c>
      <c r="C96" s="19"/>
      <c r="D96" s="19"/>
      <c r="E96" s="19"/>
      <c r="F96" s="19"/>
      <c r="G96" s="58"/>
      <c r="H96" s="19"/>
      <c r="I96" s="19"/>
      <c r="J96" s="19"/>
      <c r="K96" s="19"/>
      <c r="L96" s="58"/>
      <c r="M96" s="19"/>
      <c r="N96" s="19"/>
      <c r="O96" s="19"/>
      <c r="P96" s="19"/>
      <c r="Q96" s="58"/>
      <c r="R96" s="19"/>
      <c r="S96" s="19"/>
      <c r="T96" s="19"/>
      <c r="U96" s="19"/>
      <c r="V96" s="58"/>
      <c r="W96" s="19"/>
      <c r="X96" s="19"/>
      <c r="Y96" s="19"/>
      <c r="Z96" s="19">
        <v>0.6</v>
      </c>
      <c r="AA96" s="58"/>
      <c r="AB96" s="19">
        <v>0.6</v>
      </c>
      <c r="AC96" s="19">
        <v>0.6</v>
      </c>
      <c r="AD96" s="19">
        <v>0.6</v>
      </c>
      <c r="AE96" s="19">
        <v>0.6</v>
      </c>
      <c r="AF96" s="58">
        <v>0.6</v>
      </c>
    </row>
    <row r="97" spans="1:35" ht="15.75" thickBot="1" x14ac:dyDescent="0.3"/>
    <row r="98" spans="1:35" s="165" customFormat="1" x14ac:dyDescent="0.25">
      <c r="A98" s="5"/>
      <c r="B98" s="31" t="s">
        <v>296</v>
      </c>
      <c r="C98" s="43" t="s">
        <v>117</v>
      </c>
      <c r="D98" s="43" t="s">
        <v>118</v>
      </c>
      <c r="E98" s="43" t="s">
        <v>119</v>
      </c>
      <c r="F98" s="43" t="s">
        <v>120</v>
      </c>
      <c r="G98" s="48">
        <v>2016</v>
      </c>
      <c r="H98" s="43" t="s">
        <v>121</v>
      </c>
      <c r="I98" s="43" t="s">
        <v>122</v>
      </c>
      <c r="J98" s="43" t="s">
        <v>123</v>
      </c>
      <c r="K98" s="43" t="s">
        <v>124</v>
      </c>
      <c r="L98" s="48">
        <v>2017</v>
      </c>
      <c r="M98" s="43" t="s">
        <v>125</v>
      </c>
      <c r="N98" s="43" t="s">
        <v>126</v>
      </c>
      <c r="O98" s="43" t="s">
        <v>127</v>
      </c>
      <c r="P98" s="43" t="s">
        <v>128</v>
      </c>
      <c r="Q98" s="48">
        <v>2018</v>
      </c>
      <c r="R98" s="43" t="s">
        <v>129</v>
      </c>
      <c r="S98" s="43" t="s">
        <v>130</v>
      </c>
      <c r="T98" s="43" t="s">
        <v>131</v>
      </c>
      <c r="U98" s="43" t="s">
        <v>132</v>
      </c>
      <c r="V98" s="48">
        <v>2019</v>
      </c>
      <c r="W98" s="43" t="s">
        <v>133</v>
      </c>
      <c r="X98" s="43" t="s">
        <v>134</v>
      </c>
      <c r="Y98" s="43" t="s">
        <v>135</v>
      </c>
      <c r="Z98" s="43" t="s">
        <v>136</v>
      </c>
      <c r="AA98" s="48">
        <v>2020</v>
      </c>
      <c r="AB98" s="43" t="s">
        <v>137</v>
      </c>
      <c r="AC98" s="43" t="s">
        <v>138</v>
      </c>
      <c r="AD98" s="43" t="s">
        <v>514</v>
      </c>
      <c r="AE98" s="43" t="s">
        <v>563</v>
      </c>
      <c r="AF98" s="48">
        <v>2021</v>
      </c>
    </row>
    <row r="99" spans="1:35" s="165" customFormat="1" hidden="1" x14ac:dyDescent="0.25">
      <c r="A99" s="5"/>
      <c r="B99" s="31" t="s">
        <v>296</v>
      </c>
      <c r="C99" s="43" t="s">
        <v>139</v>
      </c>
      <c r="D99" s="43" t="s">
        <v>140</v>
      </c>
      <c r="E99" s="43" t="s">
        <v>141</v>
      </c>
      <c r="F99" s="43" t="s">
        <v>142</v>
      </c>
      <c r="G99" s="48">
        <v>2016</v>
      </c>
      <c r="H99" s="43" t="s">
        <v>143</v>
      </c>
      <c r="I99" s="43" t="s">
        <v>144</v>
      </c>
      <c r="J99" s="43" t="s">
        <v>145</v>
      </c>
      <c r="K99" s="43" t="s">
        <v>146</v>
      </c>
      <c r="L99" s="48">
        <v>2017</v>
      </c>
      <c r="M99" s="43" t="s">
        <v>147</v>
      </c>
      <c r="N99" s="43" t="s">
        <v>148</v>
      </c>
      <c r="O99" s="43" t="s">
        <v>149</v>
      </c>
      <c r="P99" s="43" t="s">
        <v>150</v>
      </c>
      <c r="Q99" s="48">
        <v>2018</v>
      </c>
      <c r="R99" s="43" t="s">
        <v>151</v>
      </c>
      <c r="S99" s="43" t="s">
        <v>152</v>
      </c>
      <c r="T99" s="43" t="s">
        <v>153</v>
      </c>
      <c r="U99" s="43" t="s">
        <v>154</v>
      </c>
      <c r="V99" s="48">
        <v>2019</v>
      </c>
      <c r="W99" s="43" t="s">
        <v>155</v>
      </c>
      <c r="X99" s="43" t="s">
        <v>156</v>
      </c>
      <c r="Y99" s="43" t="s">
        <v>157</v>
      </c>
      <c r="Z99" s="43" t="s">
        <v>158</v>
      </c>
      <c r="AA99" s="48">
        <v>2020</v>
      </c>
      <c r="AB99" s="43" t="s">
        <v>159</v>
      </c>
      <c r="AC99" s="43" t="s">
        <v>160</v>
      </c>
      <c r="AD99" s="43" t="s">
        <v>513</v>
      </c>
      <c r="AE99" s="43" t="s">
        <v>564</v>
      </c>
      <c r="AF99" s="48">
        <v>2021</v>
      </c>
    </row>
    <row r="100" spans="1:35" s="165" customFormat="1" x14ac:dyDescent="0.25">
      <c r="A100" s="2"/>
      <c r="B100" s="10" t="s">
        <v>245</v>
      </c>
      <c r="C100" s="11"/>
      <c r="D100" s="11"/>
      <c r="E100" s="11"/>
      <c r="F100" s="11"/>
      <c r="G100" s="49"/>
      <c r="H100" s="11"/>
      <c r="I100" s="11"/>
      <c r="J100" s="11"/>
      <c r="K100" s="11"/>
      <c r="L100" s="49"/>
      <c r="M100" s="11"/>
      <c r="N100" s="11"/>
      <c r="O100" s="11"/>
      <c r="P100" s="11"/>
      <c r="Q100" s="49"/>
      <c r="R100" s="11"/>
      <c r="S100" s="11"/>
      <c r="T100" s="11"/>
      <c r="U100" s="11"/>
      <c r="V100" s="49"/>
      <c r="W100" s="11"/>
      <c r="X100" s="11"/>
      <c r="Y100" s="11"/>
      <c r="Z100" s="202">
        <v>0</v>
      </c>
      <c r="AA100" s="203"/>
      <c r="AB100" s="202">
        <v>-261824.08984000009</v>
      </c>
      <c r="AC100" s="202">
        <v>-271179.26688999991</v>
      </c>
      <c r="AD100" s="202">
        <v>-298928.79647999979</v>
      </c>
      <c r="AE100" s="202">
        <v>-300251</v>
      </c>
      <c r="AF100" s="203">
        <v>-1132183.1532099997</v>
      </c>
    </row>
    <row r="101" spans="1:35" x14ac:dyDescent="0.25">
      <c r="B101" s="12" t="s">
        <v>246</v>
      </c>
      <c r="C101" s="13"/>
      <c r="D101" s="13"/>
      <c r="E101" s="13"/>
      <c r="F101" s="13"/>
      <c r="G101" s="50"/>
      <c r="H101" s="13"/>
      <c r="I101" s="13"/>
      <c r="J101" s="13"/>
      <c r="K101" s="13"/>
      <c r="L101" s="50"/>
      <c r="M101" s="13"/>
      <c r="N101" s="13"/>
      <c r="O101" s="13"/>
      <c r="P101" s="13"/>
      <c r="Q101" s="50"/>
      <c r="R101" s="13"/>
      <c r="S101" s="13"/>
      <c r="T101" s="13"/>
      <c r="U101" s="13"/>
      <c r="V101" s="50"/>
      <c r="W101" s="13"/>
      <c r="X101" s="13"/>
      <c r="Y101" s="13"/>
      <c r="Z101" s="242">
        <v>0</v>
      </c>
      <c r="AA101" s="232"/>
      <c r="AB101" s="242">
        <v>0</v>
      </c>
      <c r="AC101" s="242">
        <v>0</v>
      </c>
      <c r="AD101" s="242">
        <v>0</v>
      </c>
      <c r="AE101" s="242">
        <v>0</v>
      </c>
      <c r="AF101" s="232">
        <v>0</v>
      </c>
    </row>
    <row r="102" spans="1:35" s="165" customFormat="1" x14ac:dyDescent="0.25">
      <c r="A102" s="2"/>
      <c r="B102" s="10" t="s">
        <v>214</v>
      </c>
      <c r="C102" s="11"/>
      <c r="D102" s="11"/>
      <c r="E102" s="11"/>
      <c r="F102" s="11"/>
      <c r="G102" s="49"/>
      <c r="H102" s="11"/>
      <c r="I102" s="11"/>
      <c r="J102" s="11"/>
      <c r="K102" s="11"/>
      <c r="L102" s="49"/>
      <c r="M102" s="11"/>
      <c r="N102" s="11"/>
      <c r="O102" s="11"/>
      <c r="P102" s="11"/>
      <c r="Q102" s="49"/>
      <c r="R102" s="11"/>
      <c r="S102" s="11"/>
      <c r="T102" s="11"/>
      <c r="U102" s="11"/>
      <c r="V102" s="49"/>
      <c r="W102" s="11"/>
      <c r="X102" s="11"/>
      <c r="Y102" s="11"/>
      <c r="Z102" s="202">
        <v>0</v>
      </c>
      <c r="AA102" s="203">
        <v>0</v>
      </c>
      <c r="AB102" s="202">
        <v>-261824.08983999919</v>
      </c>
      <c r="AC102" s="202">
        <v>-271179.26689000032</v>
      </c>
      <c r="AD102" s="202">
        <v>-298928.79647999711</v>
      </c>
      <c r="AE102" s="202">
        <v>-300251</v>
      </c>
      <c r="AF102" s="203">
        <v>-1132183.1532099966</v>
      </c>
      <c r="AG102" s="164"/>
      <c r="AH102" s="164"/>
      <c r="AI102" s="164"/>
    </row>
    <row r="103" spans="1:35" x14ac:dyDescent="0.25">
      <c r="B103" s="12" t="s">
        <v>215</v>
      </c>
      <c r="C103" s="9"/>
      <c r="D103" s="9"/>
      <c r="E103" s="9"/>
      <c r="F103" s="9"/>
      <c r="G103" s="50"/>
      <c r="H103" s="9"/>
      <c r="I103" s="9"/>
      <c r="J103" s="9"/>
      <c r="K103" s="9"/>
      <c r="L103" s="50"/>
      <c r="M103" s="9"/>
      <c r="N103" s="9"/>
      <c r="O103" s="9"/>
      <c r="P103" s="9"/>
      <c r="Q103" s="50"/>
      <c r="R103" s="13"/>
      <c r="S103" s="13"/>
      <c r="T103" s="13"/>
      <c r="U103" s="13"/>
      <c r="V103" s="50"/>
      <c r="W103" s="13"/>
      <c r="X103" s="13"/>
      <c r="Y103" s="13"/>
      <c r="Z103" s="242">
        <v>-70.691299999999998</v>
      </c>
      <c r="AA103" s="232">
        <v>-70.691299999999998</v>
      </c>
      <c r="AB103" s="242">
        <v>3574.0562447840639</v>
      </c>
      <c r="AC103" s="242">
        <v>-8119.8058747840405</v>
      </c>
      <c r="AD103" s="242">
        <v>-760.65379000001121</v>
      </c>
      <c r="AE103" s="242">
        <v>-756</v>
      </c>
      <c r="AF103" s="232">
        <v>-6062.4034199999878</v>
      </c>
      <c r="AG103" s="164"/>
    </row>
    <row r="104" spans="1:35" x14ac:dyDescent="0.25">
      <c r="B104" s="12" t="s">
        <v>216</v>
      </c>
      <c r="C104" s="14"/>
      <c r="D104" s="14"/>
      <c r="E104" s="14"/>
      <c r="F104" s="14"/>
      <c r="G104" s="51"/>
      <c r="H104" s="14"/>
      <c r="I104" s="14"/>
      <c r="J104" s="14"/>
      <c r="K104" s="14"/>
      <c r="L104" s="51"/>
      <c r="M104" s="14"/>
      <c r="N104" s="14"/>
      <c r="O104" s="14"/>
      <c r="P104" s="14"/>
      <c r="Q104" s="51"/>
      <c r="R104" s="14"/>
      <c r="S104" s="14"/>
      <c r="T104" s="14"/>
      <c r="U104" s="14"/>
      <c r="V104" s="51"/>
      <c r="W104" s="14"/>
      <c r="X104" s="14"/>
      <c r="Y104" s="14"/>
      <c r="Z104" s="205">
        <v>-0.14929999999999666</v>
      </c>
      <c r="AA104" s="243">
        <v>-0.14929999999999666</v>
      </c>
      <c r="AB104" s="205">
        <v>-0.52499999999690772</v>
      </c>
      <c r="AC104" s="205">
        <v>-28.700230000011288</v>
      </c>
      <c r="AD104" s="205">
        <v>-58.209459999994579</v>
      </c>
      <c r="AE104" s="205">
        <v>-6922</v>
      </c>
      <c r="AF104" s="243">
        <v>-7009.4346900000028</v>
      </c>
      <c r="AG104" s="164"/>
    </row>
    <row r="105" spans="1:35" x14ac:dyDescent="0.25">
      <c r="B105" s="12" t="s">
        <v>217</v>
      </c>
      <c r="C105" s="14"/>
      <c r="D105" s="14"/>
      <c r="E105" s="14"/>
      <c r="F105" s="14"/>
      <c r="G105" s="51"/>
      <c r="H105" s="14"/>
      <c r="I105" s="14"/>
      <c r="J105" s="14"/>
      <c r="K105" s="14"/>
      <c r="L105" s="51"/>
      <c r="M105" s="14"/>
      <c r="N105" s="14"/>
      <c r="O105" s="14"/>
      <c r="P105" s="14"/>
      <c r="Q105" s="51"/>
      <c r="R105" s="14"/>
      <c r="S105" s="14"/>
      <c r="T105" s="14"/>
      <c r="U105" s="14"/>
      <c r="V105" s="51"/>
      <c r="W105" s="14"/>
      <c r="X105" s="14"/>
      <c r="Y105" s="14"/>
      <c r="Z105" s="205">
        <v>0.63403999999999883</v>
      </c>
      <c r="AA105" s="243">
        <v>0.63403999999999883</v>
      </c>
      <c r="AB105" s="205">
        <v>257894.31632521603</v>
      </c>
      <c r="AC105" s="205">
        <v>279337.32189478376</v>
      </c>
      <c r="AD105" s="205">
        <v>299519.28442999977</v>
      </c>
      <c r="AE105" s="205">
        <v>301166</v>
      </c>
      <c r="AF105" s="243">
        <v>1137916.9226499996</v>
      </c>
      <c r="AG105" s="164"/>
    </row>
    <row r="106" spans="1:35" x14ac:dyDescent="0.25">
      <c r="B106" s="12" t="s">
        <v>218</v>
      </c>
      <c r="C106" s="9"/>
      <c r="D106" s="9"/>
      <c r="E106" s="9"/>
      <c r="F106" s="9"/>
      <c r="G106" s="50"/>
      <c r="H106" s="9"/>
      <c r="I106" s="9"/>
      <c r="J106" s="9"/>
      <c r="K106" s="9"/>
      <c r="L106" s="50"/>
      <c r="M106" s="9"/>
      <c r="N106" s="9"/>
      <c r="O106" s="9"/>
      <c r="P106" s="9"/>
      <c r="Q106" s="50"/>
      <c r="R106" s="13"/>
      <c r="S106" s="13"/>
      <c r="T106" s="13"/>
      <c r="U106" s="13"/>
      <c r="V106" s="50"/>
      <c r="W106" s="13"/>
      <c r="X106" s="13"/>
      <c r="Y106" s="13"/>
      <c r="Z106" s="242">
        <v>0</v>
      </c>
      <c r="AA106" s="232">
        <v>0</v>
      </c>
      <c r="AB106" s="242">
        <v>0</v>
      </c>
      <c r="AC106" s="242">
        <v>9.9999999999995925E-6</v>
      </c>
      <c r="AD106" s="242">
        <v>0</v>
      </c>
      <c r="AE106" s="242">
        <v>0</v>
      </c>
      <c r="AF106" s="232">
        <v>9.9999999999995925E-6</v>
      </c>
      <c r="AG106" s="164"/>
    </row>
    <row r="107" spans="1:35" s="165" customFormat="1" x14ac:dyDescent="0.25">
      <c r="A107" s="2"/>
      <c r="B107" s="10" t="s">
        <v>196</v>
      </c>
      <c r="C107" s="11"/>
      <c r="D107" s="11"/>
      <c r="E107" s="11"/>
      <c r="F107" s="11"/>
      <c r="G107" s="49"/>
      <c r="H107" s="11"/>
      <c r="I107" s="11"/>
      <c r="J107" s="11"/>
      <c r="K107" s="11"/>
      <c r="L107" s="49"/>
      <c r="M107" s="11"/>
      <c r="N107" s="11"/>
      <c r="O107" s="11"/>
      <c r="P107" s="11"/>
      <c r="Q107" s="49"/>
      <c r="R107" s="11"/>
      <c r="S107" s="11"/>
      <c r="T107" s="11"/>
      <c r="U107" s="11"/>
      <c r="V107" s="49"/>
      <c r="W107" s="11"/>
      <c r="X107" s="11"/>
      <c r="Y107" s="11"/>
      <c r="Z107" s="202">
        <v>-70.206559999999996</v>
      </c>
      <c r="AA107" s="203">
        <v>-70.206559999999996</v>
      </c>
      <c r="AB107" s="202">
        <v>-356.24226999908569</v>
      </c>
      <c r="AC107" s="202">
        <v>9.5489099994122419</v>
      </c>
      <c r="AD107" s="202">
        <v>-228.3752999973367</v>
      </c>
      <c r="AE107" s="202">
        <v>-6762</v>
      </c>
      <c r="AF107" s="203">
        <v>-7337.0686599970104</v>
      </c>
      <c r="AG107" s="164"/>
    </row>
    <row r="108" spans="1:35" x14ac:dyDescent="0.25">
      <c r="B108" s="12" t="s">
        <v>220</v>
      </c>
      <c r="C108" s="14"/>
      <c r="D108" s="14"/>
      <c r="E108" s="14"/>
      <c r="F108" s="14"/>
      <c r="G108" s="51"/>
      <c r="H108" s="14"/>
      <c r="I108" s="14"/>
      <c r="J108" s="14"/>
      <c r="K108" s="14"/>
      <c r="L108" s="51"/>
      <c r="M108" s="14"/>
      <c r="N108" s="14"/>
      <c r="O108" s="14"/>
      <c r="P108" s="14"/>
      <c r="Q108" s="51"/>
      <c r="R108" s="14"/>
      <c r="S108" s="14"/>
      <c r="T108" s="14"/>
      <c r="U108" s="14"/>
      <c r="V108" s="51"/>
      <c r="W108" s="14"/>
      <c r="X108" s="14"/>
      <c r="Y108" s="14"/>
      <c r="Z108" s="242">
        <v>1.2899200000000002</v>
      </c>
      <c r="AA108" s="243">
        <v>1.2899200000000002</v>
      </c>
      <c r="AB108" s="242">
        <v>0</v>
      </c>
      <c r="AC108" s="242">
        <v>0</v>
      </c>
      <c r="AD108" s="242">
        <v>0</v>
      </c>
      <c r="AE108" s="242">
        <v>0</v>
      </c>
      <c r="AF108" s="243">
        <v>0</v>
      </c>
      <c r="AG108" s="164"/>
    </row>
    <row r="109" spans="1:35" s="165" customFormat="1" x14ac:dyDescent="0.25">
      <c r="A109" s="2"/>
      <c r="B109" s="10" t="s">
        <v>221</v>
      </c>
      <c r="C109" s="11"/>
      <c r="D109" s="11"/>
      <c r="E109" s="11"/>
      <c r="F109" s="11"/>
      <c r="G109" s="49"/>
      <c r="H109" s="11"/>
      <c r="I109" s="11"/>
      <c r="J109" s="11"/>
      <c r="K109" s="11"/>
      <c r="L109" s="49"/>
      <c r="M109" s="11"/>
      <c r="N109" s="11"/>
      <c r="O109" s="11"/>
      <c r="P109" s="11"/>
      <c r="Q109" s="49"/>
      <c r="R109" s="11"/>
      <c r="S109" s="11"/>
      <c r="T109" s="11"/>
      <c r="U109" s="11"/>
      <c r="V109" s="49"/>
      <c r="W109" s="11"/>
      <c r="X109" s="11"/>
      <c r="Y109" s="11"/>
      <c r="Z109" s="202">
        <v>-68.916640000000001</v>
      </c>
      <c r="AA109" s="203">
        <v>-68.916640000000001</v>
      </c>
      <c r="AB109" s="202">
        <v>-356.24226999908569</v>
      </c>
      <c r="AC109" s="202">
        <v>9.5489099994122419</v>
      </c>
      <c r="AD109" s="202">
        <v>-228.3752999973367</v>
      </c>
      <c r="AE109" s="202">
        <v>-6762</v>
      </c>
      <c r="AF109" s="203">
        <v>-7337.0686599970104</v>
      </c>
      <c r="AG109" s="164"/>
    </row>
    <row r="110" spans="1:35" x14ac:dyDescent="0.25">
      <c r="B110" s="12" t="s">
        <v>222</v>
      </c>
      <c r="C110" s="14"/>
      <c r="D110" s="14"/>
      <c r="E110" s="14"/>
      <c r="F110" s="14"/>
      <c r="G110" s="51"/>
      <c r="H110" s="14"/>
      <c r="I110" s="14"/>
      <c r="J110" s="14"/>
      <c r="K110" s="14"/>
      <c r="L110" s="51"/>
      <c r="M110" s="14"/>
      <c r="N110" s="14"/>
      <c r="O110" s="14"/>
      <c r="P110" s="14"/>
      <c r="Q110" s="51"/>
      <c r="R110" s="14"/>
      <c r="S110" s="14"/>
      <c r="T110" s="14"/>
      <c r="U110" s="14"/>
      <c r="V110" s="51"/>
      <c r="W110" s="14"/>
      <c r="X110" s="14"/>
      <c r="Y110" s="14"/>
      <c r="Z110" s="242">
        <v>0</v>
      </c>
      <c r="AA110" s="243">
        <v>0</v>
      </c>
      <c r="AB110" s="242">
        <v>1.6370904631912708E-11</v>
      </c>
      <c r="AC110" s="242">
        <v>-1.6370904631912708E-11</v>
      </c>
      <c r="AD110" s="242">
        <v>0</v>
      </c>
      <c r="AE110" s="242">
        <v>-16798</v>
      </c>
      <c r="AF110" s="243">
        <v>-16798</v>
      </c>
      <c r="AG110" s="164"/>
    </row>
    <row r="111" spans="1:35" x14ac:dyDescent="0.25">
      <c r="B111" s="12" t="s">
        <v>223</v>
      </c>
      <c r="C111" s="14"/>
      <c r="D111" s="14"/>
      <c r="E111" s="14"/>
      <c r="F111" s="14"/>
      <c r="G111" s="51"/>
      <c r="H111" s="14"/>
      <c r="I111" s="14"/>
      <c r="J111" s="14"/>
      <c r="K111" s="14"/>
      <c r="L111" s="51"/>
      <c r="M111" s="14"/>
      <c r="N111" s="14"/>
      <c r="O111" s="14"/>
      <c r="P111" s="14"/>
      <c r="Q111" s="51"/>
      <c r="R111" s="14"/>
      <c r="S111" s="14"/>
      <c r="T111" s="14"/>
      <c r="U111" s="14"/>
      <c r="V111" s="51"/>
      <c r="W111" s="14"/>
      <c r="X111" s="14"/>
      <c r="Y111" s="14"/>
      <c r="Z111" s="242">
        <v>0</v>
      </c>
      <c r="AA111" s="243">
        <v>0</v>
      </c>
      <c r="AB111" s="242">
        <v>0</v>
      </c>
      <c r="AC111" s="242">
        <v>1.4551915228366852E-11</v>
      </c>
      <c r="AD111" s="242">
        <v>-5.0931703299283981E-11</v>
      </c>
      <c r="AE111" s="242">
        <v>-6056</v>
      </c>
      <c r="AF111" s="243">
        <v>-6056.0000000000364</v>
      </c>
      <c r="AG111" s="164"/>
    </row>
    <row r="112" spans="1:35" x14ac:dyDescent="0.25">
      <c r="B112" s="12" t="s">
        <v>224</v>
      </c>
      <c r="C112" s="14"/>
      <c r="D112" s="14"/>
      <c r="E112" s="14"/>
      <c r="F112" s="14"/>
      <c r="G112" s="51"/>
      <c r="H112" s="14"/>
      <c r="I112" s="14"/>
      <c r="J112" s="14"/>
      <c r="K112" s="14"/>
      <c r="L112" s="51"/>
      <c r="M112" s="14"/>
      <c r="N112" s="14"/>
      <c r="O112" s="14"/>
      <c r="P112" s="14"/>
      <c r="Q112" s="51"/>
      <c r="R112" s="14"/>
      <c r="S112" s="14"/>
      <c r="T112" s="14"/>
      <c r="U112" s="14"/>
      <c r="V112" s="51"/>
      <c r="W112" s="14"/>
      <c r="X112" s="14"/>
      <c r="Y112" s="14"/>
      <c r="Z112" s="242">
        <v>0</v>
      </c>
      <c r="AA112" s="243">
        <v>0</v>
      </c>
      <c r="AB112" s="242">
        <v>0</v>
      </c>
      <c r="AC112" s="242">
        <v>0</v>
      </c>
      <c r="AD112" s="242">
        <v>0</v>
      </c>
      <c r="AE112" s="242">
        <v>0</v>
      </c>
      <c r="AF112" s="243">
        <v>0</v>
      </c>
      <c r="AG112" s="164"/>
    </row>
    <row r="113" spans="1:33" x14ac:dyDescent="0.25">
      <c r="B113" s="12" t="s">
        <v>225</v>
      </c>
      <c r="C113" s="14"/>
      <c r="D113" s="14"/>
      <c r="E113" s="14"/>
      <c r="F113" s="14"/>
      <c r="G113" s="51"/>
      <c r="H113" s="14"/>
      <c r="I113" s="14"/>
      <c r="J113" s="14"/>
      <c r="K113" s="14"/>
      <c r="L113" s="51"/>
      <c r="M113" s="14"/>
      <c r="N113" s="14"/>
      <c r="O113" s="14"/>
      <c r="P113" s="14"/>
      <c r="Q113" s="51"/>
      <c r="R113" s="14"/>
      <c r="S113" s="14"/>
      <c r="T113" s="14"/>
      <c r="U113" s="14"/>
      <c r="V113" s="51"/>
      <c r="W113" s="14"/>
      <c r="X113" s="14"/>
      <c r="Y113" s="14"/>
      <c r="Z113" s="242">
        <v>0</v>
      </c>
      <c r="AA113" s="243">
        <v>0</v>
      </c>
      <c r="AB113" s="242">
        <v>0</v>
      </c>
      <c r="AC113" s="242">
        <v>0</v>
      </c>
      <c r="AD113" s="242">
        <v>0</v>
      </c>
      <c r="AE113" s="242">
        <v>0</v>
      </c>
      <c r="AF113" s="243">
        <v>0</v>
      </c>
      <c r="AG113" s="164"/>
    </row>
    <row r="114" spans="1:33" s="165" customFormat="1" x14ac:dyDescent="0.25">
      <c r="A114" s="6"/>
      <c r="B114" s="16" t="s">
        <v>226</v>
      </c>
      <c r="C114" s="17"/>
      <c r="D114" s="17"/>
      <c r="E114" s="17"/>
      <c r="F114" s="17"/>
      <c r="G114" s="55"/>
      <c r="H114" s="17"/>
      <c r="I114" s="17"/>
      <c r="J114" s="17"/>
      <c r="K114" s="17"/>
      <c r="L114" s="55"/>
      <c r="M114" s="17"/>
      <c r="N114" s="17"/>
      <c r="O114" s="17"/>
      <c r="P114" s="17"/>
      <c r="Q114" s="55"/>
      <c r="R114" s="17"/>
      <c r="S114" s="17"/>
      <c r="T114" s="17"/>
      <c r="U114" s="17"/>
      <c r="V114" s="55"/>
      <c r="W114" s="17"/>
      <c r="X114" s="17"/>
      <c r="Y114" s="17"/>
      <c r="Z114" s="244">
        <v>-68.916640000000001</v>
      </c>
      <c r="AA114" s="245">
        <v>-68.916640000000001</v>
      </c>
      <c r="AB114" s="244">
        <v>-356.24226999906932</v>
      </c>
      <c r="AC114" s="244">
        <v>9.548909999410423</v>
      </c>
      <c r="AD114" s="244">
        <v>-228.37529999738763</v>
      </c>
      <c r="AE114" s="244">
        <v>-29616</v>
      </c>
      <c r="AF114" s="245">
        <v>-30191.068659997047</v>
      </c>
      <c r="AG114" s="164"/>
    </row>
    <row r="115" spans="1:33" x14ac:dyDescent="0.25">
      <c r="B115" s="12" t="s">
        <v>251</v>
      </c>
      <c r="C115" s="14"/>
      <c r="D115" s="14"/>
      <c r="E115" s="14"/>
      <c r="F115" s="14"/>
      <c r="G115" s="51"/>
      <c r="H115" s="14"/>
      <c r="I115" s="14"/>
      <c r="J115" s="14"/>
      <c r="K115" s="14"/>
      <c r="L115" s="51"/>
      <c r="M115" s="14"/>
      <c r="N115" s="14"/>
      <c r="O115" s="14"/>
      <c r="P115" s="14"/>
      <c r="Q115" s="51"/>
      <c r="R115" s="14"/>
      <c r="S115" s="14"/>
      <c r="T115" s="14"/>
      <c r="U115" s="14"/>
      <c r="V115" s="51"/>
      <c r="W115" s="14"/>
      <c r="X115" s="14"/>
      <c r="Y115" s="14"/>
      <c r="Z115" s="205">
        <v>-68.916640000000001</v>
      </c>
      <c r="AA115" s="243">
        <v>-68.916640000000001</v>
      </c>
      <c r="AB115" s="205">
        <v>-356.24226999906932</v>
      </c>
      <c r="AC115" s="205">
        <v>9.548909999410423</v>
      </c>
      <c r="AD115" s="205">
        <v>-228.37529999738763</v>
      </c>
      <c r="AE115" s="205">
        <v>-29616</v>
      </c>
      <c r="AF115" s="243">
        <v>-30191.068659997047</v>
      </c>
      <c r="AG115" s="164"/>
    </row>
    <row r="116" spans="1:33" x14ac:dyDescent="0.25">
      <c r="B116" s="12" t="s">
        <v>227</v>
      </c>
      <c r="C116" s="14"/>
      <c r="D116" s="14"/>
      <c r="E116" s="14"/>
      <c r="F116" s="14"/>
      <c r="G116" s="51"/>
      <c r="H116" s="14"/>
      <c r="I116" s="14"/>
      <c r="J116" s="14"/>
      <c r="K116" s="14"/>
      <c r="L116" s="51"/>
      <c r="M116" s="14"/>
      <c r="N116" s="14"/>
      <c r="O116" s="14"/>
      <c r="P116" s="14"/>
      <c r="Q116" s="51"/>
      <c r="R116" s="14"/>
      <c r="S116" s="14"/>
      <c r="T116" s="14"/>
      <c r="U116" s="14"/>
      <c r="V116" s="51"/>
      <c r="W116" s="14"/>
      <c r="X116" s="14"/>
      <c r="Y116" s="14"/>
      <c r="Z116" s="205">
        <v>0</v>
      </c>
      <c r="AA116" s="243">
        <v>0</v>
      </c>
      <c r="AB116" s="205">
        <v>0</v>
      </c>
      <c r="AC116" s="205">
        <v>0</v>
      </c>
      <c r="AD116" s="205">
        <v>0</v>
      </c>
      <c r="AE116" s="205">
        <v>0</v>
      </c>
      <c r="AF116" s="243">
        <v>0</v>
      </c>
      <c r="AG116" s="164"/>
    </row>
    <row r="117" spans="1:33" x14ac:dyDescent="0.25">
      <c r="B117" s="12" t="s">
        <v>252</v>
      </c>
      <c r="C117" s="14"/>
      <c r="D117" s="14"/>
      <c r="E117" s="14"/>
      <c r="F117" s="14"/>
      <c r="G117" s="51"/>
      <c r="H117" s="14"/>
      <c r="I117" s="14"/>
      <c r="J117" s="14"/>
      <c r="K117" s="14"/>
      <c r="L117" s="51"/>
      <c r="M117" s="14"/>
      <c r="N117" s="14"/>
      <c r="O117" s="14"/>
      <c r="P117" s="14"/>
      <c r="Q117" s="51"/>
      <c r="R117" s="14"/>
      <c r="S117" s="14"/>
      <c r="T117" s="14"/>
      <c r="U117" s="14"/>
      <c r="V117" s="51"/>
      <c r="W117" s="14"/>
      <c r="X117" s="14"/>
      <c r="Y117" s="14"/>
      <c r="Z117" s="205">
        <v>-68.916640000000001</v>
      </c>
      <c r="AA117" s="243">
        <v>-68.916640000000001</v>
      </c>
      <c r="AB117" s="205">
        <v>-356.24226999906932</v>
      </c>
      <c r="AC117" s="205">
        <v>9.548909999410423</v>
      </c>
      <c r="AD117" s="205">
        <v>-228.37529999738763</v>
      </c>
      <c r="AE117" s="205">
        <v>0</v>
      </c>
      <c r="AF117" s="243">
        <v>-575.06865999704655</v>
      </c>
      <c r="AG117" s="164"/>
    </row>
    <row r="118" spans="1:33" x14ac:dyDescent="0.25">
      <c r="B118" s="12" t="s">
        <v>253</v>
      </c>
      <c r="C118" s="14"/>
      <c r="D118" s="14"/>
      <c r="E118" s="14"/>
      <c r="F118" s="14"/>
      <c r="G118" s="51"/>
      <c r="H118" s="14"/>
      <c r="I118" s="14"/>
      <c r="J118" s="14"/>
      <c r="K118" s="14"/>
      <c r="L118" s="51"/>
      <c r="M118" s="14"/>
      <c r="N118" s="14"/>
      <c r="O118" s="14"/>
      <c r="P118" s="14"/>
      <c r="Q118" s="51"/>
      <c r="R118" s="14"/>
      <c r="S118" s="14"/>
      <c r="T118" s="14"/>
      <c r="U118" s="14"/>
      <c r="V118" s="51"/>
      <c r="W118" s="14"/>
      <c r="X118" s="14"/>
      <c r="Y118" s="14"/>
      <c r="Z118" s="205">
        <v>0</v>
      </c>
      <c r="AA118" s="243">
        <v>0</v>
      </c>
      <c r="AB118" s="205">
        <v>0</v>
      </c>
      <c r="AC118" s="205">
        <v>0</v>
      </c>
      <c r="AD118" s="205">
        <v>0</v>
      </c>
      <c r="AE118" s="205">
        <v>0</v>
      </c>
      <c r="AF118" s="243">
        <v>0</v>
      </c>
      <c r="AG118" s="164"/>
    </row>
    <row r="119" spans="1:33" ht="15.75" thickBot="1" x14ac:dyDescent="0.3">
      <c r="B119" s="18" t="s">
        <v>241</v>
      </c>
      <c r="C119" s="19"/>
      <c r="D119" s="19"/>
      <c r="E119" s="19"/>
      <c r="F119" s="19"/>
      <c r="G119" s="58"/>
      <c r="H119" s="19"/>
      <c r="I119" s="19"/>
      <c r="J119" s="19"/>
      <c r="K119" s="19"/>
      <c r="L119" s="58"/>
      <c r="M119" s="19"/>
      <c r="N119" s="19"/>
      <c r="O119" s="19"/>
      <c r="P119" s="19"/>
      <c r="Q119" s="58"/>
      <c r="R119" s="19"/>
      <c r="S119" s="19"/>
      <c r="T119" s="19"/>
      <c r="U119" s="19"/>
      <c r="V119" s="58"/>
      <c r="W119" s="19"/>
      <c r="X119" s="19"/>
      <c r="Y119" s="19"/>
      <c r="Z119" s="19">
        <v>0.6</v>
      </c>
      <c r="AA119" s="58">
        <v>0.6</v>
      </c>
      <c r="AB119" s="19">
        <v>0.6</v>
      </c>
      <c r="AC119" s="19">
        <v>0.6</v>
      </c>
      <c r="AD119" s="19">
        <v>0.6</v>
      </c>
      <c r="AE119" s="19">
        <v>0.6</v>
      </c>
      <c r="AF119" s="58">
        <v>0.6</v>
      </c>
    </row>
    <row r="121" spans="1:33" s="166" customFormat="1" ht="23.25" x14ac:dyDescent="0.35">
      <c r="A121" s="115"/>
      <c r="B121" s="115" t="s">
        <v>90</v>
      </c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</row>
    <row r="122" spans="1:33" ht="15.75" thickBot="1" x14ac:dyDescent="0.3"/>
    <row r="123" spans="1:33" s="165" customFormat="1" x14ac:dyDescent="0.25">
      <c r="A123" s="5"/>
      <c r="B123" s="31" t="s">
        <v>297</v>
      </c>
      <c r="C123" s="43" t="s">
        <v>117</v>
      </c>
      <c r="D123" s="43" t="s">
        <v>118</v>
      </c>
      <c r="E123" s="43" t="s">
        <v>119</v>
      </c>
      <c r="F123" s="43" t="s">
        <v>120</v>
      </c>
      <c r="G123" s="48">
        <v>2016</v>
      </c>
      <c r="H123" s="43" t="s">
        <v>121</v>
      </c>
      <c r="I123" s="43" t="s">
        <v>122</v>
      </c>
      <c r="J123" s="43" t="s">
        <v>123</v>
      </c>
      <c r="K123" s="43" t="s">
        <v>124</v>
      </c>
      <c r="L123" s="48">
        <v>2017</v>
      </c>
      <c r="M123" s="43" t="s">
        <v>125</v>
      </c>
      <c r="N123" s="43" t="s">
        <v>126</v>
      </c>
      <c r="O123" s="43" t="s">
        <v>127</v>
      </c>
      <c r="P123" s="43" t="s">
        <v>128</v>
      </c>
      <c r="Q123" s="48">
        <v>2018</v>
      </c>
      <c r="R123" s="43" t="s">
        <v>129</v>
      </c>
      <c r="S123" s="43" t="s">
        <v>130</v>
      </c>
      <c r="T123" s="43" t="s">
        <v>131</v>
      </c>
      <c r="U123" s="43" t="s">
        <v>132</v>
      </c>
      <c r="V123" s="48">
        <v>2019</v>
      </c>
      <c r="W123" s="43" t="s">
        <v>133</v>
      </c>
      <c r="X123" s="43" t="s">
        <v>134</v>
      </c>
      <c r="Y123" s="43" t="s">
        <v>135</v>
      </c>
      <c r="Z123" s="43" t="s">
        <v>136</v>
      </c>
      <c r="AA123" s="48">
        <v>2020</v>
      </c>
      <c r="AB123" s="43" t="s">
        <v>137</v>
      </c>
      <c r="AC123" s="43" t="s">
        <v>138</v>
      </c>
      <c r="AD123" s="43" t="s">
        <v>514</v>
      </c>
      <c r="AE123" s="43" t="s">
        <v>563</v>
      </c>
      <c r="AF123" s="48">
        <v>2021</v>
      </c>
    </row>
    <row r="124" spans="1:33" s="165" customFormat="1" hidden="1" x14ac:dyDescent="0.25">
      <c r="A124" s="5"/>
      <c r="B124" s="31" t="s">
        <v>297</v>
      </c>
      <c r="C124" s="43" t="s">
        <v>139</v>
      </c>
      <c r="D124" s="43" t="s">
        <v>140</v>
      </c>
      <c r="E124" s="43" t="s">
        <v>141</v>
      </c>
      <c r="F124" s="43" t="s">
        <v>142</v>
      </c>
      <c r="G124" s="48">
        <v>2016</v>
      </c>
      <c r="H124" s="43" t="s">
        <v>143</v>
      </c>
      <c r="I124" s="43" t="s">
        <v>144</v>
      </c>
      <c r="J124" s="43" t="s">
        <v>145</v>
      </c>
      <c r="K124" s="43" t="s">
        <v>146</v>
      </c>
      <c r="L124" s="48">
        <v>2017</v>
      </c>
      <c r="M124" s="43" t="s">
        <v>147</v>
      </c>
      <c r="N124" s="43" t="s">
        <v>148</v>
      </c>
      <c r="O124" s="43" t="s">
        <v>149</v>
      </c>
      <c r="P124" s="43" t="s">
        <v>150</v>
      </c>
      <c r="Q124" s="48">
        <v>2018</v>
      </c>
      <c r="R124" s="43" t="s">
        <v>151</v>
      </c>
      <c r="S124" s="43" t="s">
        <v>152</v>
      </c>
      <c r="T124" s="43" t="s">
        <v>153</v>
      </c>
      <c r="U124" s="43" t="s">
        <v>154</v>
      </c>
      <c r="V124" s="48">
        <v>2019</v>
      </c>
      <c r="W124" s="43" t="s">
        <v>155</v>
      </c>
      <c r="X124" s="43" t="s">
        <v>156</v>
      </c>
      <c r="Y124" s="43" t="s">
        <v>157</v>
      </c>
      <c r="Z124" s="43" t="s">
        <v>158</v>
      </c>
      <c r="AA124" s="48">
        <v>2020</v>
      </c>
      <c r="AB124" s="43" t="s">
        <v>159</v>
      </c>
      <c r="AC124" s="43" t="s">
        <v>160</v>
      </c>
      <c r="AD124" s="43" t="s">
        <v>513</v>
      </c>
      <c r="AE124" s="43" t="s">
        <v>564</v>
      </c>
      <c r="AF124" s="48">
        <v>2021</v>
      </c>
    </row>
    <row r="125" spans="1:33" s="165" customFormat="1" x14ac:dyDescent="0.25">
      <c r="A125" s="2"/>
      <c r="B125" s="10" t="s">
        <v>255</v>
      </c>
      <c r="C125" s="11"/>
      <c r="D125" s="11"/>
      <c r="E125" s="11"/>
      <c r="F125" s="11"/>
      <c r="G125" s="49"/>
      <c r="H125" s="11"/>
      <c r="I125" s="11"/>
      <c r="J125" s="11"/>
      <c r="K125" s="11"/>
      <c r="L125" s="49"/>
      <c r="M125" s="11"/>
      <c r="N125" s="11"/>
      <c r="O125" s="11"/>
      <c r="P125" s="11"/>
      <c r="Q125" s="49"/>
      <c r="R125" s="11"/>
      <c r="S125" s="11"/>
      <c r="T125" s="11"/>
      <c r="U125" s="11"/>
      <c r="V125" s="49"/>
      <c r="W125" s="11"/>
      <c r="X125" s="11"/>
      <c r="Y125" s="11"/>
      <c r="Z125" s="202">
        <v>0</v>
      </c>
      <c r="AA125" s="203">
        <v>0</v>
      </c>
      <c r="AB125" s="202">
        <v>82161.747060000009</v>
      </c>
      <c r="AC125" s="202">
        <v>159939.70178</v>
      </c>
      <c r="AD125" s="202">
        <v>193476.55195999998</v>
      </c>
      <c r="AE125" s="202">
        <v>224234.03988999999</v>
      </c>
      <c r="AF125" s="203">
        <v>659812.04069000005</v>
      </c>
    </row>
    <row r="126" spans="1:33" x14ac:dyDescent="0.25">
      <c r="B126" s="12" t="s">
        <v>256</v>
      </c>
      <c r="C126" s="9"/>
      <c r="D126" s="9"/>
      <c r="E126" s="9"/>
      <c r="F126" s="9"/>
      <c r="G126" s="50"/>
      <c r="H126" s="9"/>
      <c r="I126" s="9"/>
      <c r="J126" s="9"/>
      <c r="K126" s="9"/>
      <c r="L126" s="50"/>
      <c r="M126" s="9"/>
      <c r="N126" s="9"/>
      <c r="O126" s="9"/>
      <c r="P126" s="9"/>
      <c r="Q126" s="50"/>
      <c r="R126" s="13"/>
      <c r="S126" s="13"/>
      <c r="T126" s="13"/>
      <c r="U126" s="13"/>
      <c r="V126" s="50"/>
      <c r="W126" s="13"/>
      <c r="X126" s="13"/>
      <c r="Y126" s="13"/>
      <c r="Z126" s="242">
        <v>0</v>
      </c>
      <c r="AA126" s="232">
        <v>0</v>
      </c>
      <c r="AB126" s="242">
        <v>-77748.690019999995</v>
      </c>
      <c r="AC126" s="242">
        <v>-122172.37591</v>
      </c>
      <c r="AD126" s="242">
        <v>-104414.50029</v>
      </c>
      <c r="AE126" s="242">
        <v>-86716.595480000004</v>
      </c>
      <c r="AF126" s="232">
        <v>-391052.1617</v>
      </c>
    </row>
    <row r="127" spans="1:33" s="165" customFormat="1" x14ac:dyDescent="0.25">
      <c r="A127" s="2"/>
      <c r="B127" s="10" t="s">
        <v>257</v>
      </c>
      <c r="C127" s="11"/>
      <c r="D127" s="11"/>
      <c r="E127" s="11"/>
      <c r="F127" s="11"/>
      <c r="G127" s="49"/>
      <c r="H127" s="11"/>
      <c r="I127" s="11"/>
      <c r="J127" s="11"/>
      <c r="K127" s="11"/>
      <c r="L127" s="49"/>
      <c r="M127" s="11"/>
      <c r="N127" s="11"/>
      <c r="O127" s="11"/>
      <c r="P127" s="11"/>
      <c r="Q127" s="49"/>
      <c r="R127" s="11"/>
      <c r="S127" s="11"/>
      <c r="T127" s="11"/>
      <c r="U127" s="11"/>
      <c r="V127" s="49"/>
      <c r="W127" s="11"/>
      <c r="X127" s="11"/>
      <c r="Y127" s="11"/>
      <c r="Z127" s="202">
        <v>0</v>
      </c>
      <c r="AA127" s="203">
        <v>0</v>
      </c>
      <c r="AB127" s="202">
        <v>4413.0570400000142</v>
      </c>
      <c r="AC127" s="202">
        <v>37767.325870000001</v>
      </c>
      <c r="AD127" s="202">
        <v>89062.051669999986</v>
      </c>
      <c r="AE127" s="202">
        <v>137517.44441000003</v>
      </c>
      <c r="AF127" s="203">
        <v>268759.87899</v>
      </c>
    </row>
    <row r="128" spans="1:33" x14ac:dyDescent="0.25">
      <c r="B128" s="12" t="s">
        <v>258</v>
      </c>
      <c r="C128" s="14"/>
      <c r="D128" s="14"/>
      <c r="E128" s="14"/>
      <c r="F128" s="14"/>
      <c r="G128" s="51"/>
      <c r="H128" s="14"/>
      <c r="I128" s="14"/>
      <c r="J128" s="14"/>
      <c r="K128" s="14"/>
      <c r="L128" s="51"/>
      <c r="M128" s="14"/>
      <c r="N128" s="14"/>
      <c r="O128" s="14"/>
      <c r="P128" s="14"/>
      <c r="Q128" s="51"/>
      <c r="R128" s="14"/>
      <c r="S128" s="14"/>
      <c r="T128" s="14"/>
      <c r="U128" s="14"/>
      <c r="V128" s="51"/>
      <c r="W128" s="14"/>
      <c r="X128" s="14"/>
      <c r="Y128" s="14"/>
      <c r="Z128" s="205"/>
      <c r="AA128" s="243"/>
      <c r="AB128" s="205">
        <v>0</v>
      </c>
      <c r="AC128" s="205">
        <v>0</v>
      </c>
      <c r="AD128" s="205">
        <v>0</v>
      </c>
      <c r="AE128" s="205">
        <v>0</v>
      </c>
      <c r="AF128" s="243">
        <v>0</v>
      </c>
    </row>
    <row r="129" spans="1:33" x14ac:dyDescent="0.25">
      <c r="B129" s="12" t="s">
        <v>259</v>
      </c>
      <c r="C129" s="14"/>
      <c r="D129" s="14"/>
      <c r="E129" s="14"/>
      <c r="F129" s="14"/>
      <c r="G129" s="51"/>
      <c r="H129" s="14"/>
      <c r="I129" s="14"/>
      <c r="J129" s="14"/>
      <c r="K129" s="14"/>
      <c r="L129" s="51"/>
      <c r="M129" s="14"/>
      <c r="N129" s="14"/>
      <c r="O129" s="14"/>
      <c r="P129" s="14"/>
      <c r="Q129" s="51"/>
      <c r="R129" s="14"/>
      <c r="S129" s="14"/>
      <c r="T129" s="14"/>
      <c r="U129" s="14"/>
      <c r="V129" s="51"/>
      <c r="W129" s="14"/>
      <c r="X129" s="14"/>
      <c r="Y129" s="14"/>
      <c r="Z129" s="205">
        <v>0</v>
      </c>
      <c r="AA129" s="243">
        <v>0</v>
      </c>
      <c r="AB129" s="205">
        <v>-749.11829</v>
      </c>
      <c r="AC129" s="205">
        <v>-8817.1358</v>
      </c>
      <c r="AD129" s="205">
        <v>-14556.888139999999</v>
      </c>
      <c r="AE129" s="205">
        <v>-29619.537810000002</v>
      </c>
      <c r="AF129" s="243">
        <v>-53742.680039999999</v>
      </c>
    </row>
    <row r="130" spans="1:33" x14ac:dyDescent="0.25">
      <c r="B130" s="12" t="s">
        <v>260</v>
      </c>
      <c r="C130" s="9"/>
      <c r="D130" s="9"/>
      <c r="E130" s="9"/>
      <c r="F130" s="9"/>
      <c r="G130" s="50"/>
      <c r="H130" s="9"/>
      <c r="I130" s="9"/>
      <c r="J130" s="9"/>
      <c r="K130" s="9"/>
      <c r="L130" s="50"/>
      <c r="M130" s="9"/>
      <c r="N130" s="9"/>
      <c r="O130" s="9"/>
      <c r="P130" s="9"/>
      <c r="Q130" s="50"/>
      <c r="R130" s="13"/>
      <c r="S130" s="13"/>
      <c r="T130" s="13"/>
      <c r="U130" s="13"/>
      <c r="V130" s="50"/>
      <c r="W130" s="13"/>
      <c r="X130" s="13"/>
      <c r="Y130" s="13"/>
      <c r="Z130" s="242">
        <v>0</v>
      </c>
      <c r="AA130" s="232">
        <v>0</v>
      </c>
      <c r="AB130" s="242">
        <v>-1479.1167100000009</v>
      </c>
      <c r="AC130" s="242">
        <v>-11225.57252</v>
      </c>
      <c r="AD130" s="242">
        <v>-26177.070510000005</v>
      </c>
      <c r="AE130" s="242">
        <v>-39928.277159999998</v>
      </c>
      <c r="AF130" s="232">
        <v>-78810.036900000006</v>
      </c>
    </row>
    <row r="131" spans="1:33" x14ac:dyDescent="0.25">
      <c r="B131" s="12" t="s">
        <v>261</v>
      </c>
      <c r="C131" s="14"/>
      <c r="D131" s="14"/>
      <c r="E131" s="14"/>
      <c r="F131" s="14"/>
      <c r="G131" s="51"/>
      <c r="H131" s="14"/>
      <c r="I131" s="14"/>
      <c r="J131" s="14"/>
      <c r="K131" s="14"/>
      <c r="L131" s="51"/>
      <c r="M131" s="14"/>
      <c r="N131" s="14"/>
      <c r="O131" s="14"/>
      <c r="P131" s="14"/>
      <c r="Q131" s="51"/>
      <c r="R131" s="14"/>
      <c r="S131" s="14"/>
      <c r="T131" s="14"/>
      <c r="U131" s="14"/>
      <c r="V131" s="51"/>
      <c r="W131" s="14"/>
      <c r="X131" s="14"/>
      <c r="Y131" s="14"/>
      <c r="Z131" s="205">
        <v>0</v>
      </c>
      <c r="AA131" s="243">
        <v>0</v>
      </c>
      <c r="AB131" s="205">
        <v>-584.87754000000007</v>
      </c>
      <c r="AC131" s="205">
        <v>-1007.3973300000001</v>
      </c>
      <c r="AD131" s="205">
        <v>-1285.4003400000001</v>
      </c>
      <c r="AE131" s="205">
        <v>-1572.5620200000001</v>
      </c>
      <c r="AF131" s="243">
        <v>-4450.2372300000006</v>
      </c>
    </row>
    <row r="132" spans="1:33" x14ac:dyDescent="0.25">
      <c r="B132" s="12" t="s">
        <v>262</v>
      </c>
      <c r="C132" s="14"/>
      <c r="D132" s="14"/>
      <c r="E132" s="14"/>
      <c r="F132" s="14"/>
      <c r="G132" s="51"/>
      <c r="H132" s="14"/>
      <c r="I132" s="14"/>
      <c r="J132" s="14"/>
      <c r="K132" s="14"/>
      <c r="L132" s="51"/>
      <c r="M132" s="14"/>
      <c r="N132" s="14"/>
      <c r="O132" s="14"/>
      <c r="P132" s="14"/>
      <c r="Q132" s="51"/>
      <c r="R132" s="14"/>
      <c r="S132" s="14"/>
      <c r="T132" s="14"/>
      <c r="U132" s="14"/>
      <c r="V132" s="51"/>
      <c r="W132" s="14"/>
      <c r="X132" s="14"/>
      <c r="Y132" s="14"/>
      <c r="Z132" s="205">
        <v>0</v>
      </c>
      <c r="AA132" s="243">
        <v>0</v>
      </c>
      <c r="AB132" s="205">
        <v>-373.66856000000001</v>
      </c>
      <c r="AC132" s="205">
        <v>-506.04656000000006</v>
      </c>
      <c r="AD132" s="205">
        <v>-642.67495999999994</v>
      </c>
      <c r="AE132" s="205">
        <v>-774.4588</v>
      </c>
      <c r="AF132" s="243">
        <v>-2296.84888</v>
      </c>
    </row>
    <row r="133" spans="1:33" s="165" customFormat="1" x14ac:dyDescent="0.25">
      <c r="A133" s="2"/>
      <c r="B133" s="10" t="s">
        <v>214</v>
      </c>
      <c r="C133" s="11"/>
      <c r="D133" s="11"/>
      <c r="E133" s="11"/>
      <c r="F133" s="11"/>
      <c r="G133" s="49"/>
      <c r="H133" s="11"/>
      <c r="I133" s="11"/>
      <c r="J133" s="11"/>
      <c r="K133" s="11"/>
      <c r="L133" s="49"/>
      <c r="M133" s="11"/>
      <c r="N133" s="11"/>
      <c r="O133" s="11"/>
      <c r="P133" s="11"/>
      <c r="Q133" s="49"/>
      <c r="R133" s="11"/>
      <c r="S133" s="11"/>
      <c r="T133" s="11"/>
      <c r="U133" s="11"/>
      <c r="V133" s="49"/>
      <c r="W133" s="11"/>
      <c r="X133" s="11"/>
      <c r="Y133" s="11"/>
      <c r="Z133" s="202">
        <v>0</v>
      </c>
      <c r="AA133" s="203">
        <v>0</v>
      </c>
      <c r="AB133" s="202">
        <v>1226.2759400000136</v>
      </c>
      <c r="AC133" s="202">
        <v>16211.173660000002</v>
      </c>
      <c r="AD133" s="202">
        <v>46400.017719999989</v>
      </c>
      <c r="AE133" s="202">
        <v>65623</v>
      </c>
      <c r="AF133" s="203">
        <v>129460.46732</v>
      </c>
      <c r="AG133" s="277"/>
    </row>
    <row r="134" spans="1:33" x14ac:dyDescent="0.25">
      <c r="B134" s="12" t="s">
        <v>215</v>
      </c>
      <c r="C134" s="9"/>
      <c r="D134" s="9"/>
      <c r="E134" s="9"/>
      <c r="F134" s="9"/>
      <c r="G134" s="50"/>
      <c r="H134" s="9"/>
      <c r="I134" s="9"/>
      <c r="J134" s="9"/>
      <c r="K134" s="9"/>
      <c r="L134" s="50"/>
      <c r="M134" s="9"/>
      <c r="N134" s="9"/>
      <c r="O134" s="9"/>
      <c r="P134" s="9"/>
      <c r="Q134" s="50"/>
      <c r="R134" s="13"/>
      <c r="S134" s="13"/>
      <c r="T134" s="13"/>
      <c r="U134" s="13"/>
      <c r="V134" s="50"/>
      <c r="W134" s="13"/>
      <c r="X134" s="13"/>
      <c r="Y134" s="13"/>
      <c r="Z134" s="242">
        <v>-15</v>
      </c>
      <c r="AA134" s="232">
        <v>-15</v>
      </c>
      <c r="AB134" s="242">
        <v>-58412.57129</v>
      </c>
      <c r="AC134" s="242">
        <v>-50030.331720000002</v>
      </c>
      <c r="AD134" s="242">
        <v>-49966.241139999998</v>
      </c>
      <c r="AE134" s="242">
        <v>-44589</v>
      </c>
      <c r="AF134" s="232">
        <v>-202998.14415000001</v>
      </c>
    </row>
    <row r="135" spans="1:33" x14ac:dyDescent="0.25">
      <c r="B135" s="12" t="s">
        <v>216</v>
      </c>
      <c r="C135" s="14"/>
      <c r="D135" s="14"/>
      <c r="E135" s="14"/>
      <c r="F135" s="14"/>
      <c r="G135" s="51"/>
      <c r="H135" s="14"/>
      <c r="I135" s="14"/>
      <c r="J135" s="14"/>
      <c r="K135" s="14"/>
      <c r="L135" s="51"/>
      <c r="M135" s="14"/>
      <c r="N135" s="14"/>
      <c r="O135" s="14"/>
      <c r="P135" s="14"/>
      <c r="Q135" s="51"/>
      <c r="R135" s="14"/>
      <c r="S135" s="14"/>
      <c r="T135" s="14"/>
      <c r="U135" s="14"/>
      <c r="V135" s="51"/>
      <c r="W135" s="14"/>
      <c r="X135" s="14"/>
      <c r="Y135" s="14"/>
      <c r="Z135" s="205">
        <v>-16</v>
      </c>
      <c r="AA135" s="243">
        <v>-16</v>
      </c>
      <c r="AB135" s="242">
        <v>-199.43283</v>
      </c>
      <c r="AC135" s="242">
        <v>-1749.2623000000001</v>
      </c>
      <c r="AD135" s="242">
        <v>-4099.5048499999994</v>
      </c>
      <c r="AE135" s="242">
        <v>-6412</v>
      </c>
      <c r="AF135" s="243">
        <v>-12460.199979999999</v>
      </c>
    </row>
    <row r="136" spans="1:33" x14ac:dyDescent="0.25">
      <c r="B136" s="12" t="s">
        <v>217</v>
      </c>
      <c r="C136" s="14"/>
      <c r="D136" s="14"/>
      <c r="E136" s="14"/>
      <c r="F136" s="14"/>
      <c r="G136" s="51"/>
      <c r="H136" s="14"/>
      <c r="I136" s="14"/>
      <c r="J136" s="14"/>
      <c r="K136" s="14"/>
      <c r="L136" s="51"/>
      <c r="M136" s="14"/>
      <c r="N136" s="14"/>
      <c r="O136" s="14"/>
      <c r="P136" s="14"/>
      <c r="Q136" s="51"/>
      <c r="R136" s="14"/>
      <c r="S136" s="14"/>
      <c r="T136" s="14"/>
      <c r="U136" s="14"/>
      <c r="V136" s="51"/>
      <c r="W136" s="14"/>
      <c r="X136" s="14"/>
      <c r="Y136" s="14"/>
      <c r="Z136" s="205">
        <v>348</v>
      </c>
      <c r="AA136" s="243">
        <v>348</v>
      </c>
      <c r="AB136" s="242">
        <v>123.51067999999999</v>
      </c>
      <c r="AC136" s="242">
        <v>1465.19571</v>
      </c>
      <c r="AD136" s="242">
        <v>3644.0989500000001</v>
      </c>
      <c r="AE136" s="242">
        <v>7454</v>
      </c>
      <c r="AF136" s="243">
        <v>12686.805339999999</v>
      </c>
    </row>
    <row r="137" spans="1:33" x14ac:dyDescent="0.25">
      <c r="B137" s="12" t="s">
        <v>218</v>
      </c>
      <c r="C137" s="9"/>
      <c r="D137" s="9"/>
      <c r="E137" s="9"/>
      <c r="F137" s="9"/>
      <c r="G137" s="50"/>
      <c r="H137" s="9"/>
      <c r="I137" s="9"/>
      <c r="J137" s="9"/>
      <c r="K137" s="9"/>
      <c r="L137" s="50"/>
      <c r="M137" s="9"/>
      <c r="N137" s="9"/>
      <c r="O137" s="9"/>
      <c r="P137" s="9"/>
      <c r="Q137" s="50"/>
      <c r="R137" s="13"/>
      <c r="S137" s="13"/>
      <c r="T137" s="13"/>
      <c r="U137" s="13"/>
      <c r="V137" s="50"/>
      <c r="W137" s="13"/>
      <c r="X137" s="13"/>
      <c r="Y137" s="13"/>
      <c r="Z137" s="242">
        <v>0</v>
      </c>
      <c r="AA137" s="232">
        <v>0</v>
      </c>
      <c r="AB137" s="242">
        <v>0</v>
      </c>
      <c r="AC137" s="242">
        <v>0</v>
      </c>
      <c r="AD137" s="242">
        <v>0</v>
      </c>
      <c r="AE137" s="242">
        <v>0</v>
      </c>
      <c r="AF137" s="232">
        <v>0</v>
      </c>
    </row>
    <row r="138" spans="1:33" s="165" customFormat="1" x14ac:dyDescent="0.25">
      <c r="A138" s="2"/>
      <c r="B138" s="10" t="s">
        <v>196</v>
      </c>
      <c r="C138" s="11"/>
      <c r="D138" s="11"/>
      <c r="E138" s="11"/>
      <c r="F138" s="11"/>
      <c r="G138" s="49"/>
      <c r="H138" s="11"/>
      <c r="I138" s="11"/>
      <c r="J138" s="11"/>
      <c r="K138" s="11"/>
      <c r="L138" s="49"/>
      <c r="M138" s="11"/>
      <c r="N138" s="11"/>
      <c r="O138" s="11"/>
      <c r="P138" s="11"/>
      <c r="Q138" s="49"/>
      <c r="R138" s="11"/>
      <c r="S138" s="11"/>
      <c r="T138" s="11"/>
      <c r="U138" s="11"/>
      <c r="V138" s="49"/>
      <c r="W138" s="11"/>
      <c r="X138" s="11"/>
      <c r="Y138" s="11"/>
      <c r="Z138" s="202">
        <v>317</v>
      </c>
      <c r="AA138" s="203">
        <v>317</v>
      </c>
      <c r="AB138" s="202">
        <v>-57262.217499999984</v>
      </c>
      <c r="AC138" s="202">
        <v>-34103.224650000004</v>
      </c>
      <c r="AD138" s="202">
        <v>-4021.6293200000086</v>
      </c>
      <c r="AE138" s="202">
        <v>22076</v>
      </c>
      <c r="AF138" s="203">
        <v>-73311.071469999995</v>
      </c>
      <c r="AG138" s="188"/>
    </row>
    <row r="139" spans="1:33" x14ac:dyDescent="0.25">
      <c r="B139" s="12" t="s">
        <v>220</v>
      </c>
      <c r="C139" s="14"/>
      <c r="D139" s="14"/>
      <c r="E139" s="14"/>
      <c r="F139" s="14"/>
      <c r="G139" s="51"/>
      <c r="H139" s="14"/>
      <c r="I139" s="14"/>
      <c r="J139" s="14"/>
      <c r="K139" s="14"/>
      <c r="L139" s="51"/>
      <c r="M139" s="14"/>
      <c r="N139" s="14"/>
      <c r="O139" s="14"/>
      <c r="P139" s="14"/>
      <c r="Q139" s="51"/>
      <c r="R139" s="14"/>
      <c r="S139" s="14"/>
      <c r="T139" s="14"/>
      <c r="U139" s="14"/>
      <c r="V139" s="51"/>
      <c r="W139" s="14"/>
      <c r="X139" s="14"/>
      <c r="Y139" s="14"/>
      <c r="Z139" s="205">
        <v>0</v>
      </c>
      <c r="AA139" s="243">
        <v>0</v>
      </c>
      <c r="AB139" s="242">
        <v>0</v>
      </c>
      <c r="AC139" s="242">
        <v>0</v>
      </c>
      <c r="AD139" s="242">
        <v>0</v>
      </c>
      <c r="AE139" s="242">
        <v>0</v>
      </c>
      <c r="AF139" s="243">
        <v>0</v>
      </c>
    </row>
    <row r="140" spans="1:33" s="165" customFormat="1" x14ac:dyDescent="0.25">
      <c r="A140" s="2"/>
      <c r="B140" s="10" t="s">
        <v>221</v>
      </c>
      <c r="C140" s="11"/>
      <c r="D140" s="11"/>
      <c r="E140" s="11"/>
      <c r="F140" s="11"/>
      <c r="G140" s="49"/>
      <c r="H140" s="11"/>
      <c r="I140" s="11"/>
      <c r="J140" s="11"/>
      <c r="K140" s="11"/>
      <c r="L140" s="49"/>
      <c r="M140" s="11"/>
      <c r="N140" s="11"/>
      <c r="O140" s="11"/>
      <c r="P140" s="11"/>
      <c r="Q140" s="49"/>
      <c r="R140" s="11"/>
      <c r="S140" s="11"/>
      <c r="T140" s="11"/>
      <c r="U140" s="11"/>
      <c r="V140" s="49"/>
      <c r="W140" s="11"/>
      <c r="X140" s="11"/>
      <c r="Y140" s="11"/>
      <c r="Z140" s="202">
        <v>317</v>
      </c>
      <c r="AA140" s="203">
        <v>317</v>
      </c>
      <c r="AB140" s="202">
        <v>-57262.217499999984</v>
      </c>
      <c r="AC140" s="202">
        <v>-34103.224650000004</v>
      </c>
      <c r="AD140" s="202">
        <v>-4021.6293200000086</v>
      </c>
      <c r="AE140" s="202">
        <v>22076</v>
      </c>
      <c r="AF140" s="203">
        <v>-73311.071469999995</v>
      </c>
    </row>
    <row r="141" spans="1:33" x14ac:dyDescent="0.25">
      <c r="B141" s="12" t="s">
        <v>222</v>
      </c>
      <c r="C141" s="14"/>
      <c r="D141" s="14"/>
      <c r="E141" s="14"/>
      <c r="F141" s="14"/>
      <c r="G141" s="51"/>
      <c r="H141" s="14"/>
      <c r="I141" s="14"/>
      <c r="J141" s="14"/>
      <c r="K141" s="14"/>
      <c r="L141" s="51"/>
      <c r="M141" s="14"/>
      <c r="N141" s="14"/>
      <c r="O141" s="14"/>
      <c r="P141" s="14"/>
      <c r="Q141" s="51"/>
      <c r="R141" s="14"/>
      <c r="S141" s="14"/>
      <c r="T141" s="14"/>
      <c r="U141" s="14"/>
      <c r="V141" s="51"/>
      <c r="W141" s="14"/>
      <c r="X141" s="14"/>
      <c r="Y141" s="14"/>
      <c r="Z141" s="205">
        <v>-69</v>
      </c>
      <c r="AA141" s="243">
        <v>-69</v>
      </c>
      <c r="AB141" s="242">
        <v>14424.48954</v>
      </c>
      <c r="AC141" s="242">
        <v>8695.2150099999999</v>
      </c>
      <c r="AD141" s="242">
        <v>360.94778000000014</v>
      </c>
      <c r="AE141" s="242">
        <v>-5655</v>
      </c>
      <c r="AF141" s="243">
        <v>17825.652330000001</v>
      </c>
    </row>
    <row r="142" spans="1:33" x14ac:dyDescent="0.25">
      <c r="B142" s="12" t="s">
        <v>223</v>
      </c>
      <c r="C142" s="14"/>
      <c r="D142" s="14"/>
      <c r="E142" s="14"/>
      <c r="F142" s="14"/>
      <c r="G142" s="51"/>
      <c r="H142" s="14"/>
      <c r="I142" s="14"/>
      <c r="J142" s="14"/>
      <c r="K142" s="14"/>
      <c r="L142" s="51"/>
      <c r="M142" s="14"/>
      <c r="N142" s="14"/>
      <c r="O142" s="14"/>
      <c r="P142" s="14"/>
      <c r="Q142" s="51"/>
      <c r="R142" s="14"/>
      <c r="S142" s="14"/>
      <c r="T142" s="14"/>
      <c r="U142" s="14"/>
      <c r="V142" s="51"/>
      <c r="W142" s="14"/>
      <c r="X142" s="14"/>
      <c r="Y142" s="14"/>
      <c r="Z142" s="205">
        <v>-48</v>
      </c>
      <c r="AA142" s="243">
        <v>-48</v>
      </c>
      <c r="AB142" s="242">
        <v>8696.4356199999984</v>
      </c>
      <c r="AC142" s="242">
        <v>5259.3724299999994</v>
      </c>
      <c r="AD142" s="242">
        <v>311.45294000000001</v>
      </c>
      <c r="AE142" s="242">
        <v>-3327</v>
      </c>
      <c r="AF142" s="243">
        <v>10940.260989999997</v>
      </c>
    </row>
    <row r="143" spans="1:33" x14ac:dyDescent="0.25">
      <c r="B143" s="12" t="s">
        <v>224</v>
      </c>
      <c r="C143" s="14"/>
      <c r="D143" s="14"/>
      <c r="E143" s="14"/>
      <c r="F143" s="14"/>
      <c r="G143" s="51"/>
      <c r="H143" s="14"/>
      <c r="I143" s="14"/>
      <c r="J143" s="14"/>
      <c r="K143" s="14"/>
      <c r="L143" s="51"/>
      <c r="M143" s="14"/>
      <c r="N143" s="14"/>
      <c r="O143" s="14"/>
      <c r="P143" s="14"/>
      <c r="Q143" s="51"/>
      <c r="R143" s="14"/>
      <c r="S143" s="14"/>
      <c r="T143" s="14"/>
      <c r="U143" s="14"/>
      <c r="V143" s="51"/>
      <c r="W143" s="14"/>
      <c r="X143" s="14"/>
      <c r="Y143" s="14"/>
      <c r="Z143" s="205">
        <v>0</v>
      </c>
      <c r="AA143" s="243">
        <v>0</v>
      </c>
      <c r="AB143" s="242">
        <v>-716.64594999999997</v>
      </c>
      <c r="AC143" s="242">
        <v>-1039.4422400000001</v>
      </c>
      <c r="AD143" s="242">
        <v>1756.0881899999999</v>
      </c>
      <c r="AE143" s="242">
        <v>0</v>
      </c>
      <c r="AF143" s="243">
        <v>0</v>
      </c>
    </row>
    <row r="144" spans="1:33" x14ac:dyDescent="0.25">
      <c r="B144" s="12" t="s">
        <v>225</v>
      </c>
      <c r="C144" s="14"/>
      <c r="D144" s="14"/>
      <c r="E144" s="14"/>
      <c r="F144" s="14"/>
      <c r="G144" s="51"/>
      <c r="H144" s="14"/>
      <c r="I144" s="14"/>
      <c r="J144" s="14"/>
      <c r="K144" s="14"/>
      <c r="L144" s="51"/>
      <c r="M144" s="14"/>
      <c r="N144" s="14"/>
      <c r="O144" s="14"/>
      <c r="P144" s="14"/>
      <c r="Q144" s="51"/>
      <c r="R144" s="14"/>
      <c r="S144" s="14"/>
      <c r="T144" s="14"/>
      <c r="U144" s="14"/>
      <c r="V144" s="51"/>
      <c r="W144" s="14"/>
      <c r="X144" s="14"/>
      <c r="Y144" s="14"/>
      <c r="Z144" s="205">
        <v>0</v>
      </c>
      <c r="AA144" s="243">
        <v>0</v>
      </c>
      <c r="AB144" s="205">
        <v>0</v>
      </c>
      <c r="AC144" s="205">
        <v>0</v>
      </c>
      <c r="AD144" s="205">
        <v>0</v>
      </c>
      <c r="AE144" s="205">
        <v>0</v>
      </c>
      <c r="AF144" s="243">
        <v>0</v>
      </c>
    </row>
    <row r="145" spans="1:34" s="165" customFormat="1" x14ac:dyDescent="0.25">
      <c r="A145" s="6"/>
      <c r="B145" s="16" t="s">
        <v>226</v>
      </c>
      <c r="C145" s="17"/>
      <c r="D145" s="17"/>
      <c r="E145" s="17"/>
      <c r="F145" s="17"/>
      <c r="G145" s="55"/>
      <c r="H145" s="17"/>
      <c r="I145" s="17"/>
      <c r="J145" s="17"/>
      <c r="K145" s="17"/>
      <c r="L145" s="55"/>
      <c r="M145" s="17"/>
      <c r="N145" s="17"/>
      <c r="O145" s="17"/>
      <c r="P145" s="17"/>
      <c r="Q145" s="55"/>
      <c r="R145" s="17"/>
      <c r="S145" s="17"/>
      <c r="T145" s="17"/>
      <c r="U145" s="17"/>
      <c r="V145" s="55"/>
      <c r="W145" s="17"/>
      <c r="X145" s="17"/>
      <c r="Y145" s="17"/>
      <c r="Z145" s="244">
        <v>200</v>
      </c>
      <c r="AA145" s="245">
        <v>200</v>
      </c>
      <c r="AB145" s="244">
        <v>-34857.938289999984</v>
      </c>
      <c r="AC145" s="244">
        <v>-21188.079450000005</v>
      </c>
      <c r="AD145" s="244">
        <v>-1593.1404100000086</v>
      </c>
      <c r="AE145" s="244">
        <v>13094</v>
      </c>
      <c r="AF145" s="245">
        <v>-44545.158149999996</v>
      </c>
      <c r="AG145" s="168"/>
    </row>
    <row r="146" spans="1:34" x14ac:dyDescent="0.25">
      <c r="B146" s="12" t="s">
        <v>251</v>
      </c>
      <c r="C146" s="14"/>
      <c r="D146" s="14"/>
      <c r="E146" s="14"/>
      <c r="F146" s="14"/>
      <c r="G146" s="51"/>
      <c r="H146" s="14"/>
      <c r="I146" s="14"/>
      <c r="J146" s="14"/>
      <c r="K146" s="14"/>
      <c r="L146" s="51"/>
      <c r="M146" s="14"/>
      <c r="N146" s="14"/>
      <c r="O146" s="14"/>
      <c r="P146" s="14"/>
      <c r="Q146" s="51"/>
      <c r="R146" s="14"/>
      <c r="S146" s="14"/>
      <c r="T146" s="14"/>
      <c r="U146" s="14"/>
      <c r="V146" s="51"/>
      <c r="W146" s="14"/>
      <c r="X146" s="14"/>
      <c r="Y146" s="14"/>
      <c r="Z146" s="205">
        <v>200</v>
      </c>
      <c r="AA146" s="243">
        <v>200</v>
      </c>
      <c r="AB146" s="205">
        <v>-34857.938289999984</v>
      </c>
      <c r="AC146" s="205">
        <v>-21188.079450000005</v>
      </c>
      <c r="AD146" s="205">
        <v>-1593.1404100000086</v>
      </c>
      <c r="AE146" s="205">
        <v>13094</v>
      </c>
      <c r="AF146" s="243">
        <v>-44545.158149999996</v>
      </c>
    </row>
    <row r="147" spans="1:34" x14ac:dyDescent="0.25">
      <c r="B147" s="12" t="s">
        <v>227</v>
      </c>
      <c r="C147" s="14"/>
      <c r="D147" s="14"/>
      <c r="E147" s="14"/>
      <c r="F147" s="14"/>
      <c r="G147" s="51"/>
      <c r="H147" s="14"/>
      <c r="I147" s="14"/>
      <c r="J147" s="14"/>
      <c r="K147" s="14"/>
      <c r="L147" s="51"/>
      <c r="M147" s="14"/>
      <c r="N147" s="14"/>
      <c r="O147" s="14"/>
      <c r="P147" s="14"/>
      <c r="Q147" s="51"/>
      <c r="R147" s="14"/>
      <c r="S147" s="14"/>
      <c r="T147" s="14"/>
      <c r="U147" s="14"/>
      <c r="V147" s="51"/>
      <c r="W147" s="14"/>
      <c r="X147" s="14"/>
      <c r="Y147" s="14"/>
      <c r="Z147" s="205">
        <v>0</v>
      </c>
      <c r="AA147" s="243">
        <v>0</v>
      </c>
      <c r="AB147" s="205">
        <v>0</v>
      </c>
      <c r="AC147" s="205">
        <v>0</v>
      </c>
      <c r="AD147" s="205">
        <v>0</v>
      </c>
      <c r="AE147" s="205">
        <v>0</v>
      </c>
      <c r="AF147" s="243">
        <v>0</v>
      </c>
    </row>
    <row r="148" spans="1:34" x14ac:dyDescent="0.25">
      <c r="B148" s="12" t="s">
        <v>252</v>
      </c>
      <c r="C148" s="14"/>
      <c r="D148" s="14"/>
      <c r="E148" s="14"/>
      <c r="F148" s="14"/>
      <c r="G148" s="51"/>
      <c r="H148" s="14"/>
      <c r="I148" s="14"/>
      <c r="J148" s="14"/>
      <c r="K148" s="14"/>
      <c r="L148" s="51"/>
      <c r="M148" s="14"/>
      <c r="N148" s="14"/>
      <c r="O148" s="14"/>
      <c r="P148" s="14"/>
      <c r="Q148" s="51"/>
      <c r="R148" s="14"/>
      <c r="S148" s="14"/>
      <c r="T148" s="14"/>
      <c r="U148" s="14"/>
      <c r="V148" s="51"/>
      <c r="W148" s="14"/>
      <c r="X148" s="14"/>
      <c r="Y148" s="14"/>
      <c r="Z148" s="205">
        <v>200</v>
      </c>
      <c r="AA148" s="243">
        <v>200</v>
      </c>
      <c r="AB148" s="205">
        <v>-34857.938289999984</v>
      </c>
      <c r="AC148" s="205">
        <v>-21188.079450000005</v>
      </c>
      <c r="AD148" s="205">
        <v>-1593.1404100000086</v>
      </c>
      <c r="AE148" s="205">
        <v>13094</v>
      </c>
      <c r="AF148" s="243">
        <v>-44545.158149999996</v>
      </c>
    </row>
    <row r="149" spans="1:34" x14ac:dyDescent="0.25">
      <c r="B149" s="12" t="s">
        <v>253</v>
      </c>
      <c r="C149" s="14"/>
      <c r="D149" s="14"/>
      <c r="E149" s="14"/>
      <c r="F149" s="14"/>
      <c r="G149" s="51"/>
      <c r="H149" s="14"/>
      <c r="I149" s="14"/>
      <c r="J149" s="14"/>
      <c r="K149" s="14"/>
      <c r="L149" s="51"/>
      <c r="M149" s="14"/>
      <c r="N149" s="14"/>
      <c r="O149" s="14"/>
      <c r="P149" s="14"/>
      <c r="Q149" s="51"/>
      <c r="R149" s="14"/>
      <c r="S149" s="14"/>
      <c r="T149" s="14"/>
      <c r="U149" s="14"/>
      <c r="V149" s="51"/>
      <c r="W149" s="14"/>
      <c r="X149" s="14"/>
      <c r="Y149" s="14"/>
      <c r="Z149" s="205">
        <v>0</v>
      </c>
      <c r="AA149" s="243">
        <v>0</v>
      </c>
      <c r="AB149" s="205">
        <v>0</v>
      </c>
      <c r="AC149" s="205">
        <v>0</v>
      </c>
      <c r="AD149" s="205">
        <v>0</v>
      </c>
      <c r="AE149" s="205">
        <v>0</v>
      </c>
      <c r="AF149" s="243">
        <v>0</v>
      </c>
    </row>
    <row r="150" spans="1:34" ht="15.75" thickBot="1" x14ac:dyDescent="0.3">
      <c r="B150" s="18" t="s">
        <v>241</v>
      </c>
      <c r="C150" s="19"/>
      <c r="D150" s="19"/>
      <c r="E150" s="19"/>
      <c r="F150" s="19"/>
      <c r="G150" s="58"/>
      <c r="H150" s="19"/>
      <c r="I150" s="19"/>
      <c r="J150" s="19"/>
      <c r="K150" s="19"/>
      <c r="L150" s="58"/>
      <c r="M150" s="19"/>
      <c r="N150" s="19"/>
      <c r="O150" s="19"/>
      <c r="P150" s="19"/>
      <c r="Q150" s="58"/>
      <c r="R150" s="19"/>
      <c r="S150" s="19"/>
      <c r="T150" s="19"/>
      <c r="U150" s="19"/>
      <c r="V150" s="58"/>
      <c r="W150" s="19"/>
      <c r="X150" s="19"/>
      <c r="Y150" s="19"/>
      <c r="Z150" s="19">
        <v>1</v>
      </c>
      <c r="AA150" s="58">
        <v>1</v>
      </c>
      <c r="AB150" s="19">
        <v>0.75</v>
      </c>
      <c r="AC150" s="19">
        <v>0.75</v>
      </c>
      <c r="AD150" s="19">
        <v>0.75</v>
      </c>
      <c r="AE150" s="19">
        <v>0.75</v>
      </c>
      <c r="AF150" s="58">
        <v>0.75</v>
      </c>
    </row>
    <row r="152" spans="1:34" s="166" customFormat="1" ht="23.25" x14ac:dyDescent="0.35">
      <c r="A152" s="115"/>
      <c r="B152" s="115" t="s">
        <v>94</v>
      </c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</row>
    <row r="153" spans="1:34" ht="15.75" thickBot="1" x14ac:dyDescent="0.3"/>
    <row r="154" spans="1:34" s="165" customFormat="1" x14ac:dyDescent="0.25">
      <c r="A154" s="5"/>
      <c r="B154" s="31" t="s">
        <v>166</v>
      </c>
      <c r="C154" s="43" t="s">
        <v>117</v>
      </c>
      <c r="D154" s="43" t="s">
        <v>118</v>
      </c>
      <c r="E154" s="43" t="s">
        <v>119</v>
      </c>
      <c r="F154" s="43" t="s">
        <v>120</v>
      </c>
      <c r="G154" s="48">
        <v>2016</v>
      </c>
      <c r="H154" s="43" t="s">
        <v>121</v>
      </c>
      <c r="I154" s="43" t="s">
        <v>122</v>
      </c>
      <c r="J154" s="43" t="s">
        <v>123</v>
      </c>
      <c r="K154" s="43" t="s">
        <v>124</v>
      </c>
      <c r="L154" s="48">
        <v>2017</v>
      </c>
      <c r="M154" s="43" t="s">
        <v>125</v>
      </c>
      <c r="N154" s="43" t="s">
        <v>126</v>
      </c>
      <c r="O154" s="43" t="s">
        <v>127</v>
      </c>
      <c r="P154" s="43" t="s">
        <v>128</v>
      </c>
      <c r="Q154" s="48">
        <v>2018</v>
      </c>
      <c r="R154" s="43" t="s">
        <v>129</v>
      </c>
      <c r="S154" s="43" t="s">
        <v>130</v>
      </c>
      <c r="T154" s="43" t="s">
        <v>131</v>
      </c>
      <c r="U154" s="43" t="s">
        <v>132</v>
      </c>
      <c r="V154" s="48">
        <v>2019</v>
      </c>
      <c r="W154" s="43" t="s">
        <v>133</v>
      </c>
      <c r="X154" s="43" t="s">
        <v>134</v>
      </c>
      <c r="Y154" s="43" t="s">
        <v>135</v>
      </c>
      <c r="Z154" s="43" t="s">
        <v>136</v>
      </c>
      <c r="AA154" s="48">
        <v>2020</v>
      </c>
      <c r="AB154" s="43" t="s">
        <v>137</v>
      </c>
      <c r="AC154" s="43" t="s">
        <v>138</v>
      </c>
      <c r="AD154" s="43" t="s">
        <v>514</v>
      </c>
      <c r="AE154" s="43" t="s">
        <v>563</v>
      </c>
      <c r="AF154" s="48">
        <v>2021</v>
      </c>
    </row>
    <row r="155" spans="1:34" s="165" customFormat="1" hidden="1" x14ac:dyDescent="0.25">
      <c r="A155" s="5"/>
      <c r="B155" s="31" t="s">
        <v>166</v>
      </c>
      <c r="C155" s="43" t="s">
        <v>139</v>
      </c>
      <c r="D155" s="43" t="s">
        <v>140</v>
      </c>
      <c r="E155" s="43" t="s">
        <v>141</v>
      </c>
      <c r="F155" s="43" t="s">
        <v>142</v>
      </c>
      <c r="G155" s="48">
        <v>2016</v>
      </c>
      <c r="H155" s="43" t="s">
        <v>143</v>
      </c>
      <c r="I155" s="43" t="s">
        <v>144</v>
      </c>
      <c r="J155" s="43" t="s">
        <v>145</v>
      </c>
      <c r="K155" s="43" t="s">
        <v>146</v>
      </c>
      <c r="L155" s="48">
        <v>2017</v>
      </c>
      <c r="M155" s="43" t="s">
        <v>147</v>
      </c>
      <c r="N155" s="43" t="s">
        <v>148</v>
      </c>
      <c r="O155" s="43" t="s">
        <v>149</v>
      </c>
      <c r="P155" s="43" t="s">
        <v>150</v>
      </c>
      <c r="Q155" s="48">
        <v>2018</v>
      </c>
      <c r="R155" s="43" t="s">
        <v>151</v>
      </c>
      <c r="S155" s="43" t="s">
        <v>152</v>
      </c>
      <c r="T155" s="43" t="s">
        <v>153</v>
      </c>
      <c r="U155" s="43" t="s">
        <v>154</v>
      </c>
      <c r="V155" s="48">
        <v>2019</v>
      </c>
      <c r="W155" s="43" t="s">
        <v>155</v>
      </c>
      <c r="X155" s="43" t="s">
        <v>156</v>
      </c>
      <c r="Y155" s="43" t="s">
        <v>157</v>
      </c>
      <c r="Z155" s="43" t="s">
        <v>158</v>
      </c>
      <c r="AA155" s="48">
        <v>2020</v>
      </c>
      <c r="AB155" s="43" t="s">
        <v>159</v>
      </c>
      <c r="AC155" s="43" t="s">
        <v>160</v>
      </c>
      <c r="AD155" s="43" t="s">
        <v>513</v>
      </c>
      <c r="AE155" s="43" t="s">
        <v>564</v>
      </c>
      <c r="AF155" s="48">
        <v>2021</v>
      </c>
    </row>
    <row r="156" spans="1:34" s="165" customFormat="1" x14ac:dyDescent="0.25">
      <c r="A156" s="2"/>
      <c r="B156" s="10" t="s">
        <v>276</v>
      </c>
      <c r="C156" s="11"/>
      <c r="D156" s="11"/>
      <c r="E156" s="11"/>
      <c r="F156" s="11"/>
      <c r="G156" s="49"/>
      <c r="H156" s="11"/>
      <c r="I156" s="11"/>
      <c r="J156" s="11"/>
      <c r="K156" s="11"/>
      <c r="L156" s="49"/>
      <c r="M156" s="11"/>
      <c r="N156" s="11"/>
      <c r="O156" s="11"/>
      <c r="P156" s="11"/>
      <c r="Q156" s="49"/>
      <c r="R156" s="11"/>
      <c r="S156" s="11"/>
      <c r="T156" s="11"/>
      <c r="U156" s="11"/>
      <c r="V156" s="49"/>
      <c r="W156" s="11"/>
      <c r="X156" s="11"/>
      <c r="Y156" s="11"/>
      <c r="Z156" s="202"/>
      <c r="AA156" s="203"/>
      <c r="AB156" s="202"/>
      <c r="AC156" s="202">
        <v>0.51716000000000006</v>
      </c>
      <c r="AD156" s="202">
        <v>22393.514170000002</v>
      </c>
      <c r="AE156" s="202">
        <v>36193.15836999999</v>
      </c>
      <c r="AF156" s="203">
        <v>58587.189699999988</v>
      </c>
      <c r="AG156" s="317"/>
    </row>
    <row r="157" spans="1:34" x14ac:dyDescent="0.25">
      <c r="B157" s="12" t="s">
        <v>277</v>
      </c>
      <c r="C157" s="9"/>
      <c r="D157" s="9"/>
      <c r="E157" s="9"/>
      <c r="F157" s="9"/>
      <c r="G157" s="50"/>
      <c r="H157" s="13"/>
      <c r="I157" s="13"/>
      <c r="J157" s="13"/>
      <c r="K157" s="13"/>
      <c r="L157" s="50"/>
      <c r="M157" s="13"/>
      <c r="N157" s="13"/>
      <c r="O157" s="13"/>
      <c r="P157" s="13"/>
      <c r="Q157" s="50"/>
      <c r="R157" s="13"/>
      <c r="S157" s="13"/>
      <c r="T157" s="13"/>
      <c r="U157" s="13"/>
      <c r="V157" s="50"/>
      <c r="W157" s="13"/>
      <c r="X157" s="13"/>
      <c r="Y157" s="13"/>
      <c r="Z157" s="242"/>
      <c r="AA157" s="232"/>
      <c r="AB157" s="242"/>
      <c r="AC157" s="242">
        <v>0.88</v>
      </c>
      <c r="AD157" s="242">
        <v>86687.47</v>
      </c>
      <c r="AE157" s="242">
        <v>102166.42866999999</v>
      </c>
      <c r="AF157" s="232">
        <v>188854.77867</v>
      </c>
      <c r="AH157" s="265"/>
    </row>
    <row r="158" spans="1:34" x14ac:dyDescent="0.25">
      <c r="B158" s="12" t="s">
        <v>278</v>
      </c>
      <c r="C158" s="9"/>
      <c r="D158" s="9"/>
      <c r="E158" s="9"/>
      <c r="F158" s="9"/>
      <c r="G158" s="50"/>
      <c r="H158" s="13"/>
      <c r="I158" s="13"/>
      <c r="J158" s="13"/>
      <c r="K158" s="13"/>
      <c r="L158" s="50"/>
      <c r="M158" s="13"/>
      <c r="N158" s="13"/>
      <c r="O158" s="13"/>
      <c r="P158" s="13"/>
      <c r="Q158" s="50"/>
      <c r="R158" s="13"/>
      <c r="S158" s="13"/>
      <c r="T158" s="13"/>
      <c r="U158" s="13"/>
      <c r="V158" s="50"/>
      <c r="W158" s="13"/>
      <c r="X158" s="13"/>
      <c r="Y158" s="13"/>
      <c r="Z158" s="242"/>
      <c r="AA158" s="232"/>
      <c r="AB158" s="242"/>
      <c r="AC158" s="242">
        <v>-0.36284</v>
      </c>
      <c r="AD158" s="242">
        <v>-64293.955829999999</v>
      </c>
      <c r="AE158" s="242">
        <v>-65973.270300000004</v>
      </c>
      <c r="AF158" s="232">
        <v>-130267.58897000001</v>
      </c>
    </row>
    <row r="159" spans="1:34" x14ac:dyDescent="0.25">
      <c r="B159" s="12" t="s">
        <v>279</v>
      </c>
      <c r="C159" s="9"/>
      <c r="D159" s="9"/>
      <c r="E159" s="9"/>
      <c r="F159" s="9"/>
      <c r="G159" s="50"/>
      <c r="H159" s="13"/>
      <c r="I159" s="13"/>
      <c r="J159" s="13"/>
      <c r="K159" s="13"/>
      <c r="L159" s="50"/>
      <c r="M159" s="13"/>
      <c r="N159" s="13"/>
      <c r="O159" s="13"/>
      <c r="P159" s="13"/>
      <c r="Q159" s="50"/>
      <c r="R159" s="13"/>
      <c r="S159" s="13"/>
      <c r="T159" s="13"/>
      <c r="U159" s="13"/>
      <c r="V159" s="50"/>
      <c r="W159" s="13"/>
      <c r="X159" s="13"/>
      <c r="Y159" s="13"/>
      <c r="Z159" s="242"/>
      <c r="AA159" s="232"/>
      <c r="AB159" s="242"/>
      <c r="AC159" s="206">
        <v>-2.9610000000000001E-2</v>
      </c>
      <c r="AD159" s="206">
        <v>-1253.8082899999997</v>
      </c>
      <c r="AE159" s="242">
        <v>-1066.2886000000001</v>
      </c>
      <c r="AF159" s="232">
        <v>-2320.1264999999999</v>
      </c>
    </row>
    <row r="160" spans="1:34" x14ac:dyDescent="0.25">
      <c r="B160" s="12" t="s">
        <v>280</v>
      </c>
      <c r="C160" s="9"/>
      <c r="D160" s="9"/>
      <c r="E160" s="9"/>
      <c r="F160" s="9"/>
      <c r="G160" s="50"/>
      <c r="H160" s="13"/>
      <c r="I160" s="13"/>
      <c r="J160" s="13"/>
      <c r="K160" s="13"/>
      <c r="L160" s="50"/>
      <c r="M160" s="13"/>
      <c r="N160" s="13"/>
      <c r="O160" s="13"/>
      <c r="P160" s="13"/>
      <c r="Q160" s="50"/>
      <c r="R160" s="13"/>
      <c r="S160" s="13"/>
      <c r="T160" s="13"/>
      <c r="U160" s="13"/>
      <c r="V160" s="50"/>
      <c r="W160" s="13"/>
      <c r="X160" s="13"/>
      <c r="Y160" s="13"/>
      <c r="Z160" s="242"/>
      <c r="AA160" s="232"/>
      <c r="AB160" s="242"/>
      <c r="AC160" s="206">
        <v>-1.5650000000000001E-2</v>
      </c>
      <c r="AD160" s="206">
        <v>-1660.9981300000002</v>
      </c>
      <c r="AE160" s="242">
        <v>-1919.2341399999998</v>
      </c>
      <c r="AF160" s="232">
        <v>-3580.2479199999998</v>
      </c>
    </row>
    <row r="161" spans="1:33" x14ac:dyDescent="0.25">
      <c r="B161" s="12" t="s">
        <v>281</v>
      </c>
      <c r="C161" s="9"/>
      <c r="D161" s="9"/>
      <c r="E161" s="9"/>
      <c r="F161" s="9"/>
      <c r="G161" s="50"/>
      <c r="H161" s="13"/>
      <c r="I161" s="13"/>
      <c r="J161" s="13"/>
      <c r="K161" s="13"/>
      <c r="L161" s="50"/>
      <c r="M161" s="13"/>
      <c r="N161" s="13"/>
      <c r="O161" s="13"/>
      <c r="P161" s="13"/>
      <c r="Q161" s="50"/>
      <c r="R161" s="13"/>
      <c r="S161" s="13"/>
      <c r="T161" s="13"/>
      <c r="U161" s="13"/>
      <c r="V161" s="50"/>
      <c r="W161" s="13"/>
      <c r="X161" s="13"/>
      <c r="Y161" s="13"/>
      <c r="Z161" s="242"/>
      <c r="AA161" s="232"/>
      <c r="AB161" s="242"/>
      <c r="AC161" s="206">
        <v>-6.4240000000000005E-2</v>
      </c>
      <c r="AD161" s="206">
        <v>-5838.746689999999</v>
      </c>
      <c r="AE161" s="242">
        <v>-7961.4880400000011</v>
      </c>
      <c r="AF161" s="232">
        <v>-13800.29897</v>
      </c>
    </row>
    <row r="162" spans="1:33" x14ac:dyDescent="0.25">
      <c r="B162" s="12" t="s">
        <v>282</v>
      </c>
      <c r="C162" s="9"/>
      <c r="D162" s="9"/>
      <c r="E162" s="9"/>
      <c r="F162" s="9"/>
      <c r="G162" s="50"/>
      <c r="H162" s="13"/>
      <c r="I162" s="13"/>
      <c r="J162" s="13"/>
      <c r="K162" s="13"/>
      <c r="L162" s="50"/>
      <c r="M162" s="13"/>
      <c r="N162" s="13"/>
      <c r="O162" s="13"/>
      <c r="P162" s="13"/>
      <c r="Q162" s="50"/>
      <c r="R162" s="13"/>
      <c r="S162" s="13"/>
      <c r="T162" s="13"/>
      <c r="U162" s="13"/>
      <c r="V162" s="50"/>
      <c r="W162" s="13"/>
      <c r="X162" s="13"/>
      <c r="Y162" s="13"/>
      <c r="Z162" s="242"/>
      <c r="AA162" s="232"/>
      <c r="AB162" s="242"/>
      <c r="AC162" s="206">
        <v>0</v>
      </c>
      <c r="AD162" s="206">
        <v>0</v>
      </c>
      <c r="AE162" s="242">
        <v>0</v>
      </c>
      <c r="AF162" s="232">
        <v>0</v>
      </c>
    </row>
    <row r="163" spans="1:33" x14ac:dyDescent="0.25">
      <c r="B163" s="12" t="s">
        <v>283</v>
      </c>
      <c r="C163" s="9"/>
      <c r="D163" s="9"/>
      <c r="E163" s="9"/>
      <c r="F163" s="9"/>
      <c r="G163" s="50"/>
      <c r="H163" s="13"/>
      <c r="I163" s="13"/>
      <c r="J163" s="13"/>
      <c r="K163" s="13"/>
      <c r="L163" s="50"/>
      <c r="M163" s="13"/>
      <c r="N163" s="13"/>
      <c r="O163" s="13"/>
      <c r="P163" s="13"/>
      <c r="Q163" s="50"/>
      <c r="R163" s="13"/>
      <c r="S163" s="13"/>
      <c r="T163" s="13"/>
      <c r="U163" s="13"/>
      <c r="V163" s="50"/>
      <c r="W163" s="13"/>
      <c r="X163" s="13"/>
      <c r="Y163" s="13"/>
      <c r="Z163" s="242"/>
      <c r="AA163" s="232"/>
      <c r="AB163" s="242"/>
      <c r="AC163" s="206">
        <v>0</v>
      </c>
      <c r="AD163" s="206">
        <v>0</v>
      </c>
      <c r="AE163" s="242">
        <v>-2505.9380999999998</v>
      </c>
      <c r="AF163" s="232">
        <v>-2505.9380999999998</v>
      </c>
    </row>
    <row r="164" spans="1:33" s="165" customFormat="1" x14ac:dyDescent="0.25">
      <c r="A164" s="2"/>
      <c r="B164" s="10" t="s">
        <v>214</v>
      </c>
      <c r="C164" s="11"/>
      <c r="D164" s="11"/>
      <c r="E164" s="11"/>
      <c r="F164" s="11"/>
      <c r="G164" s="49"/>
      <c r="H164" s="11"/>
      <c r="I164" s="11"/>
      <c r="J164" s="11"/>
      <c r="K164" s="11"/>
      <c r="L164" s="49"/>
      <c r="M164" s="11"/>
      <c r="N164" s="11"/>
      <c r="O164" s="11"/>
      <c r="P164" s="11"/>
      <c r="Q164" s="49"/>
      <c r="R164" s="11"/>
      <c r="S164" s="11"/>
      <c r="T164" s="11"/>
      <c r="U164" s="11"/>
      <c r="V164" s="49"/>
      <c r="W164" s="11"/>
      <c r="X164" s="11"/>
      <c r="Y164" s="11"/>
      <c r="Z164" s="202">
        <v>0</v>
      </c>
      <c r="AA164" s="203">
        <v>0</v>
      </c>
      <c r="AB164" s="202">
        <v>0</v>
      </c>
      <c r="AC164" s="202">
        <v>0.40766000000000002</v>
      </c>
      <c r="AD164" s="202">
        <v>13639.961060000001</v>
      </c>
      <c r="AE164" s="202">
        <v>22740.20948999999</v>
      </c>
      <c r="AF164" s="203">
        <v>36380.578209999992</v>
      </c>
      <c r="AG164" s="277"/>
    </row>
    <row r="165" spans="1:33" x14ac:dyDescent="0.25">
      <c r="B165" s="12" t="s">
        <v>215</v>
      </c>
      <c r="C165" s="9"/>
      <c r="D165" s="9"/>
      <c r="E165" s="9"/>
      <c r="F165" s="9"/>
      <c r="G165" s="50"/>
      <c r="H165" s="9"/>
      <c r="I165" s="9"/>
      <c r="J165" s="9"/>
      <c r="K165" s="9"/>
      <c r="L165" s="50"/>
      <c r="M165" s="9"/>
      <c r="N165" s="9"/>
      <c r="O165" s="9"/>
      <c r="P165" s="9"/>
      <c r="Q165" s="50"/>
      <c r="R165" s="13"/>
      <c r="S165" s="13"/>
      <c r="T165" s="13"/>
      <c r="U165" s="13"/>
      <c r="V165" s="50"/>
      <c r="W165" s="13"/>
      <c r="X165" s="13"/>
      <c r="Y165" s="13"/>
      <c r="Z165" s="242">
        <v>-11</v>
      </c>
      <c r="AA165" s="232">
        <v>-11</v>
      </c>
      <c r="AB165" s="242">
        <v>-1.44936</v>
      </c>
      <c r="AC165" s="242">
        <v>-1406.66616</v>
      </c>
      <c r="AD165" s="242">
        <v>-8025.1655299999993</v>
      </c>
      <c r="AE165" s="242">
        <v>-19706.864850000002</v>
      </c>
      <c r="AF165" s="232">
        <v>-29140.145900000003</v>
      </c>
    </row>
    <row r="166" spans="1:33" x14ac:dyDescent="0.25">
      <c r="B166" s="12" t="s">
        <v>216</v>
      </c>
      <c r="C166" s="14"/>
      <c r="D166" s="14"/>
      <c r="E166" s="14"/>
      <c r="F166" s="14"/>
      <c r="G166" s="51"/>
      <c r="H166" s="14"/>
      <c r="I166" s="14"/>
      <c r="J166" s="14"/>
      <c r="K166" s="14"/>
      <c r="L166" s="51"/>
      <c r="M166" s="14"/>
      <c r="N166" s="14"/>
      <c r="O166" s="14"/>
      <c r="P166" s="14"/>
      <c r="Q166" s="51"/>
      <c r="R166" s="14"/>
      <c r="S166" s="14"/>
      <c r="T166" s="14"/>
      <c r="U166" s="14"/>
      <c r="V166" s="51"/>
      <c r="W166" s="14"/>
      <c r="X166" s="14"/>
      <c r="Y166" s="14"/>
      <c r="Z166" s="205">
        <v>-18</v>
      </c>
      <c r="AA166" s="243">
        <v>-18</v>
      </c>
      <c r="AB166" s="205">
        <v>-3.0232700000000001</v>
      </c>
      <c r="AC166" s="205">
        <v>-34.381720000000001</v>
      </c>
      <c r="AD166" s="242">
        <v>-1149.34096</v>
      </c>
      <c r="AE166" s="242">
        <v>-1695.7794099999999</v>
      </c>
      <c r="AF166" s="243">
        <v>-2882.5253599999996</v>
      </c>
    </row>
    <row r="167" spans="1:33" x14ac:dyDescent="0.25">
      <c r="B167" s="12" t="s">
        <v>217</v>
      </c>
      <c r="C167" s="14"/>
      <c r="D167" s="14"/>
      <c r="E167" s="14"/>
      <c r="F167" s="14"/>
      <c r="G167" s="51"/>
      <c r="H167" s="14"/>
      <c r="I167" s="14"/>
      <c r="J167" s="14"/>
      <c r="K167" s="14"/>
      <c r="L167" s="51"/>
      <c r="M167" s="14"/>
      <c r="N167" s="14"/>
      <c r="O167" s="14"/>
      <c r="P167" s="14"/>
      <c r="Q167" s="51"/>
      <c r="R167" s="14"/>
      <c r="S167" s="14"/>
      <c r="T167" s="14"/>
      <c r="U167" s="14"/>
      <c r="V167" s="51"/>
      <c r="W167" s="14"/>
      <c r="X167" s="14"/>
      <c r="Y167" s="14"/>
      <c r="Z167" s="205">
        <v>390</v>
      </c>
      <c r="AA167" s="243">
        <v>390</v>
      </c>
      <c r="AB167" s="205">
        <v>65.016469999999998</v>
      </c>
      <c r="AC167" s="205">
        <v>484.68316999999996</v>
      </c>
      <c r="AD167" s="206">
        <v>2340.7322999999997</v>
      </c>
      <c r="AE167" s="206">
        <v>465.01650000000046</v>
      </c>
      <c r="AF167" s="243">
        <v>3355.4484400000001</v>
      </c>
    </row>
    <row r="168" spans="1:33" x14ac:dyDescent="0.25">
      <c r="B168" s="12" t="s">
        <v>218</v>
      </c>
      <c r="C168" s="9"/>
      <c r="D168" s="9"/>
      <c r="E168" s="9"/>
      <c r="F168" s="9"/>
      <c r="G168" s="50"/>
      <c r="H168" s="9"/>
      <c r="I168" s="9"/>
      <c r="J168" s="9"/>
      <c r="K168" s="9"/>
      <c r="L168" s="50"/>
      <c r="M168" s="9"/>
      <c r="N168" s="9"/>
      <c r="O168" s="9"/>
      <c r="P168" s="9"/>
      <c r="Q168" s="50"/>
      <c r="R168" s="13"/>
      <c r="S168" s="13"/>
      <c r="T168" s="13"/>
      <c r="U168" s="13"/>
      <c r="V168" s="50"/>
      <c r="W168" s="13"/>
      <c r="X168" s="13"/>
      <c r="Y168" s="13"/>
      <c r="Z168" s="242">
        <v>0</v>
      </c>
      <c r="AA168" s="232">
        <v>0</v>
      </c>
      <c r="AB168" s="242">
        <v>0</v>
      </c>
      <c r="AC168" s="242">
        <v>0</v>
      </c>
      <c r="AD168" s="242">
        <v>0</v>
      </c>
      <c r="AE168" s="242">
        <v>0</v>
      </c>
      <c r="AF168" s="232">
        <v>0</v>
      </c>
    </row>
    <row r="169" spans="1:33" s="165" customFormat="1" x14ac:dyDescent="0.25">
      <c r="A169" s="2"/>
      <c r="B169" s="10" t="s">
        <v>196</v>
      </c>
      <c r="C169" s="11"/>
      <c r="D169" s="11"/>
      <c r="E169" s="11"/>
      <c r="F169" s="11"/>
      <c r="G169" s="49"/>
      <c r="H169" s="11"/>
      <c r="I169" s="11"/>
      <c r="J169" s="11"/>
      <c r="K169" s="11"/>
      <c r="L169" s="49"/>
      <c r="M169" s="11"/>
      <c r="N169" s="11"/>
      <c r="O169" s="11"/>
      <c r="P169" s="11"/>
      <c r="Q169" s="49"/>
      <c r="R169" s="11"/>
      <c r="S169" s="11"/>
      <c r="T169" s="11"/>
      <c r="U169" s="11"/>
      <c r="V169" s="49"/>
      <c r="W169" s="11"/>
      <c r="X169" s="11"/>
      <c r="Y169" s="11"/>
      <c r="Z169" s="202">
        <v>361</v>
      </c>
      <c r="AA169" s="203">
        <v>361</v>
      </c>
      <c r="AB169" s="202">
        <v>60.543839999999996</v>
      </c>
      <c r="AC169" s="202">
        <v>-955.95704999999998</v>
      </c>
      <c r="AD169" s="202">
        <v>6806.1868700000014</v>
      </c>
      <c r="AE169" s="202">
        <v>1802.581729999989</v>
      </c>
      <c r="AF169" s="203">
        <v>7713.3553899999906</v>
      </c>
    </row>
    <row r="170" spans="1:33" x14ac:dyDescent="0.25">
      <c r="B170" s="12" t="s">
        <v>220</v>
      </c>
      <c r="C170" s="14"/>
      <c r="D170" s="14"/>
      <c r="E170" s="14"/>
      <c r="F170" s="14"/>
      <c r="G170" s="51"/>
      <c r="H170" s="14"/>
      <c r="I170" s="14"/>
      <c r="J170" s="14"/>
      <c r="K170" s="14"/>
      <c r="L170" s="51"/>
      <c r="M170" s="14"/>
      <c r="N170" s="14"/>
      <c r="O170" s="14"/>
      <c r="P170" s="14"/>
      <c r="Q170" s="51"/>
      <c r="R170" s="14"/>
      <c r="S170" s="14"/>
      <c r="T170" s="14"/>
      <c r="U170" s="14"/>
      <c r="V170" s="51"/>
      <c r="W170" s="14"/>
      <c r="X170" s="14"/>
      <c r="Y170" s="14"/>
      <c r="Z170" s="205">
        <v>0</v>
      </c>
      <c r="AA170" s="243">
        <v>0</v>
      </c>
      <c r="AB170" s="205">
        <v>0</v>
      </c>
      <c r="AC170" s="205">
        <v>0</v>
      </c>
      <c r="AD170" s="205">
        <v>0</v>
      </c>
      <c r="AE170" s="205">
        <v>0</v>
      </c>
      <c r="AF170" s="243">
        <v>0</v>
      </c>
    </row>
    <row r="171" spans="1:33" s="165" customFormat="1" x14ac:dyDescent="0.25">
      <c r="A171" s="2"/>
      <c r="B171" s="10" t="s">
        <v>221</v>
      </c>
      <c r="C171" s="11"/>
      <c r="D171" s="11"/>
      <c r="E171" s="11"/>
      <c r="F171" s="11"/>
      <c r="G171" s="49"/>
      <c r="H171" s="11"/>
      <c r="I171" s="11"/>
      <c r="J171" s="11"/>
      <c r="K171" s="11"/>
      <c r="L171" s="49"/>
      <c r="M171" s="11"/>
      <c r="N171" s="11"/>
      <c r="O171" s="11"/>
      <c r="P171" s="11"/>
      <c r="Q171" s="49"/>
      <c r="R171" s="11"/>
      <c r="S171" s="11"/>
      <c r="T171" s="11"/>
      <c r="U171" s="11"/>
      <c r="V171" s="49"/>
      <c r="W171" s="11"/>
      <c r="X171" s="11"/>
      <c r="Y171" s="11"/>
      <c r="Z171" s="202">
        <v>361</v>
      </c>
      <c r="AA171" s="203">
        <v>361</v>
      </c>
      <c r="AB171" s="202">
        <v>60.543839999999996</v>
      </c>
      <c r="AC171" s="202">
        <v>-955.95704999999998</v>
      </c>
      <c r="AD171" s="202">
        <v>6806.1868700000014</v>
      </c>
      <c r="AE171" s="202">
        <v>1802.581729999989</v>
      </c>
      <c r="AF171" s="203">
        <v>7713.3553899999906</v>
      </c>
    </row>
    <row r="172" spans="1:33" x14ac:dyDescent="0.25">
      <c r="B172" s="12" t="s">
        <v>222</v>
      </c>
      <c r="C172" s="14"/>
      <c r="D172" s="14"/>
      <c r="E172" s="14"/>
      <c r="F172" s="14"/>
      <c r="G172" s="51"/>
      <c r="H172" s="14"/>
      <c r="I172" s="14"/>
      <c r="J172" s="14"/>
      <c r="K172" s="14"/>
      <c r="L172" s="51"/>
      <c r="M172" s="14"/>
      <c r="N172" s="14"/>
      <c r="O172" s="14"/>
      <c r="P172" s="14"/>
      <c r="Q172" s="51"/>
      <c r="R172" s="14"/>
      <c r="S172" s="14"/>
      <c r="T172" s="14"/>
      <c r="U172" s="14"/>
      <c r="V172" s="51"/>
      <c r="W172" s="14"/>
      <c r="X172" s="14"/>
      <c r="Y172" s="14"/>
      <c r="Z172" s="205">
        <v>-80</v>
      </c>
      <c r="AA172" s="243">
        <v>-80</v>
      </c>
      <c r="AB172" s="205">
        <v>-11.135959999999999</v>
      </c>
      <c r="AC172" s="205">
        <v>9.1359600000000007</v>
      </c>
      <c r="AD172" s="205">
        <v>-1192.8625</v>
      </c>
      <c r="AE172" s="205">
        <v>-656.31779000000006</v>
      </c>
      <c r="AF172" s="243">
        <v>-1851.18029</v>
      </c>
    </row>
    <row r="173" spans="1:33" x14ac:dyDescent="0.25">
      <c r="B173" s="12" t="s">
        <v>223</v>
      </c>
      <c r="C173" s="14"/>
      <c r="D173" s="14"/>
      <c r="E173" s="14"/>
      <c r="F173" s="14"/>
      <c r="G173" s="51"/>
      <c r="H173" s="14"/>
      <c r="I173" s="14"/>
      <c r="J173" s="14"/>
      <c r="K173" s="14"/>
      <c r="L173" s="51"/>
      <c r="M173" s="14"/>
      <c r="N173" s="14"/>
      <c r="O173" s="14"/>
      <c r="P173" s="14"/>
      <c r="Q173" s="51"/>
      <c r="R173" s="14"/>
      <c r="S173" s="14"/>
      <c r="T173" s="14"/>
      <c r="U173" s="14"/>
      <c r="V173" s="51"/>
      <c r="W173" s="14"/>
      <c r="X173" s="14"/>
      <c r="Y173" s="14"/>
      <c r="Z173" s="205">
        <v>-55</v>
      </c>
      <c r="AA173" s="243">
        <v>-55</v>
      </c>
      <c r="AB173" s="205">
        <v>-9.0815800000000007</v>
      </c>
      <c r="AC173" s="205">
        <v>9.0815800000000007</v>
      </c>
      <c r="AD173" s="205">
        <v>-1022.52685</v>
      </c>
      <c r="AE173" s="205">
        <v>-659.78738999999996</v>
      </c>
      <c r="AF173" s="243">
        <v>-1682.3142399999999</v>
      </c>
    </row>
    <row r="174" spans="1:33" x14ac:dyDescent="0.25">
      <c r="B174" s="12" t="s">
        <v>224</v>
      </c>
      <c r="C174" s="14"/>
      <c r="D174" s="14"/>
      <c r="E174" s="14"/>
      <c r="F174" s="14"/>
      <c r="G174" s="51"/>
      <c r="H174" s="14"/>
      <c r="I174" s="14"/>
      <c r="J174" s="14"/>
      <c r="K174" s="14"/>
      <c r="L174" s="51"/>
      <c r="M174" s="14"/>
      <c r="N174" s="14"/>
      <c r="O174" s="14"/>
      <c r="P174" s="14"/>
      <c r="Q174" s="51"/>
      <c r="R174" s="14"/>
      <c r="S174" s="14"/>
      <c r="T174" s="14"/>
      <c r="U174" s="14"/>
      <c r="V174" s="51"/>
      <c r="W174" s="14"/>
      <c r="X174" s="14"/>
      <c r="Y174" s="14"/>
      <c r="Z174" s="205">
        <v>0</v>
      </c>
      <c r="AA174" s="243">
        <v>0</v>
      </c>
      <c r="AB174" s="205">
        <v>0</v>
      </c>
      <c r="AC174" s="205">
        <v>0</v>
      </c>
      <c r="AD174" s="205">
        <v>-1076.7368100000001</v>
      </c>
      <c r="AE174" s="205">
        <v>1076.7368100000001</v>
      </c>
      <c r="AF174" s="243">
        <v>0</v>
      </c>
    </row>
    <row r="175" spans="1:33" x14ac:dyDescent="0.25">
      <c r="B175" s="12" t="s">
        <v>225</v>
      </c>
      <c r="C175" s="14"/>
      <c r="D175" s="14"/>
      <c r="E175" s="14"/>
      <c r="F175" s="14"/>
      <c r="G175" s="51"/>
      <c r="H175" s="14"/>
      <c r="I175" s="14"/>
      <c r="J175" s="14"/>
      <c r="K175" s="14"/>
      <c r="L175" s="51"/>
      <c r="M175" s="14"/>
      <c r="N175" s="14"/>
      <c r="O175" s="14"/>
      <c r="P175" s="14"/>
      <c r="Q175" s="51"/>
      <c r="R175" s="14"/>
      <c r="S175" s="14"/>
      <c r="T175" s="14"/>
      <c r="U175" s="14"/>
      <c r="V175" s="51"/>
      <c r="W175" s="14"/>
      <c r="X175" s="14"/>
      <c r="Y175" s="14"/>
      <c r="Z175" s="205">
        <v>0</v>
      </c>
      <c r="AA175" s="243">
        <v>0</v>
      </c>
      <c r="AB175" s="205">
        <v>0</v>
      </c>
      <c r="AC175" s="205">
        <v>0</v>
      </c>
      <c r="AD175" s="205">
        <v>0</v>
      </c>
      <c r="AE175" s="205">
        <v>0</v>
      </c>
      <c r="AF175" s="243">
        <v>0</v>
      </c>
    </row>
    <row r="176" spans="1:33" s="165" customFormat="1" x14ac:dyDescent="0.25">
      <c r="A176" s="6"/>
      <c r="B176" s="16" t="s">
        <v>226</v>
      </c>
      <c r="C176" s="17"/>
      <c r="D176" s="17"/>
      <c r="E176" s="17"/>
      <c r="F176" s="17"/>
      <c r="G176" s="55"/>
      <c r="H176" s="17"/>
      <c r="I176" s="17"/>
      <c r="J176" s="17"/>
      <c r="K176" s="17"/>
      <c r="L176" s="55"/>
      <c r="M176" s="17"/>
      <c r="N176" s="17"/>
      <c r="O176" s="17"/>
      <c r="P176" s="17"/>
      <c r="Q176" s="55"/>
      <c r="R176" s="17"/>
      <c r="S176" s="17"/>
      <c r="T176" s="17"/>
      <c r="U176" s="17"/>
      <c r="V176" s="55"/>
      <c r="W176" s="17"/>
      <c r="X176" s="17"/>
      <c r="Y176" s="17"/>
      <c r="Z176" s="244">
        <v>226</v>
      </c>
      <c r="AA176" s="245">
        <v>226</v>
      </c>
      <c r="AB176" s="244">
        <v>40.326299999999996</v>
      </c>
      <c r="AC176" s="244">
        <v>-937.73951</v>
      </c>
      <c r="AD176" s="244">
        <v>3514.0607100000007</v>
      </c>
      <c r="AE176" s="244">
        <v>1563.2133599999891</v>
      </c>
      <c r="AF176" s="245">
        <v>4179.8608599999898</v>
      </c>
    </row>
    <row r="177" spans="1:33" x14ac:dyDescent="0.25">
      <c r="B177" s="12" t="s">
        <v>251</v>
      </c>
      <c r="C177" s="14"/>
      <c r="D177" s="14"/>
      <c r="E177" s="14"/>
      <c r="F177" s="14"/>
      <c r="G177" s="51"/>
      <c r="H177" s="14"/>
      <c r="I177" s="14"/>
      <c r="J177" s="14"/>
      <c r="K177" s="14"/>
      <c r="L177" s="51"/>
      <c r="M177" s="14"/>
      <c r="N177" s="14"/>
      <c r="O177" s="14"/>
      <c r="P177" s="14"/>
      <c r="Q177" s="51"/>
      <c r="R177" s="14"/>
      <c r="S177" s="14"/>
      <c r="T177" s="14"/>
      <c r="U177" s="14"/>
      <c r="V177" s="51"/>
      <c r="W177" s="14"/>
      <c r="X177" s="14"/>
      <c r="Y177" s="14"/>
      <c r="Z177" s="205">
        <v>226</v>
      </c>
      <c r="AA177" s="243">
        <v>226</v>
      </c>
      <c r="AB177" s="205">
        <v>40.326299999999996</v>
      </c>
      <c r="AC177" s="205">
        <v>-937.73951</v>
      </c>
      <c r="AD177" s="205">
        <v>3514.0607100000007</v>
      </c>
      <c r="AE177" s="205">
        <v>1563.2135099999709</v>
      </c>
      <c r="AF177" s="243">
        <v>4179.8610099999714</v>
      </c>
    </row>
    <row r="178" spans="1:33" x14ac:dyDescent="0.25">
      <c r="B178" s="12" t="s">
        <v>227</v>
      </c>
      <c r="C178" s="14"/>
      <c r="D178" s="14"/>
      <c r="E178" s="14"/>
      <c r="F178" s="14"/>
      <c r="G178" s="51"/>
      <c r="H178" s="14"/>
      <c r="I178" s="14"/>
      <c r="J178" s="14"/>
      <c r="K178" s="14"/>
      <c r="L178" s="51"/>
      <c r="M178" s="14"/>
      <c r="N178" s="14"/>
      <c r="O178" s="14"/>
      <c r="P178" s="14"/>
      <c r="Q178" s="51"/>
      <c r="R178" s="14"/>
      <c r="S178" s="14"/>
      <c r="T178" s="14"/>
      <c r="U178" s="14"/>
      <c r="V178" s="51"/>
      <c r="W178" s="14"/>
      <c r="X178" s="14"/>
      <c r="Y178" s="14"/>
      <c r="Z178" s="205">
        <v>0</v>
      </c>
      <c r="AA178" s="243">
        <v>0</v>
      </c>
      <c r="AB178" s="205">
        <v>0</v>
      </c>
      <c r="AC178" s="205">
        <v>0</v>
      </c>
      <c r="AD178" s="205">
        <v>0</v>
      </c>
      <c r="AE178" s="205">
        <v>0</v>
      </c>
      <c r="AF178" s="243">
        <v>0</v>
      </c>
    </row>
    <row r="179" spans="1:33" x14ac:dyDescent="0.25">
      <c r="B179" s="12" t="s">
        <v>252</v>
      </c>
      <c r="C179" s="14"/>
      <c r="D179" s="14"/>
      <c r="E179" s="14"/>
      <c r="F179" s="14"/>
      <c r="G179" s="51"/>
      <c r="H179" s="14"/>
      <c r="I179" s="14"/>
      <c r="J179" s="14"/>
      <c r="K179" s="14"/>
      <c r="L179" s="51"/>
      <c r="M179" s="14"/>
      <c r="N179" s="14"/>
      <c r="O179" s="14"/>
      <c r="P179" s="14"/>
      <c r="Q179" s="51"/>
      <c r="R179" s="14"/>
      <c r="S179" s="14"/>
      <c r="T179" s="14"/>
      <c r="U179" s="14"/>
      <c r="V179" s="51"/>
      <c r="W179" s="14"/>
      <c r="X179" s="14"/>
      <c r="Y179" s="14"/>
      <c r="Z179" s="205">
        <v>226</v>
      </c>
      <c r="AA179" s="243">
        <v>226</v>
      </c>
      <c r="AB179" s="205">
        <v>40.326299999999996</v>
      </c>
      <c r="AC179" s="205">
        <v>-937.73951</v>
      </c>
      <c r="AD179" s="205">
        <v>3514.0607100000007</v>
      </c>
      <c r="AE179" s="205">
        <v>1563.2135099999709</v>
      </c>
      <c r="AF179" s="243">
        <v>4179.8610099999714</v>
      </c>
    </row>
    <row r="180" spans="1:33" x14ac:dyDescent="0.25">
      <c r="B180" s="12" t="s">
        <v>253</v>
      </c>
      <c r="C180" s="14"/>
      <c r="D180" s="14"/>
      <c r="E180" s="14"/>
      <c r="F180" s="14"/>
      <c r="G180" s="51"/>
      <c r="H180" s="14"/>
      <c r="I180" s="14"/>
      <c r="J180" s="14"/>
      <c r="K180" s="14"/>
      <c r="L180" s="51"/>
      <c r="M180" s="14"/>
      <c r="N180" s="14"/>
      <c r="O180" s="14"/>
      <c r="P180" s="14"/>
      <c r="Q180" s="51"/>
      <c r="R180" s="14"/>
      <c r="S180" s="14"/>
      <c r="T180" s="14"/>
      <c r="U180" s="14"/>
      <c r="V180" s="51"/>
      <c r="W180" s="14"/>
      <c r="X180" s="14"/>
      <c r="Y180" s="14"/>
      <c r="Z180" s="205">
        <v>0</v>
      </c>
      <c r="AA180" s="243">
        <v>0</v>
      </c>
      <c r="AB180" s="205">
        <v>0</v>
      </c>
      <c r="AC180" s="205">
        <v>0</v>
      </c>
      <c r="AD180" s="205">
        <v>0</v>
      </c>
      <c r="AE180" s="205">
        <v>0</v>
      </c>
      <c r="AF180" s="243">
        <v>0</v>
      </c>
    </row>
    <row r="181" spans="1:33" ht="15.75" thickBot="1" x14ac:dyDescent="0.3">
      <c r="B181" s="18" t="s">
        <v>241</v>
      </c>
      <c r="C181" s="19"/>
      <c r="D181" s="19"/>
      <c r="E181" s="19"/>
      <c r="F181" s="19"/>
      <c r="G181" s="58"/>
      <c r="H181" s="19"/>
      <c r="I181" s="19"/>
      <c r="J181" s="19"/>
      <c r="K181" s="19"/>
      <c r="L181" s="58"/>
      <c r="M181" s="19"/>
      <c r="N181" s="19"/>
      <c r="O181" s="19"/>
      <c r="P181" s="19"/>
      <c r="Q181" s="58"/>
      <c r="R181" s="19"/>
      <c r="S181" s="19"/>
      <c r="T181" s="19"/>
      <c r="U181" s="19"/>
      <c r="V181" s="58"/>
      <c r="W181" s="19"/>
      <c r="X181" s="19"/>
      <c r="Y181" s="19"/>
      <c r="Z181" s="19">
        <v>1</v>
      </c>
      <c r="AA181" s="58">
        <v>1</v>
      </c>
      <c r="AB181" s="19">
        <v>0.75</v>
      </c>
      <c r="AC181" s="19">
        <v>0.75</v>
      </c>
      <c r="AD181" s="19">
        <v>0.75</v>
      </c>
      <c r="AE181" s="19">
        <v>0.75</v>
      </c>
      <c r="AF181" s="58">
        <v>0.75</v>
      </c>
    </row>
    <row r="183" spans="1:33" s="166" customFormat="1" ht="23.25" x14ac:dyDescent="0.35">
      <c r="A183" s="115"/>
      <c r="B183" s="115" t="s">
        <v>97</v>
      </c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</row>
    <row r="184" spans="1:33" ht="15.75" thickBot="1" x14ac:dyDescent="0.3"/>
    <row r="185" spans="1:33" s="165" customFormat="1" x14ac:dyDescent="0.25">
      <c r="A185" s="5"/>
      <c r="B185" s="31" t="s">
        <v>298</v>
      </c>
      <c r="C185" s="43" t="s">
        <v>117</v>
      </c>
      <c r="D185" s="43" t="s">
        <v>118</v>
      </c>
      <c r="E185" s="43" t="s">
        <v>119</v>
      </c>
      <c r="F185" s="43" t="s">
        <v>120</v>
      </c>
      <c r="G185" s="48">
        <v>2016</v>
      </c>
      <c r="H185" s="43" t="s">
        <v>121</v>
      </c>
      <c r="I185" s="43" t="s">
        <v>122</v>
      </c>
      <c r="J185" s="43" t="s">
        <v>123</v>
      </c>
      <c r="K185" s="43" t="s">
        <v>124</v>
      </c>
      <c r="L185" s="48">
        <v>2017</v>
      </c>
      <c r="M185" s="43" t="s">
        <v>125</v>
      </c>
      <c r="N185" s="43" t="s">
        <v>126</v>
      </c>
      <c r="O185" s="43" t="s">
        <v>127</v>
      </c>
      <c r="P185" s="43" t="s">
        <v>128</v>
      </c>
      <c r="Q185" s="48">
        <v>2018</v>
      </c>
      <c r="R185" s="43" t="s">
        <v>129</v>
      </c>
      <c r="S185" s="43" t="s">
        <v>130</v>
      </c>
      <c r="T185" s="43" t="s">
        <v>131</v>
      </c>
      <c r="U185" s="43" t="s">
        <v>132</v>
      </c>
      <c r="V185" s="48">
        <v>2019</v>
      </c>
      <c r="W185" s="43" t="s">
        <v>133</v>
      </c>
      <c r="X185" s="43" t="s">
        <v>134</v>
      </c>
      <c r="Y185" s="43" t="s">
        <v>135</v>
      </c>
      <c r="Z185" s="43" t="s">
        <v>136</v>
      </c>
      <c r="AA185" s="48">
        <v>2020</v>
      </c>
      <c r="AB185" s="43" t="s">
        <v>137</v>
      </c>
      <c r="AC185" s="43" t="s">
        <v>138</v>
      </c>
      <c r="AD185" s="43" t="s">
        <v>514</v>
      </c>
      <c r="AE185" s="43" t="s">
        <v>563</v>
      </c>
      <c r="AF185" s="48">
        <v>2021</v>
      </c>
    </row>
    <row r="186" spans="1:33" s="165" customFormat="1" hidden="1" x14ac:dyDescent="0.25">
      <c r="A186" s="5"/>
      <c r="B186" s="31" t="s">
        <v>298</v>
      </c>
      <c r="C186" s="43" t="s">
        <v>139</v>
      </c>
      <c r="D186" s="43" t="s">
        <v>140</v>
      </c>
      <c r="E186" s="43" t="s">
        <v>141</v>
      </c>
      <c r="F186" s="43" t="s">
        <v>142</v>
      </c>
      <c r="G186" s="48">
        <v>2016</v>
      </c>
      <c r="H186" s="43" t="s">
        <v>143</v>
      </c>
      <c r="I186" s="43" t="s">
        <v>144</v>
      </c>
      <c r="J186" s="43" t="s">
        <v>145</v>
      </c>
      <c r="K186" s="43" t="s">
        <v>146</v>
      </c>
      <c r="L186" s="48">
        <v>2017</v>
      </c>
      <c r="M186" s="43" t="s">
        <v>147</v>
      </c>
      <c r="N186" s="43" t="s">
        <v>148</v>
      </c>
      <c r="O186" s="43" t="s">
        <v>149</v>
      </c>
      <c r="P186" s="43" t="s">
        <v>150</v>
      </c>
      <c r="Q186" s="48">
        <v>2018</v>
      </c>
      <c r="R186" s="43" t="s">
        <v>151</v>
      </c>
      <c r="S186" s="43" t="s">
        <v>152</v>
      </c>
      <c r="T186" s="43" t="s">
        <v>153</v>
      </c>
      <c r="U186" s="43" t="s">
        <v>154</v>
      </c>
      <c r="V186" s="48">
        <v>2019</v>
      </c>
      <c r="W186" s="43" t="s">
        <v>155</v>
      </c>
      <c r="X186" s="43" t="s">
        <v>156</v>
      </c>
      <c r="Y186" s="43" t="s">
        <v>157</v>
      </c>
      <c r="Z186" s="43" t="s">
        <v>158</v>
      </c>
      <c r="AA186" s="48">
        <v>2020</v>
      </c>
      <c r="AB186" s="43" t="s">
        <v>159</v>
      </c>
      <c r="AC186" s="43" t="s">
        <v>160</v>
      </c>
      <c r="AD186" s="43" t="s">
        <v>513</v>
      </c>
      <c r="AE186" s="43" t="s">
        <v>564</v>
      </c>
      <c r="AF186" s="48">
        <v>2021</v>
      </c>
    </row>
    <row r="187" spans="1:33" s="165" customFormat="1" x14ac:dyDescent="0.25">
      <c r="A187" s="2"/>
      <c r="B187" s="10" t="s">
        <v>284</v>
      </c>
      <c r="C187" s="11"/>
      <c r="D187" s="11"/>
      <c r="E187" s="11"/>
      <c r="F187" s="11"/>
      <c r="G187" s="49"/>
      <c r="H187" s="11"/>
      <c r="I187" s="11"/>
      <c r="J187" s="11"/>
      <c r="K187" s="11"/>
      <c r="L187" s="49"/>
      <c r="M187" s="11"/>
      <c r="N187" s="11"/>
      <c r="O187" s="11"/>
      <c r="P187" s="11"/>
      <c r="Q187" s="49"/>
      <c r="R187" s="11"/>
      <c r="S187" s="11"/>
      <c r="T187" s="11"/>
      <c r="U187" s="11"/>
      <c r="V187" s="49"/>
      <c r="W187" s="11"/>
      <c r="X187" s="11"/>
      <c r="Y187" s="11"/>
      <c r="Z187" s="202"/>
      <c r="AA187" s="203"/>
      <c r="AB187" s="202">
        <v>0</v>
      </c>
      <c r="AC187" s="202">
        <v>927.36844999999994</v>
      </c>
      <c r="AD187" s="202">
        <v>1747.36761</v>
      </c>
      <c r="AE187" s="202">
        <v>2511</v>
      </c>
      <c r="AF187" s="203">
        <v>5185.7360600000002</v>
      </c>
    </row>
    <row r="188" spans="1:33" x14ac:dyDescent="0.25">
      <c r="B188" s="12" t="s">
        <v>285</v>
      </c>
      <c r="C188" s="13"/>
      <c r="D188" s="13"/>
      <c r="E188" s="13"/>
      <c r="F188" s="13"/>
      <c r="G188" s="50"/>
      <c r="H188" s="13"/>
      <c r="I188" s="13"/>
      <c r="J188" s="13"/>
      <c r="K188" s="13"/>
      <c r="L188" s="50"/>
      <c r="M188" s="13"/>
      <c r="N188" s="13"/>
      <c r="O188" s="13"/>
      <c r="P188" s="13"/>
      <c r="Q188" s="50"/>
      <c r="R188" s="13"/>
      <c r="S188" s="13"/>
      <c r="T188" s="13"/>
      <c r="U188" s="13"/>
      <c r="V188" s="50"/>
      <c r="W188" s="13"/>
      <c r="X188" s="13"/>
      <c r="Y188" s="13"/>
      <c r="Z188" s="242"/>
      <c r="AA188" s="232"/>
      <c r="AB188" s="242">
        <v>0</v>
      </c>
      <c r="AC188" s="242">
        <v>0</v>
      </c>
      <c r="AD188" s="206"/>
      <c r="AE188" s="242">
        <v>0</v>
      </c>
      <c r="AF188" s="232">
        <v>0</v>
      </c>
      <c r="AG188" s="165"/>
    </row>
    <row r="189" spans="1:33" s="165" customFormat="1" x14ac:dyDescent="0.25">
      <c r="A189" s="2"/>
      <c r="B189" s="10" t="s">
        <v>214</v>
      </c>
      <c r="C189" s="11"/>
      <c r="D189" s="11"/>
      <c r="E189" s="11"/>
      <c r="F189" s="11"/>
      <c r="G189" s="49"/>
      <c r="H189" s="11"/>
      <c r="I189" s="11"/>
      <c r="J189" s="11"/>
      <c r="K189" s="11"/>
      <c r="L189" s="49"/>
      <c r="M189" s="11"/>
      <c r="N189" s="11"/>
      <c r="O189" s="11"/>
      <c r="P189" s="11"/>
      <c r="Q189" s="49"/>
      <c r="R189" s="11"/>
      <c r="S189" s="11"/>
      <c r="T189" s="11"/>
      <c r="U189" s="11"/>
      <c r="V189" s="49"/>
      <c r="W189" s="11"/>
      <c r="X189" s="11"/>
      <c r="Y189" s="11"/>
      <c r="Z189" s="202">
        <v>0</v>
      </c>
      <c r="AA189" s="203"/>
      <c r="AB189" s="202">
        <v>0</v>
      </c>
      <c r="AC189" s="202">
        <v>927.36844999999994</v>
      </c>
      <c r="AD189" s="202">
        <v>1747.36761</v>
      </c>
      <c r="AE189" s="202">
        <v>2511</v>
      </c>
      <c r="AF189" s="203">
        <v>5185.7360600000002</v>
      </c>
    </row>
    <row r="190" spans="1:33" x14ac:dyDescent="0.25">
      <c r="B190" s="12" t="s">
        <v>215</v>
      </c>
      <c r="C190" s="9"/>
      <c r="D190" s="9"/>
      <c r="E190" s="9"/>
      <c r="F190" s="9"/>
      <c r="G190" s="50"/>
      <c r="H190" s="9"/>
      <c r="I190" s="9"/>
      <c r="J190" s="9"/>
      <c r="K190" s="9"/>
      <c r="L190" s="50"/>
      <c r="M190" s="9"/>
      <c r="N190" s="9"/>
      <c r="O190" s="9"/>
      <c r="P190" s="9"/>
      <c r="Q190" s="50"/>
      <c r="R190" s="13"/>
      <c r="S190" s="13"/>
      <c r="T190" s="13"/>
      <c r="U190" s="13"/>
      <c r="V190" s="50"/>
      <c r="W190" s="13"/>
      <c r="X190" s="13"/>
      <c r="Y190" s="13"/>
      <c r="Z190" s="242">
        <v>0</v>
      </c>
      <c r="AA190" s="232"/>
      <c r="AB190" s="242">
        <v>-0.24540000000000001</v>
      </c>
      <c r="AC190" s="242">
        <v>-3129.0813800000001</v>
      </c>
      <c r="AD190" s="242">
        <v>-4505.0701500000005</v>
      </c>
      <c r="AE190" s="242">
        <v>-17705</v>
      </c>
      <c r="AF190" s="232">
        <v>-25339.396930000003</v>
      </c>
    </row>
    <row r="191" spans="1:33" x14ac:dyDescent="0.25">
      <c r="B191" s="12" t="s">
        <v>216</v>
      </c>
      <c r="C191" s="14"/>
      <c r="D191" s="14"/>
      <c r="E191" s="14"/>
      <c r="F191" s="14"/>
      <c r="G191" s="51"/>
      <c r="H191" s="14"/>
      <c r="I191" s="14"/>
      <c r="J191" s="14"/>
      <c r="K191" s="14"/>
      <c r="L191" s="51"/>
      <c r="M191" s="14"/>
      <c r="N191" s="14"/>
      <c r="O191" s="14"/>
      <c r="P191" s="14"/>
      <c r="Q191" s="51"/>
      <c r="R191" s="14"/>
      <c r="S191" s="14"/>
      <c r="T191" s="14"/>
      <c r="U191" s="14"/>
      <c r="V191" s="51"/>
      <c r="W191" s="14"/>
      <c r="X191" s="14"/>
      <c r="Y191" s="14"/>
      <c r="Z191" s="205">
        <v>0</v>
      </c>
      <c r="AA191" s="243"/>
      <c r="AB191" s="242">
        <v>0</v>
      </c>
      <c r="AC191" s="242">
        <v>-43.122620000000005</v>
      </c>
      <c r="AD191" s="242">
        <v>-81.340190000000007</v>
      </c>
      <c r="AE191" s="242">
        <v>-587</v>
      </c>
      <c r="AF191" s="243">
        <v>-711.46280999999999</v>
      </c>
    </row>
    <row r="192" spans="1:33" x14ac:dyDescent="0.25">
      <c r="B192" s="12" t="s">
        <v>217</v>
      </c>
      <c r="C192" s="14"/>
      <c r="D192" s="14"/>
      <c r="E192" s="14"/>
      <c r="F192" s="14"/>
      <c r="G192" s="51"/>
      <c r="H192" s="14"/>
      <c r="I192" s="14"/>
      <c r="J192" s="14"/>
      <c r="K192" s="14"/>
      <c r="L192" s="51"/>
      <c r="M192" s="14"/>
      <c r="N192" s="14"/>
      <c r="O192" s="14"/>
      <c r="P192" s="14"/>
      <c r="Q192" s="51"/>
      <c r="R192" s="14"/>
      <c r="S192" s="14"/>
      <c r="T192" s="14"/>
      <c r="U192" s="14"/>
      <c r="V192" s="51"/>
      <c r="W192" s="14"/>
      <c r="X192" s="14"/>
      <c r="Y192" s="14"/>
      <c r="Z192" s="205">
        <v>0</v>
      </c>
      <c r="AA192" s="243"/>
      <c r="AB192" s="242">
        <v>0</v>
      </c>
      <c r="AC192" s="242">
        <v>0</v>
      </c>
      <c r="AD192" s="242">
        <v>0</v>
      </c>
      <c r="AE192" s="242">
        <v>0</v>
      </c>
      <c r="AF192" s="243">
        <v>0</v>
      </c>
    </row>
    <row r="193" spans="1:33" x14ac:dyDescent="0.25">
      <c r="B193" s="12" t="s">
        <v>218</v>
      </c>
      <c r="C193" s="9"/>
      <c r="D193" s="9"/>
      <c r="E193" s="9"/>
      <c r="F193" s="9"/>
      <c r="G193" s="50"/>
      <c r="H193" s="9"/>
      <c r="I193" s="9"/>
      <c r="J193" s="9"/>
      <c r="K193" s="9"/>
      <c r="L193" s="50"/>
      <c r="M193" s="9"/>
      <c r="N193" s="9"/>
      <c r="O193" s="9"/>
      <c r="P193" s="9"/>
      <c r="Q193" s="50"/>
      <c r="R193" s="13"/>
      <c r="S193" s="13"/>
      <c r="T193" s="13"/>
      <c r="U193" s="13"/>
      <c r="V193" s="50"/>
      <c r="W193" s="13"/>
      <c r="X193" s="13"/>
      <c r="Y193" s="13"/>
      <c r="Z193" s="242">
        <v>0</v>
      </c>
      <c r="AA193" s="232"/>
      <c r="AB193" s="242">
        <v>0</v>
      </c>
      <c r="AC193" s="242">
        <v>0</v>
      </c>
      <c r="AD193" s="242">
        <v>0</v>
      </c>
      <c r="AE193" s="242">
        <v>0</v>
      </c>
      <c r="AF193" s="232">
        <v>0</v>
      </c>
    </row>
    <row r="194" spans="1:33" x14ac:dyDescent="0.25">
      <c r="B194" s="12" t="s">
        <v>283</v>
      </c>
      <c r="C194" s="9"/>
      <c r="D194" s="9"/>
      <c r="E194" s="9"/>
      <c r="F194" s="9"/>
      <c r="G194" s="50"/>
      <c r="H194" s="9"/>
      <c r="I194" s="9"/>
      <c r="J194" s="9"/>
      <c r="K194" s="9"/>
      <c r="L194" s="50"/>
      <c r="M194" s="9"/>
      <c r="N194" s="9"/>
      <c r="O194" s="9"/>
      <c r="P194" s="9"/>
      <c r="Q194" s="50"/>
      <c r="R194" s="13"/>
      <c r="S194" s="13"/>
      <c r="T194" s="13"/>
      <c r="U194" s="13"/>
      <c r="V194" s="50"/>
      <c r="W194" s="13"/>
      <c r="X194" s="13"/>
      <c r="Y194" s="13"/>
      <c r="Z194" s="242"/>
      <c r="AA194" s="232"/>
      <c r="AB194" s="242"/>
      <c r="AC194" s="242"/>
      <c r="AD194" s="242">
        <v>-183</v>
      </c>
      <c r="AE194" s="242">
        <v>2750</v>
      </c>
      <c r="AF194" s="232">
        <v>2567</v>
      </c>
    </row>
    <row r="195" spans="1:33" s="165" customFormat="1" x14ac:dyDescent="0.25">
      <c r="A195" s="2"/>
      <c r="B195" s="10" t="s">
        <v>196</v>
      </c>
      <c r="C195" s="11"/>
      <c r="D195" s="11"/>
      <c r="E195" s="11"/>
      <c r="F195" s="11"/>
      <c r="G195" s="49"/>
      <c r="H195" s="11"/>
      <c r="I195" s="11"/>
      <c r="J195" s="11"/>
      <c r="K195" s="11"/>
      <c r="L195" s="49"/>
      <c r="M195" s="11"/>
      <c r="N195" s="11"/>
      <c r="O195" s="11"/>
      <c r="P195" s="11"/>
      <c r="Q195" s="49"/>
      <c r="R195" s="11"/>
      <c r="S195" s="11"/>
      <c r="T195" s="11"/>
      <c r="U195" s="11"/>
      <c r="V195" s="49"/>
      <c r="W195" s="11"/>
      <c r="X195" s="11"/>
      <c r="Y195" s="11"/>
      <c r="Z195" s="202">
        <v>0</v>
      </c>
      <c r="AA195" s="203"/>
      <c r="AB195" s="202">
        <v>-0.24540000000000001</v>
      </c>
      <c r="AC195" s="202">
        <v>-2244.8355500000002</v>
      </c>
      <c r="AD195" s="202">
        <v>-3022.0427300000001</v>
      </c>
      <c r="AE195" s="202">
        <v>-13031</v>
      </c>
      <c r="AF195" s="203">
        <v>-18298.123680000001</v>
      </c>
    </row>
    <row r="196" spans="1:33" x14ac:dyDescent="0.25">
      <c r="B196" s="12" t="s">
        <v>220</v>
      </c>
      <c r="C196" s="14"/>
      <c r="D196" s="14"/>
      <c r="E196" s="14"/>
      <c r="F196" s="14"/>
      <c r="G196" s="51"/>
      <c r="H196" s="14"/>
      <c r="I196" s="14"/>
      <c r="J196" s="14"/>
      <c r="K196" s="14"/>
      <c r="L196" s="51"/>
      <c r="M196" s="14"/>
      <c r="N196" s="14"/>
      <c r="O196" s="14"/>
      <c r="P196" s="14"/>
      <c r="Q196" s="51"/>
      <c r="R196" s="14"/>
      <c r="S196" s="14"/>
      <c r="T196" s="14"/>
      <c r="U196" s="14"/>
      <c r="V196" s="51"/>
      <c r="W196" s="14"/>
      <c r="X196" s="14"/>
      <c r="Y196" s="14"/>
      <c r="Z196" s="205">
        <v>0</v>
      </c>
      <c r="AA196" s="243"/>
      <c r="AB196" s="205">
        <v>0</v>
      </c>
      <c r="AC196" s="205">
        <v>0</v>
      </c>
      <c r="AD196" s="205">
        <v>0</v>
      </c>
      <c r="AE196" s="205">
        <v>0</v>
      </c>
      <c r="AF196" s="243">
        <v>0</v>
      </c>
    </row>
    <row r="197" spans="1:33" s="165" customFormat="1" x14ac:dyDescent="0.25">
      <c r="A197" s="2"/>
      <c r="B197" s="10" t="s">
        <v>221</v>
      </c>
      <c r="C197" s="11"/>
      <c r="D197" s="11"/>
      <c r="E197" s="11"/>
      <c r="F197" s="11"/>
      <c r="G197" s="49"/>
      <c r="H197" s="11"/>
      <c r="I197" s="11"/>
      <c r="J197" s="11"/>
      <c r="K197" s="11"/>
      <c r="L197" s="49"/>
      <c r="M197" s="11"/>
      <c r="N197" s="11"/>
      <c r="O197" s="11"/>
      <c r="P197" s="11"/>
      <c r="Q197" s="49"/>
      <c r="R197" s="11"/>
      <c r="S197" s="11"/>
      <c r="T197" s="11"/>
      <c r="U197" s="11"/>
      <c r="V197" s="49"/>
      <c r="W197" s="11"/>
      <c r="X197" s="11"/>
      <c r="Y197" s="11"/>
      <c r="Z197" s="202">
        <v>0</v>
      </c>
      <c r="AA197" s="203"/>
      <c r="AB197" s="202">
        <v>-0.24540000000000001</v>
      </c>
      <c r="AC197" s="202">
        <v>-2244.8355500000002</v>
      </c>
      <c r="AD197" s="202">
        <v>-3022.0427300000001</v>
      </c>
      <c r="AE197" s="202">
        <v>-13031</v>
      </c>
      <c r="AF197" s="203">
        <v>-18298.123680000001</v>
      </c>
    </row>
    <row r="198" spans="1:33" x14ac:dyDescent="0.25">
      <c r="B198" s="12" t="s">
        <v>222</v>
      </c>
      <c r="C198" s="14"/>
      <c r="D198" s="14"/>
      <c r="E198" s="14"/>
      <c r="F198" s="14"/>
      <c r="G198" s="51"/>
      <c r="H198" s="14"/>
      <c r="I198" s="14"/>
      <c r="J198" s="14"/>
      <c r="K198" s="14"/>
      <c r="L198" s="51"/>
      <c r="M198" s="14"/>
      <c r="N198" s="14"/>
      <c r="O198" s="14"/>
      <c r="P198" s="14"/>
      <c r="Q198" s="51"/>
      <c r="R198" s="14"/>
      <c r="S198" s="14"/>
      <c r="T198" s="14"/>
      <c r="U198" s="14"/>
      <c r="V198" s="51"/>
      <c r="W198" s="14"/>
      <c r="X198" s="14"/>
      <c r="Y198" s="14"/>
      <c r="Z198" s="205">
        <v>0</v>
      </c>
      <c r="AA198" s="243"/>
      <c r="AB198" s="242">
        <v>0</v>
      </c>
      <c r="AC198" s="242">
        <v>561.20773999999994</v>
      </c>
      <c r="AD198" s="242">
        <v>752.15131000000008</v>
      </c>
      <c r="AE198" s="242">
        <v>3421</v>
      </c>
      <c r="AF198" s="243">
        <v>4734.35905</v>
      </c>
    </row>
    <row r="199" spans="1:33" x14ac:dyDescent="0.25">
      <c r="B199" s="12" t="s">
        <v>223</v>
      </c>
      <c r="C199" s="14"/>
      <c r="D199" s="14"/>
      <c r="E199" s="14"/>
      <c r="F199" s="14"/>
      <c r="G199" s="51"/>
      <c r="H199" s="14"/>
      <c r="I199" s="14"/>
      <c r="J199" s="14"/>
      <c r="K199" s="14"/>
      <c r="L199" s="51"/>
      <c r="M199" s="14"/>
      <c r="N199" s="14"/>
      <c r="O199" s="14"/>
      <c r="P199" s="14"/>
      <c r="Q199" s="51"/>
      <c r="R199" s="14"/>
      <c r="S199" s="14"/>
      <c r="T199" s="14"/>
      <c r="U199" s="14"/>
      <c r="V199" s="51"/>
      <c r="W199" s="14"/>
      <c r="X199" s="14"/>
      <c r="Y199" s="14"/>
      <c r="Z199" s="205">
        <v>0</v>
      </c>
      <c r="AA199" s="243"/>
      <c r="AB199" s="242">
        <v>0</v>
      </c>
      <c r="AC199" s="242">
        <v>202.03478999999999</v>
      </c>
      <c r="AD199" s="242">
        <v>270.77446999999995</v>
      </c>
      <c r="AE199" s="242">
        <v>1231</v>
      </c>
      <c r="AF199" s="243">
        <v>1703.80926</v>
      </c>
    </row>
    <row r="200" spans="1:33" x14ac:dyDescent="0.25">
      <c r="B200" s="12" t="s">
        <v>224</v>
      </c>
      <c r="C200" s="14"/>
      <c r="D200" s="14"/>
      <c r="E200" s="14"/>
      <c r="F200" s="14"/>
      <c r="G200" s="51"/>
      <c r="H200" s="14"/>
      <c r="I200" s="14"/>
      <c r="J200" s="14"/>
      <c r="K200" s="14"/>
      <c r="L200" s="51"/>
      <c r="M200" s="14"/>
      <c r="N200" s="14"/>
      <c r="O200" s="14"/>
      <c r="P200" s="14"/>
      <c r="Q200" s="51"/>
      <c r="R200" s="14"/>
      <c r="S200" s="14"/>
      <c r="T200" s="14"/>
      <c r="U200" s="14"/>
      <c r="V200" s="51"/>
      <c r="W200" s="14"/>
      <c r="X200" s="14"/>
      <c r="Y200" s="14"/>
      <c r="Z200" s="205">
        <v>0</v>
      </c>
      <c r="AA200" s="243"/>
      <c r="AB200" s="205">
        <v>0</v>
      </c>
      <c r="AC200" s="205">
        <v>0</v>
      </c>
      <c r="AD200" s="205">
        <v>0</v>
      </c>
      <c r="AE200" s="205">
        <v>-645</v>
      </c>
      <c r="AF200" s="243">
        <v>-645</v>
      </c>
    </row>
    <row r="201" spans="1:33" x14ac:dyDescent="0.25">
      <c r="B201" s="12" t="s">
        <v>225</v>
      </c>
      <c r="C201" s="14"/>
      <c r="D201" s="14"/>
      <c r="E201" s="14"/>
      <c r="F201" s="14"/>
      <c r="G201" s="51"/>
      <c r="H201" s="14"/>
      <c r="I201" s="14"/>
      <c r="J201" s="14"/>
      <c r="K201" s="14"/>
      <c r="L201" s="51"/>
      <c r="M201" s="14"/>
      <c r="N201" s="14"/>
      <c r="O201" s="14"/>
      <c r="P201" s="14"/>
      <c r="Q201" s="51"/>
      <c r="R201" s="14"/>
      <c r="S201" s="14"/>
      <c r="T201" s="14"/>
      <c r="U201" s="14"/>
      <c r="V201" s="51"/>
      <c r="W201" s="14"/>
      <c r="X201" s="14"/>
      <c r="Y201" s="14"/>
      <c r="Z201" s="205">
        <v>0</v>
      </c>
      <c r="AA201" s="243"/>
      <c r="AB201" s="205">
        <v>0</v>
      </c>
      <c r="AC201" s="205">
        <v>0</v>
      </c>
      <c r="AD201" s="205">
        <v>0</v>
      </c>
      <c r="AE201" s="205">
        <v>0</v>
      </c>
      <c r="AF201" s="243">
        <v>0</v>
      </c>
    </row>
    <row r="202" spans="1:33" s="165" customFormat="1" x14ac:dyDescent="0.25">
      <c r="A202" s="6"/>
      <c r="B202" s="16" t="s">
        <v>226</v>
      </c>
      <c r="C202" s="17"/>
      <c r="D202" s="17"/>
      <c r="E202" s="17"/>
      <c r="F202" s="17"/>
      <c r="G202" s="55"/>
      <c r="H202" s="17"/>
      <c r="I202" s="17"/>
      <c r="J202" s="17"/>
      <c r="K202" s="17"/>
      <c r="L202" s="55"/>
      <c r="M202" s="17"/>
      <c r="N202" s="17"/>
      <c r="O202" s="17"/>
      <c r="P202" s="17"/>
      <c r="Q202" s="55"/>
      <c r="R202" s="17"/>
      <c r="S202" s="17"/>
      <c r="T202" s="17"/>
      <c r="U202" s="17"/>
      <c r="V202" s="55"/>
      <c r="W202" s="17"/>
      <c r="X202" s="17"/>
      <c r="Y202" s="17"/>
      <c r="Z202" s="244">
        <v>0</v>
      </c>
      <c r="AA202" s="245"/>
      <c r="AB202" s="244">
        <v>-0.24540000000000001</v>
      </c>
      <c r="AC202" s="244">
        <v>-1481.5930200000005</v>
      </c>
      <c r="AD202" s="244">
        <v>-1999.1169500000001</v>
      </c>
      <c r="AE202" s="244">
        <v>-9024</v>
      </c>
      <c r="AF202" s="245">
        <v>-12504.95537</v>
      </c>
      <c r="AG202" s="253"/>
    </row>
    <row r="203" spans="1:33" x14ac:dyDescent="0.25">
      <c r="B203" s="12" t="s">
        <v>251</v>
      </c>
      <c r="C203" s="14"/>
      <c r="D203" s="14"/>
      <c r="E203" s="14"/>
      <c r="F203" s="14"/>
      <c r="G203" s="51"/>
      <c r="H203" s="14"/>
      <c r="I203" s="14"/>
      <c r="J203" s="14"/>
      <c r="K203" s="14"/>
      <c r="L203" s="51"/>
      <c r="M203" s="14"/>
      <c r="N203" s="14"/>
      <c r="O203" s="14"/>
      <c r="P203" s="14"/>
      <c r="Q203" s="51"/>
      <c r="R203" s="14"/>
      <c r="S203" s="14"/>
      <c r="T203" s="14"/>
      <c r="U203" s="14"/>
      <c r="V203" s="51"/>
      <c r="W203" s="14"/>
      <c r="X203" s="14"/>
      <c r="Y203" s="14"/>
      <c r="Z203" s="205">
        <v>0</v>
      </c>
      <c r="AA203" s="243"/>
      <c r="AB203" s="205">
        <v>-0.24540000000000001</v>
      </c>
      <c r="AC203" s="205">
        <v>-1481.5930200000005</v>
      </c>
      <c r="AD203" s="205">
        <v>-1999.1169500000001</v>
      </c>
      <c r="AE203" s="205">
        <v>-9024</v>
      </c>
      <c r="AF203" s="243">
        <v>-12504.95537</v>
      </c>
    </row>
    <row r="204" spans="1:33" x14ac:dyDescent="0.25">
      <c r="B204" s="12" t="s">
        <v>227</v>
      </c>
      <c r="C204" s="14"/>
      <c r="D204" s="14"/>
      <c r="E204" s="14"/>
      <c r="F204" s="14"/>
      <c r="G204" s="51"/>
      <c r="H204" s="14"/>
      <c r="I204" s="14"/>
      <c r="J204" s="14"/>
      <c r="K204" s="14"/>
      <c r="L204" s="51"/>
      <c r="M204" s="14"/>
      <c r="N204" s="14"/>
      <c r="O204" s="14"/>
      <c r="P204" s="14"/>
      <c r="Q204" s="51"/>
      <c r="R204" s="14"/>
      <c r="S204" s="14"/>
      <c r="T204" s="14"/>
      <c r="U204" s="14"/>
      <c r="V204" s="51"/>
      <c r="W204" s="14"/>
      <c r="X204" s="14"/>
      <c r="Y204" s="14"/>
      <c r="Z204" s="205">
        <v>0</v>
      </c>
      <c r="AA204" s="243"/>
      <c r="AB204" s="205">
        <v>0</v>
      </c>
      <c r="AC204" s="205">
        <v>0</v>
      </c>
      <c r="AD204" s="205">
        <v>0</v>
      </c>
      <c r="AE204" s="205">
        <v>0</v>
      </c>
      <c r="AF204" s="243">
        <v>0</v>
      </c>
    </row>
    <row r="205" spans="1:33" x14ac:dyDescent="0.25">
      <c r="B205" s="12" t="s">
        <v>252</v>
      </c>
      <c r="C205" s="14"/>
      <c r="D205" s="14"/>
      <c r="E205" s="14"/>
      <c r="F205" s="14"/>
      <c r="G205" s="51"/>
      <c r="H205" s="14"/>
      <c r="I205" s="14"/>
      <c r="J205" s="14"/>
      <c r="K205" s="14"/>
      <c r="L205" s="51"/>
      <c r="M205" s="14"/>
      <c r="N205" s="14"/>
      <c r="O205" s="14"/>
      <c r="P205" s="14"/>
      <c r="Q205" s="51"/>
      <c r="R205" s="14"/>
      <c r="S205" s="14"/>
      <c r="T205" s="14"/>
      <c r="U205" s="14"/>
      <c r="V205" s="51"/>
      <c r="W205" s="14"/>
      <c r="X205" s="14"/>
      <c r="Y205" s="14"/>
      <c r="Z205" s="205">
        <v>0</v>
      </c>
      <c r="AA205" s="243"/>
      <c r="AB205" s="205">
        <v>-0.24540000000000001</v>
      </c>
      <c r="AC205" s="205">
        <v>-1481.5930200000005</v>
      </c>
      <c r="AD205" s="205">
        <v>-1999.1169500000001</v>
      </c>
      <c r="AE205" s="205">
        <v>-9024</v>
      </c>
      <c r="AF205" s="243">
        <v>-12504.95537</v>
      </c>
    </row>
    <row r="206" spans="1:33" x14ac:dyDescent="0.25">
      <c r="B206" s="12" t="s">
        <v>253</v>
      </c>
      <c r="C206" s="14"/>
      <c r="D206" s="14"/>
      <c r="E206" s="14"/>
      <c r="F206" s="14"/>
      <c r="G206" s="51"/>
      <c r="H206" s="14"/>
      <c r="I206" s="14"/>
      <c r="J206" s="14"/>
      <c r="K206" s="14"/>
      <c r="L206" s="51"/>
      <c r="M206" s="14"/>
      <c r="N206" s="14"/>
      <c r="O206" s="14"/>
      <c r="P206" s="14"/>
      <c r="Q206" s="51"/>
      <c r="R206" s="14"/>
      <c r="S206" s="14"/>
      <c r="T206" s="14"/>
      <c r="U206" s="14"/>
      <c r="V206" s="51"/>
      <c r="W206" s="14"/>
      <c r="X206" s="14"/>
      <c r="Y206" s="14"/>
      <c r="Z206" s="205">
        <v>0</v>
      </c>
      <c r="AA206" s="243"/>
      <c r="AB206" s="205">
        <v>0</v>
      </c>
      <c r="AC206" s="205">
        <v>0</v>
      </c>
      <c r="AD206" s="205">
        <v>0</v>
      </c>
      <c r="AE206" s="205">
        <v>0</v>
      </c>
      <c r="AF206" s="243">
        <v>0</v>
      </c>
    </row>
    <row r="207" spans="1:33" ht="15.75" thickBot="1" x14ac:dyDescent="0.3">
      <c r="B207" s="18" t="s">
        <v>241</v>
      </c>
      <c r="C207" s="19"/>
      <c r="D207" s="19"/>
      <c r="E207" s="19"/>
      <c r="F207" s="19"/>
      <c r="G207" s="58"/>
      <c r="H207" s="19"/>
      <c r="I207" s="19"/>
      <c r="J207" s="19"/>
      <c r="K207" s="19"/>
      <c r="L207" s="58"/>
      <c r="M207" s="19"/>
      <c r="N207" s="19"/>
      <c r="O207" s="19"/>
      <c r="P207" s="19"/>
      <c r="Q207" s="58"/>
      <c r="R207" s="19"/>
      <c r="S207" s="19"/>
      <c r="T207" s="19"/>
      <c r="U207" s="19"/>
      <c r="V207" s="58"/>
      <c r="W207" s="19"/>
      <c r="X207" s="19"/>
      <c r="Y207" s="19"/>
      <c r="Z207" s="19">
        <v>1</v>
      </c>
      <c r="AA207" s="58">
        <v>1</v>
      </c>
      <c r="AB207" s="19">
        <v>0.75</v>
      </c>
      <c r="AC207" s="19">
        <v>0.75</v>
      </c>
      <c r="AD207" s="19">
        <v>0.75</v>
      </c>
      <c r="AE207" s="19">
        <v>0.75</v>
      </c>
      <c r="AF207" s="58">
        <v>0.75</v>
      </c>
    </row>
    <row r="209" spans="1:33" s="166" customFormat="1" ht="23.25" x14ac:dyDescent="0.35">
      <c r="A209" s="115"/>
      <c r="B209" s="115" t="s">
        <v>101</v>
      </c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</row>
    <row r="210" spans="1:33" ht="15.75" thickBot="1" x14ac:dyDescent="0.3"/>
    <row r="211" spans="1:33" s="165" customFormat="1" x14ac:dyDescent="0.25">
      <c r="A211" s="5"/>
      <c r="B211" s="31" t="s">
        <v>169</v>
      </c>
      <c r="C211" s="43" t="s">
        <v>117</v>
      </c>
      <c r="D211" s="43" t="s">
        <v>118</v>
      </c>
      <c r="E211" s="43" t="s">
        <v>119</v>
      </c>
      <c r="F211" s="43" t="s">
        <v>120</v>
      </c>
      <c r="G211" s="48">
        <v>2016</v>
      </c>
      <c r="H211" s="43" t="s">
        <v>121</v>
      </c>
      <c r="I211" s="43" t="s">
        <v>122</v>
      </c>
      <c r="J211" s="43" t="s">
        <v>123</v>
      </c>
      <c r="K211" s="43" t="s">
        <v>124</v>
      </c>
      <c r="L211" s="48">
        <v>2017</v>
      </c>
      <c r="M211" s="43" t="s">
        <v>125</v>
      </c>
      <c r="N211" s="43" t="s">
        <v>126</v>
      </c>
      <c r="O211" s="43" t="s">
        <v>127</v>
      </c>
      <c r="P211" s="43" t="s">
        <v>128</v>
      </c>
      <c r="Q211" s="48">
        <v>2018</v>
      </c>
      <c r="R211" s="43" t="s">
        <v>129</v>
      </c>
      <c r="S211" s="43" t="s">
        <v>130</v>
      </c>
      <c r="T211" s="43" t="s">
        <v>131</v>
      </c>
      <c r="U211" s="43" t="s">
        <v>132</v>
      </c>
      <c r="V211" s="48">
        <v>2019</v>
      </c>
      <c r="W211" s="43" t="s">
        <v>133</v>
      </c>
      <c r="X211" s="43" t="s">
        <v>134</v>
      </c>
      <c r="Y211" s="43" t="s">
        <v>135</v>
      </c>
      <c r="Z211" s="43" t="s">
        <v>136</v>
      </c>
      <c r="AA211" s="48">
        <v>2020</v>
      </c>
      <c r="AB211" s="43" t="s">
        <v>137</v>
      </c>
      <c r="AC211" s="43" t="s">
        <v>138</v>
      </c>
      <c r="AD211" s="43" t="s">
        <v>514</v>
      </c>
      <c r="AE211" s="43" t="s">
        <v>563</v>
      </c>
      <c r="AF211" s="48">
        <v>2021</v>
      </c>
    </row>
    <row r="212" spans="1:33" s="165" customFormat="1" hidden="1" x14ac:dyDescent="0.25">
      <c r="A212" s="5"/>
      <c r="B212" s="31" t="s">
        <v>169</v>
      </c>
      <c r="C212" s="43" t="s">
        <v>139</v>
      </c>
      <c r="D212" s="43" t="s">
        <v>140</v>
      </c>
      <c r="E212" s="43" t="s">
        <v>141</v>
      </c>
      <c r="F212" s="43" t="s">
        <v>142</v>
      </c>
      <c r="G212" s="48">
        <v>2016</v>
      </c>
      <c r="H212" s="43" t="s">
        <v>143</v>
      </c>
      <c r="I212" s="43" t="s">
        <v>144</v>
      </c>
      <c r="J212" s="43" t="s">
        <v>145</v>
      </c>
      <c r="K212" s="43" t="s">
        <v>146</v>
      </c>
      <c r="L212" s="48">
        <v>2017</v>
      </c>
      <c r="M212" s="43" t="s">
        <v>147</v>
      </c>
      <c r="N212" s="43" t="s">
        <v>148</v>
      </c>
      <c r="O212" s="43" t="s">
        <v>149</v>
      </c>
      <c r="P212" s="43" t="s">
        <v>150</v>
      </c>
      <c r="Q212" s="48">
        <v>2018</v>
      </c>
      <c r="R212" s="43" t="s">
        <v>151</v>
      </c>
      <c r="S212" s="43" t="s">
        <v>152</v>
      </c>
      <c r="T212" s="43" t="s">
        <v>153</v>
      </c>
      <c r="U212" s="43" t="s">
        <v>154</v>
      </c>
      <c r="V212" s="48">
        <v>2019</v>
      </c>
      <c r="W212" s="43" t="s">
        <v>155</v>
      </c>
      <c r="X212" s="43" t="s">
        <v>156</v>
      </c>
      <c r="Y212" s="43" t="s">
        <v>157</v>
      </c>
      <c r="Z212" s="43" t="s">
        <v>158</v>
      </c>
      <c r="AA212" s="48">
        <v>2020</v>
      </c>
      <c r="AB212" s="43" t="s">
        <v>159</v>
      </c>
      <c r="AC212" s="43" t="s">
        <v>160</v>
      </c>
      <c r="AD212" s="43" t="s">
        <v>513</v>
      </c>
      <c r="AE212" s="43" t="s">
        <v>564</v>
      </c>
      <c r="AF212" s="48">
        <v>2021</v>
      </c>
    </row>
    <row r="213" spans="1:33" s="165" customFormat="1" x14ac:dyDescent="0.25">
      <c r="A213" s="2"/>
      <c r="B213" s="10" t="s">
        <v>245</v>
      </c>
      <c r="C213" s="11"/>
      <c r="D213" s="11"/>
      <c r="E213" s="11"/>
      <c r="F213" s="11"/>
      <c r="G213" s="49"/>
      <c r="H213" s="11"/>
      <c r="I213" s="11"/>
      <c r="J213" s="11"/>
      <c r="K213" s="11"/>
      <c r="L213" s="49"/>
      <c r="M213" s="11"/>
      <c r="N213" s="11"/>
      <c r="O213" s="11"/>
      <c r="P213" s="11"/>
      <c r="Q213" s="49"/>
      <c r="R213" s="11"/>
      <c r="S213" s="11"/>
      <c r="T213" s="11"/>
      <c r="U213" s="11"/>
      <c r="V213" s="49"/>
      <c r="W213" s="11"/>
      <c r="X213" s="11"/>
      <c r="Y213" s="11"/>
      <c r="Z213" s="202">
        <v>0</v>
      </c>
      <c r="AA213" s="203">
        <v>0</v>
      </c>
      <c r="AB213" s="202">
        <v>476</v>
      </c>
      <c r="AC213" s="202">
        <v>2759</v>
      </c>
      <c r="AD213" s="202">
        <v>4900</v>
      </c>
      <c r="AE213" s="202">
        <v>8186</v>
      </c>
      <c r="AF213" s="203">
        <v>16321</v>
      </c>
      <c r="AG213" s="164"/>
    </row>
    <row r="214" spans="1:33" x14ac:dyDescent="0.25">
      <c r="B214" s="12" t="s">
        <v>246</v>
      </c>
      <c r="C214" s="13"/>
      <c r="D214" s="13"/>
      <c r="E214" s="13"/>
      <c r="F214" s="13"/>
      <c r="G214" s="50"/>
      <c r="H214" s="13"/>
      <c r="I214" s="13"/>
      <c r="J214" s="13"/>
      <c r="K214" s="13"/>
      <c r="L214" s="50"/>
      <c r="M214" s="13"/>
      <c r="N214" s="13"/>
      <c r="O214" s="13"/>
      <c r="P214" s="13"/>
      <c r="Q214" s="50"/>
      <c r="R214" s="13"/>
      <c r="S214" s="13"/>
      <c r="T214" s="13"/>
      <c r="U214" s="13"/>
      <c r="V214" s="50"/>
      <c r="W214" s="13"/>
      <c r="X214" s="13"/>
      <c r="Y214" s="13"/>
      <c r="Z214" s="242">
        <v>0</v>
      </c>
      <c r="AA214" s="232">
        <v>0</v>
      </c>
      <c r="AB214" s="242">
        <v>-347.07729999999992</v>
      </c>
      <c r="AC214" s="242">
        <v>-2182.9227000000001</v>
      </c>
      <c r="AD214" s="242">
        <v>-4359</v>
      </c>
      <c r="AE214" s="242">
        <v>-6295</v>
      </c>
      <c r="AF214" s="232">
        <v>-13184</v>
      </c>
    </row>
    <row r="215" spans="1:33" s="165" customFormat="1" x14ac:dyDescent="0.25">
      <c r="A215" s="2"/>
      <c r="B215" s="10" t="s">
        <v>214</v>
      </c>
      <c r="C215" s="11"/>
      <c r="D215" s="11"/>
      <c r="E215" s="11"/>
      <c r="F215" s="11"/>
      <c r="G215" s="49"/>
      <c r="H215" s="11"/>
      <c r="I215" s="11"/>
      <c r="J215" s="11"/>
      <c r="K215" s="11"/>
      <c r="L215" s="49"/>
      <c r="M215" s="11"/>
      <c r="N215" s="11"/>
      <c r="O215" s="11"/>
      <c r="P215" s="11"/>
      <c r="Q215" s="49"/>
      <c r="R215" s="11"/>
      <c r="S215" s="11"/>
      <c r="T215" s="11"/>
      <c r="U215" s="11"/>
      <c r="V215" s="49"/>
      <c r="W215" s="11"/>
      <c r="X215" s="11"/>
      <c r="Y215" s="11"/>
      <c r="Z215" s="202">
        <v>0</v>
      </c>
      <c r="AA215" s="203">
        <v>0</v>
      </c>
      <c r="AB215" s="202">
        <v>128.92270000000002</v>
      </c>
      <c r="AC215" s="202">
        <v>576.07729999999992</v>
      </c>
      <c r="AD215" s="202">
        <v>541</v>
      </c>
      <c r="AE215" s="202">
        <v>1891</v>
      </c>
      <c r="AF215" s="203">
        <v>3137</v>
      </c>
    </row>
    <row r="216" spans="1:33" x14ac:dyDescent="0.25">
      <c r="B216" s="12" t="s">
        <v>215</v>
      </c>
      <c r="C216" s="9"/>
      <c r="D216" s="9"/>
      <c r="E216" s="9"/>
      <c r="F216" s="9"/>
      <c r="G216" s="50"/>
      <c r="H216" s="9"/>
      <c r="I216" s="9"/>
      <c r="J216" s="9"/>
      <c r="K216" s="9"/>
      <c r="L216" s="50"/>
      <c r="M216" s="9"/>
      <c r="N216" s="9"/>
      <c r="O216" s="9"/>
      <c r="P216" s="9"/>
      <c r="Q216" s="50"/>
      <c r="R216" s="13"/>
      <c r="S216" s="13"/>
      <c r="T216" s="13"/>
      <c r="U216" s="13"/>
      <c r="V216" s="50"/>
      <c r="W216" s="13"/>
      <c r="X216" s="13"/>
      <c r="Y216" s="13"/>
      <c r="Z216" s="242">
        <v>0</v>
      </c>
      <c r="AA216" s="232">
        <v>0</v>
      </c>
      <c r="AB216" s="242">
        <v>-431.13371000000001</v>
      </c>
      <c r="AC216" s="242">
        <v>-1289.3930399999999</v>
      </c>
      <c r="AD216" s="242">
        <v>-1852.47325</v>
      </c>
      <c r="AE216" s="242">
        <v>-3810</v>
      </c>
      <c r="AF216" s="232">
        <v>-7383</v>
      </c>
    </row>
    <row r="217" spans="1:33" x14ac:dyDescent="0.25">
      <c r="B217" s="12" t="s">
        <v>216</v>
      </c>
      <c r="C217" s="14"/>
      <c r="D217" s="14"/>
      <c r="E217" s="14"/>
      <c r="F217" s="14"/>
      <c r="G217" s="51"/>
      <c r="H217" s="14"/>
      <c r="I217" s="14"/>
      <c r="J217" s="14"/>
      <c r="K217" s="14"/>
      <c r="L217" s="51"/>
      <c r="M217" s="14"/>
      <c r="N217" s="14"/>
      <c r="O217" s="14"/>
      <c r="P217" s="14"/>
      <c r="Q217" s="51"/>
      <c r="R217" s="14"/>
      <c r="S217" s="14"/>
      <c r="T217" s="14"/>
      <c r="U217" s="14"/>
      <c r="V217" s="51"/>
      <c r="W217" s="14"/>
      <c r="X217" s="14"/>
      <c r="Y217" s="14"/>
      <c r="Z217" s="205">
        <v>-2</v>
      </c>
      <c r="AA217" s="243">
        <v>-2</v>
      </c>
      <c r="AB217" s="205">
        <v>0</v>
      </c>
      <c r="AC217" s="205">
        <v>0</v>
      </c>
      <c r="AD217" s="242">
        <v>0</v>
      </c>
      <c r="AE217" s="242">
        <v>0</v>
      </c>
      <c r="AF217" s="243">
        <v>0</v>
      </c>
    </row>
    <row r="218" spans="1:33" x14ac:dyDescent="0.25">
      <c r="B218" s="12" t="s">
        <v>217</v>
      </c>
      <c r="C218" s="14"/>
      <c r="D218" s="14"/>
      <c r="E218" s="14"/>
      <c r="F218" s="14"/>
      <c r="G218" s="51"/>
      <c r="H218" s="14"/>
      <c r="I218" s="14"/>
      <c r="J218" s="14"/>
      <c r="K218" s="14"/>
      <c r="L218" s="51"/>
      <c r="M218" s="14"/>
      <c r="N218" s="14"/>
      <c r="O218" s="14"/>
      <c r="P218" s="14"/>
      <c r="Q218" s="51"/>
      <c r="R218" s="14"/>
      <c r="S218" s="14"/>
      <c r="T218" s="14"/>
      <c r="U218" s="14"/>
      <c r="V218" s="51"/>
      <c r="W218" s="14"/>
      <c r="X218" s="14"/>
      <c r="Y218" s="14"/>
      <c r="Z218" s="205">
        <v>56</v>
      </c>
      <c r="AA218" s="243">
        <v>56</v>
      </c>
      <c r="AB218" s="205">
        <v>51.58728</v>
      </c>
      <c r="AC218" s="205">
        <v>175.74972</v>
      </c>
      <c r="AD218" s="242">
        <v>34.663000000000011</v>
      </c>
      <c r="AE218" s="242">
        <v>-4</v>
      </c>
      <c r="AF218" s="243">
        <v>258</v>
      </c>
    </row>
    <row r="219" spans="1:33" x14ac:dyDescent="0.25">
      <c r="B219" s="12" t="s">
        <v>218</v>
      </c>
      <c r="C219" s="9"/>
      <c r="D219" s="9"/>
      <c r="E219" s="9"/>
      <c r="F219" s="9"/>
      <c r="G219" s="50"/>
      <c r="H219" s="9"/>
      <c r="I219" s="9"/>
      <c r="J219" s="9"/>
      <c r="K219" s="9"/>
      <c r="L219" s="50"/>
      <c r="M219" s="9"/>
      <c r="N219" s="9"/>
      <c r="O219" s="9"/>
      <c r="P219" s="9"/>
      <c r="Q219" s="50"/>
      <c r="R219" s="13"/>
      <c r="S219" s="13"/>
      <c r="T219" s="13"/>
      <c r="U219" s="13"/>
      <c r="V219" s="50"/>
      <c r="W219" s="13"/>
      <c r="X219" s="13"/>
      <c r="Y219" s="13"/>
      <c r="Z219" s="242">
        <v>0</v>
      </c>
      <c r="AA219" s="232">
        <v>0</v>
      </c>
      <c r="AB219" s="242">
        <v>0</v>
      </c>
      <c r="AC219" s="242">
        <v>0</v>
      </c>
      <c r="AD219" s="242">
        <v>0</v>
      </c>
      <c r="AE219" s="242">
        <v>0</v>
      </c>
      <c r="AF219" s="232">
        <v>0</v>
      </c>
    </row>
    <row r="220" spans="1:33" x14ac:dyDescent="0.25">
      <c r="B220" s="12" t="s">
        <v>283</v>
      </c>
      <c r="C220" s="9"/>
      <c r="D220" s="9"/>
      <c r="E220" s="9"/>
      <c r="F220" s="9"/>
      <c r="G220" s="50"/>
      <c r="H220" s="9"/>
      <c r="I220" s="9"/>
      <c r="J220" s="9"/>
      <c r="K220" s="9"/>
      <c r="L220" s="50"/>
      <c r="M220" s="9"/>
      <c r="N220" s="9"/>
      <c r="O220" s="9"/>
      <c r="P220" s="9"/>
      <c r="Q220" s="50"/>
      <c r="R220" s="13"/>
      <c r="S220" s="13"/>
      <c r="T220" s="13"/>
      <c r="U220" s="13"/>
      <c r="V220" s="50"/>
      <c r="W220" s="13"/>
      <c r="X220" s="13"/>
      <c r="Y220" s="13"/>
      <c r="Z220" s="242"/>
      <c r="AA220" s="232"/>
      <c r="AB220" s="242"/>
      <c r="AC220" s="242"/>
      <c r="AD220" s="242"/>
      <c r="AE220" s="242">
        <v>0</v>
      </c>
      <c r="AF220" s="232">
        <v>0</v>
      </c>
    </row>
    <row r="221" spans="1:33" s="165" customFormat="1" x14ac:dyDescent="0.25">
      <c r="A221" s="2"/>
      <c r="B221" s="10" t="s">
        <v>196</v>
      </c>
      <c r="C221" s="11"/>
      <c r="D221" s="11"/>
      <c r="E221" s="11"/>
      <c r="F221" s="11"/>
      <c r="G221" s="49"/>
      <c r="H221" s="11"/>
      <c r="I221" s="11"/>
      <c r="J221" s="11"/>
      <c r="K221" s="11"/>
      <c r="L221" s="49"/>
      <c r="M221" s="11"/>
      <c r="N221" s="11"/>
      <c r="O221" s="11"/>
      <c r="P221" s="11"/>
      <c r="Q221" s="49"/>
      <c r="R221" s="11"/>
      <c r="S221" s="11"/>
      <c r="T221" s="11"/>
      <c r="U221" s="11"/>
      <c r="V221" s="49"/>
      <c r="W221" s="11"/>
      <c r="X221" s="11"/>
      <c r="Y221" s="11"/>
      <c r="Z221" s="202">
        <v>54</v>
      </c>
      <c r="AA221" s="203">
        <v>54</v>
      </c>
      <c r="AB221" s="202">
        <v>-250.62372999999999</v>
      </c>
      <c r="AC221" s="202">
        <v>-537.56601999999998</v>
      </c>
      <c r="AD221" s="202">
        <v>-1276.81025</v>
      </c>
      <c r="AE221" s="202">
        <v>-1923</v>
      </c>
      <c r="AF221" s="203">
        <v>-3988</v>
      </c>
    </row>
    <row r="222" spans="1:33" x14ac:dyDescent="0.25">
      <c r="B222" s="12" t="s">
        <v>220</v>
      </c>
      <c r="C222" s="14"/>
      <c r="D222" s="14"/>
      <c r="E222" s="14"/>
      <c r="F222" s="14"/>
      <c r="G222" s="51"/>
      <c r="H222" s="14"/>
      <c r="I222" s="14"/>
      <c r="J222" s="14"/>
      <c r="K222" s="14"/>
      <c r="L222" s="51"/>
      <c r="M222" s="14"/>
      <c r="N222" s="14"/>
      <c r="O222" s="14"/>
      <c r="P222" s="14"/>
      <c r="Q222" s="51"/>
      <c r="R222" s="14"/>
      <c r="S222" s="14"/>
      <c r="T222" s="14"/>
      <c r="U222" s="14"/>
      <c r="V222" s="51"/>
      <c r="W222" s="14"/>
      <c r="X222" s="14"/>
      <c r="Y222" s="14"/>
      <c r="Z222" s="205">
        <v>0</v>
      </c>
      <c r="AA222" s="243">
        <v>0</v>
      </c>
      <c r="AB222" s="205">
        <v>0</v>
      </c>
      <c r="AC222" s="205">
        <v>0</v>
      </c>
      <c r="AD222" s="205">
        <v>0</v>
      </c>
      <c r="AE222" s="205">
        <v>0</v>
      </c>
      <c r="AF222" s="243">
        <v>0</v>
      </c>
    </row>
    <row r="223" spans="1:33" s="165" customFormat="1" x14ac:dyDescent="0.25">
      <c r="A223" s="2"/>
      <c r="B223" s="10" t="s">
        <v>221</v>
      </c>
      <c r="C223" s="11"/>
      <c r="D223" s="11"/>
      <c r="E223" s="11"/>
      <c r="F223" s="11"/>
      <c r="G223" s="49"/>
      <c r="H223" s="11"/>
      <c r="I223" s="11"/>
      <c r="J223" s="11"/>
      <c r="K223" s="11"/>
      <c r="L223" s="49"/>
      <c r="M223" s="11"/>
      <c r="N223" s="11"/>
      <c r="O223" s="11"/>
      <c r="P223" s="11"/>
      <c r="Q223" s="49"/>
      <c r="R223" s="11"/>
      <c r="S223" s="11"/>
      <c r="T223" s="11"/>
      <c r="U223" s="11"/>
      <c r="V223" s="49"/>
      <c r="W223" s="11"/>
      <c r="X223" s="11"/>
      <c r="Y223" s="11"/>
      <c r="Z223" s="202">
        <v>54</v>
      </c>
      <c r="AA223" s="203">
        <v>54</v>
      </c>
      <c r="AB223" s="202">
        <v>-250.62372999999999</v>
      </c>
      <c r="AC223" s="202">
        <v>-537.56601999999998</v>
      </c>
      <c r="AD223" s="202">
        <v>-1276.81025</v>
      </c>
      <c r="AE223" s="202">
        <v>-1923</v>
      </c>
      <c r="AF223" s="203">
        <v>-3988</v>
      </c>
    </row>
    <row r="224" spans="1:33" x14ac:dyDescent="0.25">
      <c r="B224" s="12" t="s">
        <v>222</v>
      </c>
      <c r="C224" s="14"/>
      <c r="D224" s="14"/>
      <c r="E224" s="14"/>
      <c r="F224" s="14"/>
      <c r="G224" s="51"/>
      <c r="H224" s="14"/>
      <c r="I224" s="14"/>
      <c r="J224" s="14"/>
      <c r="K224" s="14"/>
      <c r="L224" s="51"/>
      <c r="M224" s="14"/>
      <c r="N224" s="14"/>
      <c r="O224" s="14"/>
      <c r="P224" s="14"/>
      <c r="Q224" s="51"/>
      <c r="R224" s="14"/>
      <c r="S224" s="14"/>
      <c r="T224" s="14"/>
      <c r="U224" s="14"/>
      <c r="V224" s="51"/>
      <c r="W224" s="14"/>
      <c r="X224" s="14"/>
      <c r="Y224" s="14"/>
      <c r="Z224" s="205">
        <v>-11</v>
      </c>
      <c r="AA224" s="243">
        <v>-11</v>
      </c>
      <c r="AB224" s="205">
        <v>62.871199999999995</v>
      </c>
      <c r="AC224" s="205">
        <v>134.12880000000001</v>
      </c>
      <c r="AD224" s="205">
        <v>318</v>
      </c>
      <c r="AE224" s="205">
        <v>479</v>
      </c>
      <c r="AF224" s="243">
        <v>994</v>
      </c>
    </row>
    <row r="225" spans="1:32" x14ac:dyDescent="0.25">
      <c r="B225" s="12" t="s">
        <v>223</v>
      </c>
      <c r="C225" s="14"/>
      <c r="D225" s="14"/>
      <c r="E225" s="14"/>
      <c r="F225" s="14"/>
      <c r="G225" s="51"/>
      <c r="H225" s="14"/>
      <c r="I225" s="14"/>
      <c r="J225" s="14"/>
      <c r="K225" s="14"/>
      <c r="L225" s="51"/>
      <c r="M225" s="14"/>
      <c r="N225" s="14"/>
      <c r="O225" s="14"/>
      <c r="P225" s="14"/>
      <c r="Q225" s="51"/>
      <c r="R225" s="14"/>
      <c r="S225" s="14"/>
      <c r="T225" s="14"/>
      <c r="U225" s="14"/>
      <c r="V225" s="51"/>
      <c r="W225" s="14"/>
      <c r="X225" s="14"/>
      <c r="Y225" s="14"/>
      <c r="Z225" s="205">
        <v>-5</v>
      </c>
      <c r="AA225" s="243">
        <v>-5</v>
      </c>
      <c r="AB225" s="205">
        <v>22.63363</v>
      </c>
      <c r="AC225" s="205">
        <v>48.366370000000003</v>
      </c>
      <c r="AD225" s="205">
        <v>114</v>
      </c>
      <c r="AE225" s="205">
        <v>173</v>
      </c>
      <c r="AF225" s="243">
        <v>358</v>
      </c>
    </row>
    <row r="226" spans="1:32" x14ac:dyDescent="0.25">
      <c r="B226" s="12" t="s">
        <v>224</v>
      </c>
      <c r="C226" s="14"/>
      <c r="D226" s="14"/>
      <c r="E226" s="14"/>
      <c r="F226" s="14"/>
      <c r="G226" s="51"/>
      <c r="H226" s="14"/>
      <c r="I226" s="14"/>
      <c r="J226" s="14"/>
      <c r="K226" s="14"/>
      <c r="L226" s="51"/>
      <c r="M226" s="14"/>
      <c r="N226" s="14"/>
      <c r="O226" s="14"/>
      <c r="P226" s="14"/>
      <c r="Q226" s="51"/>
      <c r="R226" s="14"/>
      <c r="S226" s="14"/>
      <c r="T226" s="14"/>
      <c r="U226" s="14"/>
      <c r="V226" s="51"/>
      <c r="W226" s="14"/>
      <c r="X226" s="14"/>
      <c r="Y226" s="14"/>
      <c r="Z226" s="205">
        <v>0</v>
      </c>
      <c r="AA226" s="243">
        <v>0</v>
      </c>
      <c r="AB226" s="205">
        <v>0</v>
      </c>
      <c r="AC226" s="205">
        <v>0</v>
      </c>
      <c r="AD226" s="205">
        <v>0</v>
      </c>
      <c r="AE226" s="205">
        <v>0</v>
      </c>
      <c r="AF226" s="243">
        <v>0</v>
      </c>
    </row>
    <row r="227" spans="1:32" x14ac:dyDescent="0.25">
      <c r="B227" s="12" t="s">
        <v>225</v>
      </c>
      <c r="C227" s="14"/>
      <c r="D227" s="14"/>
      <c r="E227" s="14"/>
      <c r="F227" s="14"/>
      <c r="G227" s="51"/>
      <c r="H227" s="14"/>
      <c r="I227" s="14"/>
      <c r="J227" s="14"/>
      <c r="K227" s="14"/>
      <c r="L227" s="51"/>
      <c r="M227" s="14"/>
      <c r="N227" s="14"/>
      <c r="O227" s="14"/>
      <c r="P227" s="14"/>
      <c r="Q227" s="51"/>
      <c r="R227" s="14"/>
      <c r="S227" s="14"/>
      <c r="T227" s="14"/>
      <c r="U227" s="14"/>
      <c r="V227" s="51"/>
      <c r="W227" s="14"/>
      <c r="X227" s="14"/>
      <c r="Y227" s="14"/>
      <c r="Z227" s="205">
        <v>0</v>
      </c>
      <c r="AA227" s="243">
        <v>0</v>
      </c>
      <c r="AB227" s="205">
        <v>0</v>
      </c>
      <c r="AC227" s="205">
        <v>0</v>
      </c>
      <c r="AD227" s="205">
        <v>0</v>
      </c>
      <c r="AE227" s="205">
        <v>0</v>
      </c>
      <c r="AF227" s="243">
        <v>0</v>
      </c>
    </row>
    <row r="228" spans="1:32" s="165" customFormat="1" x14ac:dyDescent="0.25">
      <c r="A228" s="6"/>
      <c r="B228" s="16" t="s">
        <v>226</v>
      </c>
      <c r="C228" s="17"/>
      <c r="D228" s="17"/>
      <c r="E228" s="17"/>
      <c r="F228" s="17"/>
      <c r="G228" s="55"/>
      <c r="H228" s="17"/>
      <c r="I228" s="17"/>
      <c r="J228" s="17"/>
      <c r="K228" s="17"/>
      <c r="L228" s="55"/>
      <c r="M228" s="17"/>
      <c r="N228" s="17"/>
      <c r="O228" s="17"/>
      <c r="P228" s="17"/>
      <c r="Q228" s="55"/>
      <c r="R228" s="17"/>
      <c r="S228" s="17"/>
      <c r="T228" s="17"/>
      <c r="U228" s="17"/>
      <c r="V228" s="55"/>
      <c r="W228" s="17"/>
      <c r="X228" s="17"/>
      <c r="Y228" s="17"/>
      <c r="Z228" s="244">
        <v>38</v>
      </c>
      <c r="AA228" s="245">
        <v>38</v>
      </c>
      <c r="AB228" s="244">
        <v>-165.1189</v>
      </c>
      <c r="AC228" s="244">
        <v>-355.07084999999995</v>
      </c>
      <c r="AD228" s="244">
        <v>-844.81025</v>
      </c>
      <c r="AE228" s="244">
        <v>-1271</v>
      </c>
      <c r="AF228" s="245">
        <v>-2636</v>
      </c>
    </row>
    <row r="229" spans="1:32" x14ac:dyDescent="0.25">
      <c r="B229" s="12" t="s">
        <v>251</v>
      </c>
      <c r="C229" s="14"/>
      <c r="D229" s="14"/>
      <c r="E229" s="14"/>
      <c r="F229" s="14"/>
      <c r="G229" s="51"/>
      <c r="H229" s="14"/>
      <c r="I229" s="14"/>
      <c r="J229" s="14"/>
      <c r="K229" s="14"/>
      <c r="L229" s="51"/>
      <c r="M229" s="14"/>
      <c r="N229" s="14"/>
      <c r="O229" s="14"/>
      <c r="P229" s="14"/>
      <c r="Q229" s="51"/>
      <c r="R229" s="14"/>
      <c r="S229" s="14"/>
      <c r="T229" s="14"/>
      <c r="U229" s="14"/>
      <c r="V229" s="51"/>
      <c r="W229" s="14"/>
      <c r="X229" s="14"/>
      <c r="Y229" s="14"/>
      <c r="Z229" s="205">
        <v>38</v>
      </c>
      <c r="AA229" s="243">
        <v>38</v>
      </c>
      <c r="AB229" s="205">
        <v>-165.1189</v>
      </c>
      <c r="AC229" s="205">
        <v>-355.07084999999995</v>
      </c>
      <c r="AD229" s="205">
        <v>-844.81025</v>
      </c>
      <c r="AE229" s="205">
        <v>-1271</v>
      </c>
      <c r="AF229" s="243">
        <v>-2636</v>
      </c>
    </row>
    <row r="230" spans="1:32" x14ac:dyDescent="0.25">
      <c r="B230" s="12" t="s">
        <v>227</v>
      </c>
      <c r="C230" s="14"/>
      <c r="D230" s="14"/>
      <c r="E230" s="14"/>
      <c r="F230" s="14"/>
      <c r="G230" s="51"/>
      <c r="H230" s="14"/>
      <c r="I230" s="14"/>
      <c r="J230" s="14"/>
      <c r="K230" s="14"/>
      <c r="L230" s="51"/>
      <c r="M230" s="14"/>
      <c r="N230" s="14"/>
      <c r="O230" s="14"/>
      <c r="P230" s="14"/>
      <c r="Q230" s="51"/>
      <c r="R230" s="14"/>
      <c r="S230" s="14"/>
      <c r="T230" s="14"/>
      <c r="U230" s="14"/>
      <c r="V230" s="51"/>
      <c r="W230" s="14"/>
      <c r="X230" s="14"/>
      <c r="Y230" s="14"/>
      <c r="Z230" s="205">
        <v>0</v>
      </c>
      <c r="AA230" s="243">
        <v>0</v>
      </c>
      <c r="AB230" s="205">
        <v>0</v>
      </c>
      <c r="AC230" s="205">
        <v>0</v>
      </c>
      <c r="AD230" s="205">
        <v>0</v>
      </c>
      <c r="AE230" s="205">
        <v>0</v>
      </c>
      <c r="AF230" s="243">
        <v>0</v>
      </c>
    </row>
    <row r="231" spans="1:32" x14ac:dyDescent="0.25">
      <c r="B231" s="12" t="s">
        <v>252</v>
      </c>
      <c r="C231" s="14"/>
      <c r="D231" s="14"/>
      <c r="E231" s="14"/>
      <c r="F231" s="14"/>
      <c r="G231" s="51"/>
      <c r="H231" s="14"/>
      <c r="I231" s="14"/>
      <c r="J231" s="14"/>
      <c r="K231" s="14"/>
      <c r="L231" s="51"/>
      <c r="M231" s="14"/>
      <c r="N231" s="14"/>
      <c r="O231" s="14"/>
      <c r="P231" s="14"/>
      <c r="Q231" s="51"/>
      <c r="R231" s="14"/>
      <c r="S231" s="14"/>
      <c r="T231" s="14"/>
      <c r="U231" s="14"/>
      <c r="V231" s="51"/>
      <c r="W231" s="14"/>
      <c r="X231" s="14"/>
      <c r="Y231" s="14"/>
      <c r="Z231" s="205">
        <v>38</v>
      </c>
      <c r="AA231" s="243">
        <v>38</v>
      </c>
      <c r="AB231" s="205">
        <v>-165.1189</v>
      </c>
      <c r="AC231" s="205">
        <v>-355.07084999999995</v>
      </c>
      <c r="AD231" s="205">
        <v>-844.81025</v>
      </c>
      <c r="AE231" s="205">
        <v>-1271</v>
      </c>
      <c r="AF231" s="243">
        <v>-2636</v>
      </c>
    </row>
    <row r="232" spans="1:32" x14ac:dyDescent="0.25">
      <c r="B232" s="12" t="s">
        <v>253</v>
      </c>
      <c r="C232" s="14"/>
      <c r="D232" s="14"/>
      <c r="E232" s="14"/>
      <c r="F232" s="14"/>
      <c r="G232" s="51"/>
      <c r="H232" s="14"/>
      <c r="I232" s="14"/>
      <c r="J232" s="14"/>
      <c r="K232" s="14"/>
      <c r="L232" s="51"/>
      <c r="M232" s="14"/>
      <c r="N232" s="14"/>
      <c r="O232" s="14"/>
      <c r="P232" s="14"/>
      <c r="Q232" s="51"/>
      <c r="R232" s="14"/>
      <c r="S232" s="14"/>
      <c r="T232" s="14"/>
      <c r="U232" s="14"/>
      <c r="V232" s="51"/>
      <c r="W232" s="14"/>
      <c r="X232" s="14"/>
      <c r="Y232" s="14"/>
      <c r="Z232" s="205">
        <v>0</v>
      </c>
      <c r="AA232" s="243">
        <v>0</v>
      </c>
      <c r="AB232" s="205">
        <v>0</v>
      </c>
      <c r="AC232" s="205">
        <v>0</v>
      </c>
      <c r="AD232" s="205">
        <v>0</v>
      </c>
      <c r="AE232" s="205">
        <v>0</v>
      </c>
      <c r="AF232" s="243">
        <v>0</v>
      </c>
    </row>
    <row r="233" spans="1:32" ht="15.75" thickBot="1" x14ac:dyDescent="0.3">
      <c r="B233" s="18" t="s">
        <v>241</v>
      </c>
      <c r="C233" s="19"/>
      <c r="D233" s="19"/>
      <c r="E233" s="19"/>
      <c r="F233" s="19"/>
      <c r="G233" s="58"/>
      <c r="H233" s="19"/>
      <c r="I233" s="19"/>
      <c r="J233" s="19"/>
      <c r="K233" s="19"/>
      <c r="L233" s="58"/>
      <c r="M233" s="19"/>
      <c r="N233" s="19"/>
      <c r="O233" s="19"/>
      <c r="P233" s="19"/>
      <c r="Q233" s="58"/>
      <c r="R233" s="19"/>
      <c r="S233" s="19"/>
      <c r="T233" s="19"/>
      <c r="U233" s="19"/>
      <c r="V233" s="58"/>
      <c r="W233" s="19"/>
      <c r="X233" s="19"/>
      <c r="Y233" s="19"/>
      <c r="Z233" s="19">
        <v>1</v>
      </c>
      <c r="AA233" s="58">
        <v>1</v>
      </c>
      <c r="AB233" s="19">
        <v>0.75</v>
      </c>
      <c r="AC233" s="19">
        <v>0.75</v>
      </c>
      <c r="AD233" s="19">
        <v>0.75</v>
      </c>
      <c r="AE233" s="19">
        <v>0.75</v>
      </c>
      <c r="AF233" s="58">
        <v>0.75</v>
      </c>
    </row>
  </sheetData>
  <mergeCells count="1">
    <mergeCell ref="C2:A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4B7A-1B77-4550-B859-1492BE3B4289}">
  <dimension ref="A1:BF52"/>
  <sheetViews>
    <sheetView showGridLines="0" showRowColHeaders="0" zoomScale="90" zoomScaleNormal="90" workbookViewId="0">
      <pane xSplit="2" ySplit="4" topLeftCell="C5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defaultRowHeight="15" x14ac:dyDescent="0.25"/>
  <cols>
    <col min="1" max="1" width="3.28515625" customWidth="1"/>
    <col min="2" max="2" width="55.7109375" customWidth="1"/>
    <col min="3" max="5" width="9.5703125" customWidth="1"/>
    <col min="6" max="6" width="10.140625" customWidth="1"/>
    <col min="7" max="7" width="10.42578125" customWidth="1"/>
    <col min="8" max="11" width="11.5703125" bestFit="1" customWidth="1"/>
    <col min="12" max="12" width="9.5703125" customWidth="1"/>
    <col min="13" max="16" width="11.5703125" bestFit="1" customWidth="1"/>
    <col min="17" max="17" width="9.5703125" customWidth="1"/>
    <col min="18" max="18" width="12.28515625" bestFit="1" customWidth="1"/>
    <col min="19" max="21" width="11.5703125" bestFit="1" customWidth="1"/>
    <col min="22" max="22" width="11.28515625" customWidth="1"/>
    <col min="23" max="26" width="11.5703125" bestFit="1" customWidth="1"/>
    <col min="27" max="27" width="11.28515625" customWidth="1"/>
    <col min="28" max="31" width="11.5703125" bestFit="1" customWidth="1"/>
    <col min="32" max="32" width="11.28515625" customWidth="1"/>
    <col min="33" max="16384" width="9.140625" style="65"/>
  </cols>
  <sheetData>
    <row r="1" spans="1:58" customForma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65"/>
      <c r="AH1" s="65"/>
    </row>
    <row r="2" spans="1:58" customFormat="1" ht="15.75" x14ac:dyDescent="0.25">
      <c r="A2" s="30"/>
      <c r="B2" s="30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46"/>
      <c r="AH2" s="46"/>
    </row>
    <row r="3" spans="1:58" customFormat="1" ht="35.25" customHeight="1" x14ac:dyDescent="0.35">
      <c r="A3" s="30"/>
      <c r="B3" s="95" t="s">
        <v>299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65"/>
      <c r="AH3" s="65"/>
    </row>
    <row r="4" spans="1:58" customFormat="1" ht="23.25" x14ac:dyDescent="0.35">
      <c r="B4" s="4"/>
      <c r="AG4" s="65"/>
      <c r="AH4" s="65"/>
    </row>
    <row r="5" spans="1:58" s="166" customFormat="1" ht="23.25" x14ac:dyDescent="0.35">
      <c r="A5" s="115"/>
      <c r="B5" s="115" t="s">
        <v>300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</row>
    <row r="6" spans="1:58" s="38" customFormat="1" ht="15.75" thickBo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58" s="165" customFormat="1" x14ac:dyDescent="0.25">
      <c r="A7" s="5"/>
      <c r="B7" s="31" t="s">
        <v>170</v>
      </c>
      <c r="C7" s="43" t="s">
        <v>117</v>
      </c>
      <c r="D7" s="43" t="s">
        <v>118</v>
      </c>
      <c r="E7" s="43" t="s">
        <v>119</v>
      </c>
      <c r="F7" s="43" t="s">
        <v>120</v>
      </c>
      <c r="G7" s="48">
        <v>2016</v>
      </c>
      <c r="H7" s="43" t="s">
        <v>121</v>
      </c>
      <c r="I7" s="43" t="s">
        <v>122</v>
      </c>
      <c r="J7" s="43" t="s">
        <v>123</v>
      </c>
      <c r="K7" s="43" t="s">
        <v>124</v>
      </c>
      <c r="L7" s="48">
        <v>2017</v>
      </c>
      <c r="M7" s="43" t="s">
        <v>125</v>
      </c>
      <c r="N7" s="43" t="s">
        <v>126</v>
      </c>
      <c r="O7" s="43" t="s">
        <v>127</v>
      </c>
      <c r="P7" s="43" t="s">
        <v>128</v>
      </c>
      <c r="Q7" s="48">
        <v>2018</v>
      </c>
      <c r="R7" s="43" t="s">
        <v>129</v>
      </c>
      <c r="S7" s="43" t="s">
        <v>130</v>
      </c>
      <c r="T7" s="43" t="s">
        <v>131</v>
      </c>
      <c r="U7" s="43" t="s">
        <v>132</v>
      </c>
      <c r="V7" s="48">
        <v>2019</v>
      </c>
      <c r="W7" s="43" t="s">
        <v>133</v>
      </c>
      <c r="X7" s="43" t="s">
        <v>134</v>
      </c>
      <c r="Y7" s="43" t="s">
        <v>135</v>
      </c>
      <c r="Z7" s="43" t="s">
        <v>136</v>
      </c>
      <c r="AA7" s="48">
        <v>2020</v>
      </c>
      <c r="AB7" s="43" t="s">
        <v>137</v>
      </c>
      <c r="AC7" s="43" t="s">
        <v>138</v>
      </c>
      <c r="AD7" s="43" t="s">
        <v>514</v>
      </c>
      <c r="AE7" s="43" t="s">
        <v>563</v>
      </c>
      <c r="AF7" s="48">
        <v>2021</v>
      </c>
    </row>
    <row r="8" spans="1:58" s="165" customFormat="1" hidden="1" x14ac:dyDescent="0.25">
      <c r="A8" s="5"/>
      <c r="B8" s="31" t="s">
        <v>170</v>
      </c>
      <c r="C8" s="43" t="s">
        <v>139</v>
      </c>
      <c r="D8" s="43" t="s">
        <v>140</v>
      </c>
      <c r="E8" s="43" t="s">
        <v>141</v>
      </c>
      <c r="F8" s="43" t="s">
        <v>142</v>
      </c>
      <c r="G8" s="48">
        <v>2016</v>
      </c>
      <c r="H8" s="43" t="s">
        <v>143</v>
      </c>
      <c r="I8" s="43" t="s">
        <v>144</v>
      </c>
      <c r="J8" s="43" t="s">
        <v>145</v>
      </c>
      <c r="K8" s="43" t="s">
        <v>146</v>
      </c>
      <c r="L8" s="48">
        <v>2017</v>
      </c>
      <c r="M8" s="43" t="s">
        <v>147</v>
      </c>
      <c r="N8" s="43" t="s">
        <v>148</v>
      </c>
      <c r="O8" s="43" t="s">
        <v>149</v>
      </c>
      <c r="P8" s="43" t="s">
        <v>150</v>
      </c>
      <c r="Q8" s="48">
        <v>2018</v>
      </c>
      <c r="R8" s="43" t="s">
        <v>151</v>
      </c>
      <c r="S8" s="43" t="s">
        <v>152</v>
      </c>
      <c r="T8" s="43" t="s">
        <v>153</v>
      </c>
      <c r="U8" s="43" t="s">
        <v>154</v>
      </c>
      <c r="V8" s="48">
        <v>2019</v>
      </c>
      <c r="W8" s="43" t="s">
        <v>155</v>
      </c>
      <c r="X8" s="43" t="s">
        <v>156</v>
      </c>
      <c r="Y8" s="43" t="s">
        <v>157</v>
      </c>
      <c r="Z8" s="43" t="s">
        <v>158</v>
      </c>
      <c r="AA8" s="48">
        <v>2020</v>
      </c>
      <c r="AB8" s="43" t="s">
        <v>159</v>
      </c>
      <c r="AC8" s="43" t="s">
        <v>160</v>
      </c>
      <c r="AD8" s="43" t="s">
        <v>513</v>
      </c>
      <c r="AE8" s="43" t="s">
        <v>564</v>
      </c>
      <c r="AF8" s="48">
        <v>2021</v>
      </c>
    </row>
    <row r="9" spans="1:58" s="165" customFormat="1" x14ac:dyDescent="0.25">
      <c r="A9" s="2"/>
      <c r="B9" s="10" t="s">
        <v>255</v>
      </c>
      <c r="C9" s="202">
        <v>145269.872</v>
      </c>
      <c r="D9" s="202">
        <v>166322.55999999997</v>
      </c>
      <c r="E9" s="202">
        <v>158244.10100000002</v>
      </c>
      <c r="F9" s="202">
        <v>209981.68199999997</v>
      </c>
      <c r="G9" s="203">
        <v>679818.21499999997</v>
      </c>
      <c r="H9" s="202">
        <v>191242.291</v>
      </c>
      <c r="I9" s="202">
        <v>202031.27700000003</v>
      </c>
      <c r="J9" s="202">
        <v>209802.42199999996</v>
      </c>
      <c r="K9" s="202">
        <v>105223.48999999999</v>
      </c>
      <c r="L9" s="203">
        <v>708299.48</v>
      </c>
      <c r="M9" s="202">
        <v>194689.685</v>
      </c>
      <c r="N9" s="202">
        <v>137149.31699999998</v>
      </c>
      <c r="O9" s="202">
        <v>218892.66200000001</v>
      </c>
      <c r="P9" s="202">
        <v>141640.41200000001</v>
      </c>
      <c r="Q9" s="203">
        <v>692372.076</v>
      </c>
      <c r="R9" s="202">
        <v>288906.31</v>
      </c>
      <c r="S9" s="202">
        <v>178642.09299999999</v>
      </c>
      <c r="T9" s="202">
        <v>96262.723999999987</v>
      </c>
      <c r="U9" s="202">
        <v>216980.75699999998</v>
      </c>
      <c r="V9" s="203">
        <v>780791.88399999996</v>
      </c>
      <c r="W9" s="202">
        <v>170668.516</v>
      </c>
      <c r="X9" s="202">
        <v>226275.20899999997</v>
      </c>
      <c r="Y9" s="202">
        <v>291681.00600000005</v>
      </c>
      <c r="Z9" s="202">
        <v>278167.74699999997</v>
      </c>
      <c r="AA9" s="203">
        <v>966792.478</v>
      </c>
      <c r="AB9" s="202">
        <v>245215.51500000001</v>
      </c>
      <c r="AC9" s="202">
        <v>278658.14299999998</v>
      </c>
      <c r="AD9" s="202">
        <v>254616.342</v>
      </c>
      <c r="AE9" s="202">
        <v>265533</v>
      </c>
      <c r="AF9" s="203">
        <v>1044023</v>
      </c>
      <c r="AG9" s="189"/>
      <c r="AH9" s="189"/>
      <c r="AI9" s="189"/>
      <c r="AK9" s="189"/>
      <c r="AL9" s="189"/>
      <c r="AM9" s="189"/>
      <c r="AN9" s="189"/>
      <c r="AP9" s="189"/>
      <c r="AQ9" s="189"/>
      <c r="AR9" s="189"/>
      <c r="AS9" s="189"/>
      <c r="AU9" s="189"/>
      <c r="AV9" s="189"/>
      <c r="AW9" s="189"/>
      <c r="AX9" s="189"/>
      <c r="AZ9" s="189"/>
      <c r="BA9" s="189"/>
      <c r="BB9" s="189"/>
      <c r="BC9" s="189"/>
      <c r="BE9" s="189"/>
      <c r="BF9" s="189"/>
    </row>
    <row r="10" spans="1:58" s="38" customFormat="1" x14ac:dyDescent="0.25">
      <c r="A10"/>
      <c r="B10" s="12" t="s">
        <v>256</v>
      </c>
      <c r="C10" s="209">
        <v>-20536.755000000001</v>
      </c>
      <c r="D10" s="209">
        <v>-43402.046000000002</v>
      </c>
      <c r="E10" s="209">
        <v>-25443.310999999994</v>
      </c>
      <c r="F10" s="209">
        <v>-65523.00900000002</v>
      </c>
      <c r="G10" s="232">
        <v>-154905.12100000001</v>
      </c>
      <c r="H10" s="209">
        <v>-47953.095999999998</v>
      </c>
      <c r="I10" s="209">
        <v>-52171.136999999995</v>
      </c>
      <c r="J10" s="209">
        <v>-53543.629000000001</v>
      </c>
      <c r="K10" s="209">
        <v>27485.320999999996</v>
      </c>
      <c r="L10" s="232">
        <v>-126182.541</v>
      </c>
      <c r="M10" s="209">
        <v>-20536.755000000001</v>
      </c>
      <c r="N10" s="209">
        <v>8500.5790000000015</v>
      </c>
      <c r="O10" s="209">
        <v>-50413.707999999999</v>
      </c>
      <c r="P10" s="209">
        <v>27286.58</v>
      </c>
      <c r="Q10" s="232">
        <v>-35163.303999999996</v>
      </c>
      <c r="R10" s="209">
        <v>-114303.686</v>
      </c>
      <c r="S10" s="209">
        <v>10607.949999999997</v>
      </c>
      <c r="T10" s="209">
        <v>88434.59</v>
      </c>
      <c r="U10" s="209">
        <v>-5947.7669999999998</v>
      </c>
      <c r="V10" s="232">
        <v>-21208.913000000008</v>
      </c>
      <c r="W10" s="209">
        <v>42213.565000000002</v>
      </c>
      <c r="X10" s="209">
        <v>-25272.730000000003</v>
      </c>
      <c r="Y10" s="209">
        <v>-87004.337999999989</v>
      </c>
      <c r="Z10" s="209">
        <v>-36444.699999999997</v>
      </c>
      <c r="AA10" s="232">
        <v>-106508.20299999999</v>
      </c>
      <c r="AB10" s="209">
        <v>855.32399999999996</v>
      </c>
      <c r="AC10" s="242">
        <v>-53860.754999999997</v>
      </c>
      <c r="AD10" s="242">
        <v>-40164.569000000003</v>
      </c>
      <c r="AE10" s="242">
        <v>-32535</v>
      </c>
      <c r="AF10" s="232">
        <v>-125705</v>
      </c>
      <c r="AG10" s="119"/>
      <c r="AH10" s="119"/>
      <c r="AI10" s="119"/>
      <c r="AK10" s="119"/>
      <c r="AL10" s="119"/>
      <c r="AM10" s="119"/>
      <c r="AN10" s="119"/>
      <c r="AP10" s="119"/>
      <c r="AQ10" s="119"/>
      <c r="AR10" s="119"/>
      <c r="AS10" s="119"/>
      <c r="AU10" s="119"/>
      <c r="AV10" s="119"/>
      <c r="AW10" s="119"/>
      <c r="AX10" s="119"/>
      <c r="AZ10" s="119"/>
      <c r="BA10" s="119"/>
      <c r="BB10" s="119"/>
      <c r="BC10" s="119"/>
      <c r="BE10" s="119"/>
      <c r="BF10" s="119"/>
    </row>
    <row r="11" spans="1:58" s="165" customFormat="1" x14ac:dyDescent="0.25">
      <c r="A11" s="2"/>
      <c r="B11" s="10" t="s">
        <v>257</v>
      </c>
      <c r="C11" s="202">
        <v>124733.117</v>
      </c>
      <c r="D11" s="202">
        <v>122920.51399999997</v>
      </c>
      <c r="E11" s="202">
        <v>132800.79</v>
      </c>
      <c r="F11" s="202">
        <v>144458.67299999995</v>
      </c>
      <c r="G11" s="203">
        <v>524913.09399999992</v>
      </c>
      <c r="H11" s="202">
        <v>143289.19500000001</v>
      </c>
      <c r="I11" s="202">
        <v>149860.14000000001</v>
      </c>
      <c r="J11" s="202">
        <v>156258.79300000001</v>
      </c>
      <c r="K11" s="202">
        <v>132708.81099999999</v>
      </c>
      <c r="L11" s="203">
        <v>582116.93900000001</v>
      </c>
      <c r="M11" s="202">
        <v>174152.93</v>
      </c>
      <c r="N11" s="202">
        <v>145649.89600000001</v>
      </c>
      <c r="O11" s="202">
        <v>168478.95399999997</v>
      </c>
      <c r="P11" s="202">
        <v>168926.99200000003</v>
      </c>
      <c r="Q11" s="203">
        <v>657208.772</v>
      </c>
      <c r="R11" s="202">
        <v>174602.62400000001</v>
      </c>
      <c r="S11" s="202">
        <v>189250.04300000001</v>
      </c>
      <c r="T11" s="202">
        <v>184697.31400000001</v>
      </c>
      <c r="U11" s="202">
        <v>211032.98999999987</v>
      </c>
      <c r="V11" s="203">
        <v>759582.9709999999</v>
      </c>
      <c r="W11" s="202">
        <v>212882.08100000001</v>
      </c>
      <c r="X11" s="202">
        <v>201002.47899999999</v>
      </c>
      <c r="Y11" s="202">
        <v>204676.66800000001</v>
      </c>
      <c r="Z11" s="202">
        <v>241723.04700000002</v>
      </c>
      <c r="AA11" s="203">
        <v>860284.27500000002</v>
      </c>
      <c r="AB11" s="202">
        <v>246070.83900000001</v>
      </c>
      <c r="AC11" s="202">
        <v>224797.38799999998</v>
      </c>
      <c r="AD11" s="202">
        <v>214451.77299999999</v>
      </c>
      <c r="AE11" s="202">
        <v>232998</v>
      </c>
      <c r="AF11" s="203">
        <v>918318</v>
      </c>
      <c r="AG11" s="189"/>
      <c r="AH11" s="189"/>
      <c r="AI11" s="189"/>
      <c r="AK11" s="189"/>
      <c r="AL11" s="189"/>
      <c r="AM11" s="189"/>
      <c r="AN11" s="189"/>
      <c r="AP11" s="189"/>
      <c r="AQ11" s="189"/>
      <c r="AR11" s="189"/>
      <c r="AS11" s="189"/>
      <c r="AU11" s="189"/>
      <c r="AV11" s="189"/>
      <c r="AW11" s="189"/>
      <c r="AX11" s="189"/>
      <c r="AZ11" s="189"/>
      <c r="BA11" s="189"/>
      <c r="BB11" s="189"/>
      <c r="BC11" s="189"/>
      <c r="BE11" s="189"/>
      <c r="BF11" s="189"/>
    </row>
    <row r="12" spans="1:58" s="38" customFormat="1" x14ac:dyDescent="0.25">
      <c r="A12"/>
      <c r="B12" s="12" t="s">
        <v>258</v>
      </c>
      <c r="C12" s="209">
        <v>0</v>
      </c>
      <c r="D12" s="209">
        <v>0</v>
      </c>
      <c r="E12" s="209">
        <v>0</v>
      </c>
      <c r="F12" s="209">
        <v>0</v>
      </c>
      <c r="G12" s="232">
        <v>0</v>
      </c>
      <c r="H12" s="209">
        <v>0</v>
      </c>
      <c r="I12" s="209">
        <v>0</v>
      </c>
      <c r="J12" s="209">
        <v>0</v>
      </c>
      <c r="K12" s="209">
        <v>0</v>
      </c>
      <c r="L12" s="232">
        <v>0</v>
      </c>
      <c r="M12" s="209">
        <v>0</v>
      </c>
      <c r="N12" s="209">
        <v>0</v>
      </c>
      <c r="O12" s="209">
        <v>0</v>
      </c>
      <c r="P12" s="209">
        <v>0</v>
      </c>
      <c r="Q12" s="232">
        <v>0</v>
      </c>
      <c r="R12" s="209">
        <v>0</v>
      </c>
      <c r="S12" s="209">
        <v>0</v>
      </c>
      <c r="T12" s="209">
        <v>0</v>
      </c>
      <c r="U12" s="209">
        <v>0</v>
      </c>
      <c r="V12" s="232">
        <v>0</v>
      </c>
      <c r="W12" s="209">
        <v>0</v>
      </c>
      <c r="X12" s="209">
        <v>0</v>
      </c>
      <c r="Y12" s="209">
        <v>0</v>
      </c>
      <c r="Z12" s="209">
        <v>0</v>
      </c>
      <c r="AA12" s="232">
        <v>0</v>
      </c>
      <c r="AB12" s="209">
        <v>0</v>
      </c>
      <c r="AC12" s="242">
        <v>0</v>
      </c>
      <c r="AD12" s="242">
        <v>0</v>
      </c>
      <c r="AE12" s="242" t="s">
        <v>562</v>
      </c>
      <c r="AF12" s="232">
        <v>0</v>
      </c>
      <c r="AG12" s="119"/>
      <c r="AH12" s="119"/>
      <c r="AI12" s="119"/>
      <c r="AK12" s="119"/>
      <c r="AL12" s="119"/>
      <c r="AM12" s="119"/>
      <c r="AN12" s="119"/>
      <c r="AP12" s="119"/>
      <c r="AQ12" s="119"/>
      <c r="AR12" s="119"/>
      <c r="AS12" s="119"/>
      <c r="AU12" s="119"/>
      <c r="AV12" s="119"/>
      <c r="AW12" s="119"/>
      <c r="AX12" s="119"/>
      <c r="AZ12" s="119"/>
      <c r="BA12" s="119"/>
      <c r="BB12" s="119"/>
      <c r="BC12" s="119"/>
      <c r="BE12" s="119"/>
      <c r="BF12" s="119"/>
    </row>
    <row r="13" spans="1:58" s="38" customFormat="1" x14ac:dyDescent="0.25">
      <c r="A13"/>
      <c r="B13" s="12" t="s">
        <v>259</v>
      </c>
      <c r="C13" s="209">
        <v>-28513.667000000001</v>
      </c>
      <c r="D13" s="209">
        <v>-23880.614000000001</v>
      </c>
      <c r="E13" s="209">
        <v>-24450.72099999999</v>
      </c>
      <c r="F13" s="209">
        <v>-44379.091</v>
      </c>
      <c r="G13" s="232">
        <v>-121224.09299999999</v>
      </c>
      <c r="H13" s="209">
        <v>-36346.764000000003</v>
      </c>
      <c r="I13" s="209">
        <v>-30737.503000000004</v>
      </c>
      <c r="J13" s="209">
        <v>-41050.377999999997</v>
      </c>
      <c r="K13" s="209">
        <v>-27408.800999999992</v>
      </c>
      <c r="L13" s="232">
        <v>-135543.446</v>
      </c>
      <c r="M13" s="209">
        <v>-28513.667000000001</v>
      </c>
      <c r="N13" s="209">
        <v>-21744.432999999997</v>
      </c>
      <c r="O13" s="209">
        <v>-22060.253000000004</v>
      </c>
      <c r="P13" s="209">
        <v>-34786.72099999999</v>
      </c>
      <c r="Q13" s="232">
        <v>-107105.07399999999</v>
      </c>
      <c r="R13" s="209">
        <v>-33182.544999999998</v>
      </c>
      <c r="S13" s="209">
        <v>-43043.369999999995</v>
      </c>
      <c r="T13" s="209">
        <v>-38762.573000000004</v>
      </c>
      <c r="U13" s="209">
        <v>-34946.884999999995</v>
      </c>
      <c r="V13" s="232">
        <v>-149935.37299999999</v>
      </c>
      <c r="W13" s="209">
        <v>-33812.760999999999</v>
      </c>
      <c r="X13" s="209">
        <v>-59152.187000000005</v>
      </c>
      <c r="Y13" s="209">
        <v>-64515.687999999995</v>
      </c>
      <c r="Z13" s="209">
        <v>-53633.288</v>
      </c>
      <c r="AA13" s="232">
        <v>-211113.924</v>
      </c>
      <c r="AB13" s="209">
        <v>-118473.398</v>
      </c>
      <c r="AC13" s="242">
        <v>-35371.455999999991</v>
      </c>
      <c r="AD13" s="242">
        <v>-150507.14600000001</v>
      </c>
      <c r="AE13" s="242">
        <v>-99607</v>
      </c>
      <c r="AF13" s="232">
        <v>-403959</v>
      </c>
      <c r="AG13" s="119"/>
      <c r="AH13" s="119"/>
      <c r="AI13" s="119"/>
      <c r="AK13" s="119"/>
      <c r="AL13" s="119"/>
      <c r="AM13" s="119"/>
      <c r="AN13" s="119"/>
      <c r="AP13" s="119"/>
      <c r="AQ13" s="119"/>
      <c r="AR13" s="119"/>
      <c r="AS13" s="119"/>
      <c r="AU13" s="119"/>
      <c r="AV13" s="119"/>
      <c r="AW13" s="119"/>
      <c r="AX13" s="119"/>
      <c r="AZ13" s="119"/>
      <c r="BA13" s="119"/>
      <c r="BB13" s="119"/>
      <c r="BC13" s="119"/>
      <c r="BE13" s="119"/>
      <c r="BF13" s="119"/>
    </row>
    <row r="14" spans="1:58" s="38" customFormat="1" x14ac:dyDescent="0.25">
      <c r="A14"/>
      <c r="B14" s="12" t="s">
        <v>260</v>
      </c>
      <c r="C14" s="209">
        <v>-26354.421999999999</v>
      </c>
      <c r="D14" s="209">
        <v>-27327.398000000001</v>
      </c>
      <c r="E14" s="209">
        <v>-33960.779000000002</v>
      </c>
      <c r="F14" s="209">
        <v>-35429.72</v>
      </c>
      <c r="G14" s="232">
        <v>-123072.319</v>
      </c>
      <c r="H14" s="209">
        <v>-37653.182000000001</v>
      </c>
      <c r="I14" s="209">
        <v>-38521.410999999993</v>
      </c>
      <c r="J14" s="209">
        <v>-40784.560000000012</v>
      </c>
      <c r="K14" s="209">
        <v>-33382.84199999999</v>
      </c>
      <c r="L14" s="232">
        <v>-150341.995</v>
      </c>
      <c r="M14" s="209">
        <v>-26354.421999999999</v>
      </c>
      <c r="N14" s="209">
        <v>-47687.219000000005</v>
      </c>
      <c r="O14" s="209">
        <v>-39946.660999999993</v>
      </c>
      <c r="P14" s="209">
        <v>-39434.081000000006</v>
      </c>
      <c r="Q14" s="232">
        <v>-153422.383</v>
      </c>
      <c r="R14" s="209">
        <v>-39027.065999999999</v>
      </c>
      <c r="S14" s="209">
        <v>-42682.117000000006</v>
      </c>
      <c r="T14" s="209">
        <v>-44277.566999999995</v>
      </c>
      <c r="U14" s="209">
        <v>-50267.277999999991</v>
      </c>
      <c r="V14" s="232">
        <v>-176254.02799999999</v>
      </c>
      <c r="W14" s="209">
        <v>-52073.587</v>
      </c>
      <c r="X14" s="209">
        <v>-45809.668000000005</v>
      </c>
      <c r="Y14" s="209">
        <v>-45572.717000000004</v>
      </c>
      <c r="Z14" s="209">
        <v>-52122.144</v>
      </c>
      <c r="AA14" s="232">
        <v>-195578.11600000001</v>
      </c>
      <c r="AB14" s="209">
        <v>-53412.915999999997</v>
      </c>
      <c r="AC14" s="242">
        <v>-48484.377000000008</v>
      </c>
      <c r="AD14" s="242">
        <v>-45041.706999999995</v>
      </c>
      <c r="AE14" s="242">
        <v>-48761</v>
      </c>
      <c r="AF14" s="232">
        <v>-195700</v>
      </c>
      <c r="AG14" s="119"/>
      <c r="AH14" s="119"/>
      <c r="AI14" s="119"/>
      <c r="AK14" s="119"/>
      <c r="AL14" s="119"/>
      <c r="AM14" s="119"/>
      <c r="AN14" s="119"/>
      <c r="AP14" s="119"/>
      <c r="AQ14" s="119"/>
      <c r="AR14" s="119"/>
      <c r="AS14" s="119"/>
      <c r="AU14" s="119"/>
      <c r="AV14" s="119"/>
      <c r="AW14" s="119"/>
      <c r="AX14" s="119"/>
      <c r="AZ14" s="119"/>
      <c r="BA14" s="119"/>
      <c r="BB14" s="119"/>
      <c r="BC14" s="119"/>
      <c r="BE14" s="119"/>
      <c r="BF14" s="119"/>
    </row>
    <row r="15" spans="1:58" s="38" customFormat="1" x14ac:dyDescent="0.25">
      <c r="A15"/>
      <c r="B15" s="12" t="s">
        <v>261</v>
      </c>
      <c r="C15" s="209">
        <v>-982.66</v>
      </c>
      <c r="D15" s="209">
        <v>-8412.3469999999998</v>
      </c>
      <c r="E15" s="209">
        <v>-11511.788999999999</v>
      </c>
      <c r="F15" s="209">
        <v>-16018.271000000004</v>
      </c>
      <c r="G15" s="232">
        <v>-36925.067000000003</v>
      </c>
      <c r="H15" s="209">
        <v>-8259.8189999999995</v>
      </c>
      <c r="I15" s="209">
        <v>-9268.3060000000005</v>
      </c>
      <c r="J15" s="209">
        <v>-6362.0629999999983</v>
      </c>
      <c r="K15" s="209">
        <v>291.97899999999936</v>
      </c>
      <c r="L15" s="232">
        <v>-23598.208999999999</v>
      </c>
      <c r="M15" s="209">
        <v>-982.66</v>
      </c>
      <c r="N15" s="209">
        <v>-10924.460999999999</v>
      </c>
      <c r="O15" s="209">
        <v>-6696.0040000000008</v>
      </c>
      <c r="P15" s="209">
        <v>-5252.2779999999984</v>
      </c>
      <c r="Q15" s="232">
        <v>-23855.402999999998</v>
      </c>
      <c r="R15" s="209">
        <v>-9116.0069999999996</v>
      </c>
      <c r="S15" s="209">
        <v>-1035.3950000000004</v>
      </c>
      <c r="T15" s="209">
        <v>-10836.482999999998</v>
      </c>
      <c r="U15" s="209">
        <v>-575.07200000000012</v>
      </c>
      <c r="V15" s="232">
        <v>-21562.956999999999</v>
      </c>
      <c r="W15" s="209">
        <v>-3455.79</v>
      </c>
      <c r="X15" s="209">
        <v>875.52599999999984</v>
      </c>
      <c r="Y15" s="209">
        <v>-2207.5429999999997</v>
      </c>
      <c r="Z15" s="209">
        <v>-6026.4319999999998</v>
      </c>
      <c r="AA15" s="232">
        <v>-10814.239</v>
      </c>
      <c r="AB15" s="209">
        <v>-4028.5880000000002</v>
      </c>
      <c r="AC15" s="242">
        <v>-5048.1820000000007</v>
      </c>
      <c r="AD15" s="242">
        <v>-480.22999999999956</v>
      </c>
      <c r="AE15" s="242">
        <v>-5418</v>
      </c>
      <c r="AF15" s="232">
        <v>-14975</v>
      </c>
      <c r="AG15" s="119"/>
      <c r="AH15" s="119"/>
      <c r="AI15" s="119"/>
      <c r="AK15" s="119"/>
      <c r="AL15" s="119"/>
      <c r="AM15" s="119"/>
      <c r="AN15" s="119"/>
      <c r="AP15" s="119"/>
      <c r="AQ15" s="119"/>
      <c r="AR15" s="119"/>
      <c r="AS15" s="119"/>
      <c r="AU15" s="119"/>
      <c r="AV15" s="119"/>
      <c r="AW15" s="119"/>
      <c r="AX15" s="119"/>
      <c r="AZ15" s="119"/>
      <c r="BA15" s="119"/>
      <c r="BB15" s="119"/>
      <c r="BC15" s="119"/>
      <c r="BE15" s="119"/>
      <c r="BF15" s="119"/>
    </row>
    <row r="16" spans="1:58" s="38" customFormat="1" x14ac:dyDescent="0.25">
      <c r="A16"/>
      <c r="B16" s="12" t="s">
        <v>262</v>
      </c>
      <c r="C16" s="205">
        <v>-30979</v>
      </c>
      <c r="D16" s="205">
        <v>-25808</v>
      </c>
      <c r="E16" s="205">
        <v>-34148</v>
      </c>
      <c r="F16" s="205">
        <v>-37182</v>
      </c>
      <c r="G16" s="243">
        <v>-128117</v>
      </c>
      <c r="H16" s="205">
        <v>-35069.468309999997</v>
      </c>
      <c r="I16" s="205">
        <v>-36445.531690000003</v>
      </c>
      <c r="J16" s="205">
        <v>-33542</v>
      </c>
      <c r="K16" s="205">
        <v>-34148</v>
      </c>
      <c r="L16" s="243">
        <v>-139205</v>
      </c>
      <c r="M16" s="205">
        <v>-49135</v>
      </c>
      <c r="N16" s="205">
        <v>-39307</v>
      </c>
      <c r="O16" s="205">
        <v>-52863</v>
      </c>
      <c r="P16" s="205">
        <v>-53485</v>
      </c>
      <c r="Q16" s="243">
        <v>-194790</v>
      </c>
      <c r="R16" s="205">
        <v>-53990</v>
      </c>
      <c r="S16" s="205">
        <v>-50813</v>
      </c>
      <c r="T16" s="205">
        <v>-44733</v>
      </c>
      <c r="U16" s="205">
        <v>-68073</v>
      </c>
      <c r="V16" s="243">
        <v>-217609</v>
      </c>
      <c r="W16" s="205">
        <v>-61138</v>
      </c>
      <c r="X16" s="205">
        <v>-41556</v>
      </c>
      <c r="Y16" s="205">
        <v>-46306</v>
      </c>
      <c r="Z16" s="205">
        <v>-63953</v>
      </c>
      <c r="AA16" s="243">
        <v>-212953</v>
      </c>
      <c r="AB16" s="205">
        <v>-13903</v>
      </c>
      <c r="AC16" s="205">
        <v>-95505</v>
      </c>
      <c r="AD16" s="242">
        <v>24016</v>
      </c>
      <c r="AE16" s="242">
        <v>-10730</v>
      </c>
      <c r="AF16" s="243">
        <v>-96122</v>
      </c>
      <c r="AP16" s="119"/>
      <c r="AQ16" s="119"/>
      <c r="AR16" s="119"/>
      <c r="AS16" s="119"/>
      <c r="BE16" s="119"/>
      <c r="BF16" s="119"/>
    </row>
    <row r="17" spans="1:33" s="165" customFormat="1" x14ac:dyDescent="0.25">
      <c r="A17" s="2"/>
      <c r="B17" s="10" t="s">
        <v>214</v>
      </c>
      <c r="C17" s="202">
        <v>37903.367999999988</v>
      </c>
      <c r="D17" s="202">
        <v>37492.154999999962</v>
      </c>
      <c r="E17" s="202">
        <v>28729.501000000011</v>
      </c>
      <c r="F17" s="202">
        <v>11449.590999999942</v>
      </c>
      <c r="G17" s="203">
        <v>115574.6149999999</v>
      </c>
      <c r="H17" s="202">
        <v>25959.961690000011</v>
      </c>
      <c r="I17" s="202">
        <v>34887.388310000024</v>
      </c>
      <c r="J17" s="202">
        <v>34519.792000000001</v>
      </c>
      <c r="K17" s="202">
        <v>38061.146999999997</v>
      </c>
      <c r="L17" s="203">
        <v>133428.28900000005</v>
      </c>
      <c r="M17" s="202">
        <v>69167.180999999982</v>
      </c>
      <c r="N17" s="202">
        <v>25986.78300000001</v>
      </c>
      <c r="O17" s="202">
        <v>46913.035999999978</v>
      </c>
      <c r="P17" s="202">
        <v>35968.91200000004</v>
      </c>
      <c r="Q17" s="203">
        <v>178035.91199999995</v>
      </c>
      <c r="R17" s="202">
        <v>39287.006000000038</v>
      </c>
      <c r="S17" s="202">
        <v>51676.161000000007</v>
      </c>
      <c r="T17" s="202">
        <v>46087.691000000021</v>
      </c>
      <c r="U17" s="202">
        <v>57170.754999999874</v>
      </c>
      <c r="V17" s="203">
        <v>194221.6129999999</v>
      </c>
      <c r="W17" s="202">
        <v>62401.943000000014</v>
      </c>
      <c r="X17" s="202">
        <v>55360.14999999998</v>
      </c>
      <c r="Y17" s="202">
        <v>46074.720000000001</v>
      </c>
      <c r="Z17" s="202">
        <v>65988.183000000019</v>
      </c>
      <c r="AA17" s="203">
        <v>229824.99599999998</v>
      </c>
      <c r="AB17" s="202">
        <v>56252.937000000005</v>
      </c>
      <c r="AC17" s="202">
        <v>40388.372999999963</v>
      </c>
      <c r="AD17" s="202">
        <v>42438.689999999988</v>
      </c>
      <c r="AE17" s="202">
        <v>68482</v>
      </c>
      <c r="AF17" s="203">
        <v>207562</v>
      </c>
      <c r="AG17" s="322"/>
    </row>
    <row r="18" spans="1:33" s="38" customFormat="1" x14ac:dyDescent="0.25">
      <c r="A18"/>
      <c r="B18" s="12" t="s">
        <v>215</v>
      </c>
      <c r="C18" s="209">
        <v>-15223</v>
      </c>
      <c r="D18" s="209">
        <v>-15752</v>
      </c>
      <c r="E18" s="209">
        <v>-15510</v>
      </c>
      <c r="F18" s="209">
        <v>-38169</v>
      </c>
      <c r="G18" s="232">
        <v>-84654</v>
      </c>
      <c r="H18" s="209">
        <v>-16121</v>
      </c>
      <c r="I18" s="209">
        <v>-16460</v>
      </c>
      <c r="J18" s="209">
        <v>-20418</v>
      </c>
      <c r="K18" s="209">
        <v>-20374</v>
      </c>
      <c r="L18" s="232">
        <v>-73373</v>
      </c>
      <c r="M18" s="209">
        <v>-15951</v>
      </c>
      <c r="N18" s="209">
        <v>-16736</v>
      </c>
      <c r="O18" s="209">
        <v>-18442</v>
      </c>
      <c r="P18" s="209">
        <v>-21878</v>
      </c>
      <c r="Q18" s="232">
        <v>-73007</v>
      </c>
      <c r="R18" s="242">
        <v>-21088</v>
      </c>
      <c r="S18" s="242">
        <v>-17007</v>
      </c>
      <c r="T18" s="242">
        <v>-22350</v>
      </c>
      <c r="U18" s="242">
        <v>-24196</v>
      </c>
      <c r="V18" s="232">
        <v>-84641</v>
      </c>
      <c r="W18" s="242">
        <v>-19655</v>
      </c>
      <c r="X18" s="242">
        <v>-18166</v>
      </c>
      <c r="Y18" s="242">
        <v>-18120</v>
      </c>
      <c r="Z18" s="242">
        <v>-26042</v>
      </c>
      <c r="AA18" s="232">
        <v>-81983</v>
      </c>
      <c r="AB18" s="242">
        <v>-18193</v>
      </c>
      <c r="AC18" s="242">
        <v>-18924</v>
      </c>
      <c r="AD18" s="242">
        <v>-22686</v>
      </c>
      <c r="AE18" s="242">
        <v>-29028</v>
      </c>
      <c r="AF18" s="232">
        <v>-88831</v>
      </c>
    </row>
    <row r="19" spans="1:33" s="38" customFormat="1" x14ac:dyDescent="0.25">
      <c r="A19"/>
      <c r="B19" s="12" t="s">
        <v>216</v>
      </c>
      <c r="C19" s="205">
        <v>-5842</v>
      </c>
      <c r="D19" s="205">
        <v>-4845</v>
      </c>
      <c r="E19" s="205">
        <v>-5047</v>
      </c>
      <c r="F19" s="205">
        <v>-5667</v>
      </c>
      <c r="G19" s="243">
        <v>-21401</v>
      </c>
      <c r="H19" s="205">
        <v>-4870</v>
      </c>
      <c r="I19" s="205">
        <v>-4845</v>
      </c>
      <c r="J19" s="205">
        <v>-5238</v>
      </c>
      <c r="K19" s="205">
        <v>-4317</v>
      </c>
      <c r="L19" s="243">
        <v>-19270</v>
      </c>
      <c r="M19" s="205">
        <v>-578</v>
      </c>
      <c r="N19" s="205">
        <v>-4971</v>
      </c>
      <c r="O19" s="205">
        <v>-5415</v>
      </c>
      <c r="P19" s="205">
        <v>-5058</v>
      </c>
      <c r="Q19" s="243">
        <v>-16022</v>
      </c>
      <c r="R19" s="205">
        <v>-4802</v>
      </c>
      <c r="S19" s="205">
        <v>-5985</v>
      </c>
      <c r="T19" s="205">
        <v>-6661</v>
      </c>
      <c r="U19" s="205">
        <v>-6308</v>
      </c>
      <c r="V19" s="243">
        <v>-23756</v>
      </c>
      <c r="W19" s="205">
        <v>-6051</v>
      </c>
      <c r="X19" s="205">
        <v>-5467</v>
      </c>
      <c r="Y19" s="205">
        <v>-6354</v>
      </c>
      <c r="Z19" s="205">
        <v>-5927</v>
      </c>
      <c r="AA19" s="243">
        <v>-23799</v>
      </c>
      <c r="AB19" s="205">
        <v>-5430</v>
      </c>
      <c r="AC19" s="205">
        <v>-7228</v>
      </c>
      <c r="AD19" s="242">
        <v>-7658</v>
      </c>
      <c r="AE19" s="242">
        <v>-6071</v>
      </c>
      <c r="AF19" s="243">
        <v>-26387</v>
      </c>
    </row>
    <row r="20" spans="1:33" s="38" customFormat="1" x14ac:dyDescent="0.25">
      <c r="A20"/>
      <c r="B20" s="12" t="s">
        <v>217</v>
      </c>
      <c r="C20" s="205">
        <v>17282</v>
      </c>
      <c r="D20" s="205">
        <v>14870</v>
      </c>
      <c r="E20" s="205">
        <v>15863</v>
      </c>
      <c r="F20" s="205">
        <v>7135</v>
      </c>
      <c r="G20" s="243">
        <v>55150</v>
      </c>
      <c r="H20" s="205">
        <v>16948</v>
      </c>
      <c r="I20" s="205">
        <v>16970</v>
      </c>
      <c r="J20" s="205">
        <v>16449</v>
      </c>
      <c r="K20" s="205">
        <v>13605</v>
      </c>
      <c r="L20" s="243">
        <v>63972</v>
      </c>
      <c r="M20" s="205">
        <v>15686</v>
      </c>
      <c r="N20" s="205">
        <v>7167</v>
      </c>
      <c r="O20" s="205">
        <v>9685</v>
      </c>
      <c r="P20" s="205">
        <v>13940</v>
      </c>
      <c r="Q20" s="243">
        <v>46478</v>
      </c>
      <c r="R20" s="205">
        <v>12711</v>
      </c>
      <c r="S20" s="205">
        <v>12591</v>
      </c>
      <c r="T20" s="205">
        <v>11904</v>
      </c>
      <c r="U20" s="205">
        <v>9794</v>
      </c>
      <c r="V20" s="243">
        <v>47000</v>
      </c>
      <c r="W20" s="205">
        <v>-9729</v>
      </c>
      <c r="X20" s="205">
        <v>8519</v>
      </c>
      <c r="Y20" s="205">
        <v>6525</v>
      </c>
      <c r="Z20" s="205">
        <v>8143</v>
      </c>
      <c r="AA20" s="243">
        <v>13458</v>
      </c>
      <c r="AB20" s="205">
        <v>6002</v>
      </c>
      <c r="AC20" s="205">
        <v>10599</v>
      </c>
      <c r="AD20" s="242">
        <v>4019</v>
      </c>
      <c r="AE20" s="242">
        <v>11778</v>
      </c>
      <c r="AF20" s="243">
        <v>32398</v>
      </c>
    </row>
    <row r="21" spans="1:33" s="38" customFormat="1" x14ac:dyDescent="0.25">
      <c r="A21"/>
      <c r="B21" s="12" t="s">
        <v>218</v>
      </c>
      <c r="C21" s="209">
        <v>85</v>
      </c>
      <c r="D21" s="209">
        <v>75</v>
      </c>
      <c r="E21" s="209">
        <v>-181</v>
      </c>
      <c r="F21" s="209">
        <v>62</v>
      </c>
      <c r="G21" s="232">
        <v>41</v>
      </c>
      <c r="H21" s="209">
        <v>62</v>
      </c>
      <c r="I21" s="209">
        <v>67</v>
      </c>
      <c r="J21" s="209">
        <v>62</v>
      </c>
      <c r="K21" s="209">
        <v>32</v>
      </c>
      <c r="L21" s="232">
        <v>223</v>
      </c>
      <c r="M21" s="209">
        <v>-26</v>
      </c>
      <c r="N21" s="209">
        <v>-27</v>
      </c>
      <c r="O21" s="209">
        <v>-26</v>
      </c>
      <c r="P21" s="209">
        <v>-26</v>
      </c>
      <c r="Q21" s="232">
        <v>-105</v>
      </c>
      <c r="R21" s="242">
        <v>-5</v>
      </c>
      <c r="S21" s="242">
        <v>0</v>
      </c>
      <c r="T21" s="242">
        <v>-1</v>
      </c>
      <c r="U21" s="242">
        <v>0</v>
      </c>
      <c r="V21" s="232">
        <v>-6</v>
      </c>
      <c r="W21" s="242">
        <v>0</v>
      </c>
      <c r="X21" s="242">
        <v>0</v>
      </c>
      <c r="Y21" s="242">
        <v>0</v>
      </c>
      <c r="Z21" s="242">
        <v>0</v>
      </c>
      <c r="AA21" s="232">
        <v>0</v>
      </c>
      <c r="AB21" s="242">
        <v>-1</v>
      </c>
      <c r="AC21" s="242">
        <v>1</v>
      </c>
      <c r="AD21" s="242">
        <v>0</v>
      </c>
      <c r="AE21" s="242">
        <v>0</v>
      </c>
      <c r="AF21" s="232">
        <v>0</v>
      </c>
    </row>
    <row r="22" spans="1:33" s="38" customFormat="1" x14ac:dyDescent="0.25">
      <c r="A22"/>
      <c r="B22" s="12" t="s">
        <v>219</v>
      </c>
      <c r="C22" s="205"/>
      <c r="D22" s="205"/>
      <c r="E22" s="205"/>
      <c r="F22" s="205"/>
      <c r="G22" s="243"/>
      <c r="H22" s="205"/>
      <c r="I22" s="205"/>
      <c r="J22" s="205"/>
      <c r="K22" s="205"/>
      <c r="L22" s="243"/>
      <c r="M22" s="205"/>
      <c r="N22" s="205"/>
      <c r="O22" s="205"/>
      <c r="P22" s="205"/>
      <c r="Q22" s="243"/>
      <c r="R22" s="205"/>
      <c r="S22" s="205"/>
      <c r="T22" s="205"/>
      <c r="U22" s="205"/>
      <c r="V22" s="243"/>
      <c r="W22" s="205"/>
      <c r="X22" s="205"/>
      <c r="Y22" s="205"/>
      <c r="Z22" s="205"/>
      <c r="AA22" s="243"/>
      <c r="AB22" s="205"/>
      <c r="AC22" s="205"/>
      <c r="AD22" s="205"/>
      <c r="AE22" s="205"/>
      <c r="AF22" s="243">
        <v>0</v>
      </c>
    </row>
    <row r="23" spans="1:33" s="165" customFormat="1" x14ac:dyDescent="0.25">
      <c r="A23" s="2"/>
      <c r="B23" s="10" t="s">
        <v>196</v>
      </c>
      <c r="C23" s="202">
        <v>34205.367999999988</v>
      </c>
      <c r="D23" s="202">
        <v>31840.154999999962</v>
      </c>
      <c r="E23" s="202">
        <v>23854.501000000011</v>
      </c>
      <c r="F23" s="202">
        <v>-25189.409000000058</v>
      </c>
      <c r="G23" s="203">
        <v>64710.614999999903</v>
      </c>
      <c r="H23" s="202">
        <v>21978.961690000011</v>
      </c>
      <c r="I23" s="202">
        <v>30619.388310000024</v>
      </c>
      <c r="J23" s="202">
        <v>25374.792000000001</v>
      </c>
      <c r="K23" s="202">
        <v>27007.146999999997</v>
      </c>
      <c r="L23" s="203">
        <v>104980.28900000005</v>
      </c>
      <c r="M23" s="202">
        <v>68298.180999999982</v>
      </c>
      <c r="N23" s="202">
        <v>11419.78300000001</v>
      </c>
      <c r="O23" s="202">
        <v>32715.035999999978</v>
      </c>
      <c r="P23" s="202">
        <v>22946.91200000004</v>
      </c>
      <c r="Q23" s="203">
        <v>135379.91199999995</v>
      </c>
      <c r="R23" s="202">
        <v>26103.006000000038</v>
      </c>
      <c r="S23" s="202">
        <v>41275.161000000007</v>
      </c>
      <c r="T23" s="202">
        <v>28979.691000000021</v>
      </c>
      <c r="U23" s="202">
        <v>36460.754999999874</v>
      </c>
      <c r="V23" s="203">
        <v>132818.6129999999</v>
      </c>
      <c r="W23" s="202">
        <v>26966.943000000014</v>
      </c>
      <c r="X23" s="202">
        <v>40246.14999999998</v>
      </c>
      <c r="Y23" s="202">
        <v>28125.72</v>
      </c>
      <c r="Z23" s="202">
        <v>42162.183000000019</v>
      </c>
      <c r="AA23" s="203">
        <v>137500.99599999998</v>
      </c>
      <c r="AB23" s="202">
        <v>38630.937000000005</v>
      </c>
      <c r="AC23" s="202">
        <v>24836.372999999963</v>
      </c>
      <c r="AD23" s="202">
        <v>16113.689999999988</v>
      </c>
      <c r="AE23" s="202">
        <v>45161</v>
      </c>
      <c r="AF23" s="203">
        <v>124741.99999999996</v>
      </c>
    </row>
    <row r="24" spans="1:33" s="38" customFormat="1" x14ac:dyDescent="0.25">
      <c r="A24"/>
      <c r="B24" s="12" t="s">
        <v>220</v>
      </c>
      <c r="C24" s="205">
        <v>0</v>
      </c>
      <c r="D24" s="205">
        <v>0</v>
      </c>
      <c r="E24" s="205">
        <v>0</v>
      </c>
      <c r="F24" s="205">
        <v>0</v>
      </c>
      <c r="G24" s="243">
        <v>0</v>
      </c>
      <c r="H24" s="205">
        <v>476</v>
      </c>
      <c r="I24" s="205">
        <v>479</v>
      </c>
      <c r="J24" s="205">
        <v>3110</v>
      </c>
      <c r="K24" s="205">
        <v>-1915</v>
      </c>
      <c r="L24" s="243">
        <v>2150</v>
      </c>
      <c r="M24" s="205">
        <v>479</v>
      </c>
      <c r="N24" s="205">
        <v>-729</v>
      </c>
      <c r="O24" s="205">
        <v>479</v>
      </c>
      <c r="P24" s="205">
        <v>480</v>
      </c>
      <c r="Q24" s="243">
        <v>709</v>
      </c>
      <c r="R24" s="205">
        <v>2413</v>
      </c>
      <c r="S24" s="205">
        <v>-4383</v>
      </c>
      <c r="T24" s="205">
        <v>1924</v>
      </c>
      <c r="U24" s="205">
        <v>2931</v>
      </c>
      <c r="V24" s="243">
        <v>2885</v>
      </c>
      <c r="W24" s="205">
        <v>0</v>
      </c>
      <c r="X24" s="205">
        <v>25</v>
      </c>
      <c r="Y24" s="205">
        <v>1355</v>
      </c>
      <c r="Z24" s="205">
        <v>10</v>
      </c>
      <c r="AA24" s="243">
        <v>1390</v>
      </c>
      <c r="AB24" s="205">
        <v>2867</v>
      </c>
      <c r="AC24" s="205">
        <v>743</v>
      </c>
      <c r="AD24" s="205">
        <v>804</v>
      </c>
      <c r="AE24" s="205">
        <v>-291</v>
      </c>
      <c r="AF24" s="243">
        <v>4123</v>
      </c>
    </row>
    <row r="25" spans="1:33" s="165" customFormat="1" x14ac:dyDescent="0.25">
      <c r="A25" s="2"/>
      <c r="B25" s="10" t="s">
        <v>221</v>
      </c>
      <c r="C25" s="202">
        <v>34205</v>
      </c>
      <c r="D25" s="202">
        <v>31841</v>
      </c>
      <c r="E25" s="202">
        <v>23854</v>
      </c>
      <c r="F25" s="202">
        <v>-25189</v>
      </c>
      <c r="G25" s="203">
        <v>64711</v>
      </c>
      <c r="H25" s="202">
        <v>29109.531690000003</v>
      </c>
      <c r="I25" s="202">
        <v>24443.468309999997</v>
      </c>
      <c r="J25" s="202">
        <v>26556</v>
      </c>
      <c r="K25" s="202">
        <v>27021</v>
      </c>
      <c r="L25" s="203">
        <v>107130</v>
      </c>
      <c r="M25" s="202">
        <v>50086</v>
      </c>
      <c r="N25" s="202">
        <v>29587</v>
      </c>
      <c r="O25" s="202">
        <v>33322</v>
      </c>
      <c r="P25" s="202">
        <v>23094</v>
      </c>
      <c r="Q25" s="203">
        <v>136089</v>
      </c>
      <c r="R25" s="202">
        <v>28515</v>
      </c>
      <c r="S25" s="202">
        <v>36893</v>
      </c>
      <c r="T25" s="202">
        <v>30907</v>
      </c>
      <c r="U25" s="202">
        <v>39389</v>
      </c>
      <c r="V25" s="203">
        <v>135704</v>
      </c>
      <c r="W25" s="202">
        <v>26967</v>
      </c>
      <c r="X25" s="202">
        <v>40272</v>
      </c>
      <c r="Y25" s="202">
        <v>29479</v>
      </c>
      <c r="Z25" s="202">
        <v>42173</v>
      </c>
      <c r="AA25" s="203">
        <v>138891</v>
      </c>
      <c r="AB25" s="202">
        <v>41498</v>
      </c>
      <c r="AC25" s="202">
        <v>25579</v>
      </c>
      <c r="AD25" s="202">
        <v>16917.689999999988</v>
      </c>
      <c r="AE25" s="202">
        <v>44870</v>
      </c>
      <c r="AF25" s="203">
        <v>128864.68999999999</v>
      </c>
    </row>
    <row r="26" spans="1:33" s="38" customFormat="1" x14ac:dyDescent="0.25">
      <c r="A26"/>
      <c r="B26" s="12" t="s">
        <v>222</v>
      </c>
      <c r="C26" s="205">
        <v>-4885</v>
      </c>
      <c r="D26" s="205">
        <v>-3609</v>
      </c>
      <c r="E26" s="205">
        <v>-2815</v>
      </c>
      <c r="F26" s="205">
        <v>7286</v>
      </c>
      <c r="G26" s="243">
        <v>-4023</v>
      </c>
      <c r="H26" s="205">
        <v>-4510</v>
      </c>
      <c r="I26" s="205">
        <v>-3081</v>
      </c>
      <c r="J26" s="205">
        <v>-3798</v>
      </c>
      <c r="K26" s="205">
        <v>12095</v>
      </c>
      <c r="L26" s="243">
        <v>706</v>
      </c>
      <c r="M26" s="205">
        <v>-10087</v>
      </c>
      <c r="N26" s="205">
        <v>-4271</v>
      </c>
      <c r="O26" s="205">
        <v>-5054</v>
      </c>
      <c r="P26" s="205">
        <v>11621</v>
      </c>
      <c r="Q26" s="243">
        <v>-7791</v>
      </c>
      <c r="R26" s="205">
        <v>-6541</v>
      </c>
      <c r="S26" s="205">
        <v>-6457</v>
      </c>
      <c r="T26" s="205">
        <v>-3615</v>
      </c>
      <c r="U26" s="205">
        <v>2727</v>
      </c>
      <c r="V26" s="243">
        <v>-13886</v>
      </c>
      <c r="W26" s="205">
        <v>-5866</v>
      </c>
      <c r="X26" s="205">
        <v>-9333</v>
      </c>
      <c r="Y26" s="205">
        <v>-6700</v>
      </c>
      <c r="Z26" s="205">
        <v>-2202</v>
      </c>
      <c r="AA26" s="243">
        <v>-24101</v>
      </c>
      <c r="AB26" s="205">
        <v>-7654</v>
      </c>
      <c r="AC26" s="205">
        <v>-6553</v>
      </c>
      <c r="AD26" s="205">
        <v>-3783</v>
      </c>
      <c r="AE26" s="205">
        <v>-3998</v>
      </c>
      <c r="AF26" s="243">
        <v>-21988</v>
      </c>
    </row>
    <row r="27" spans="1:33" s="38" customFormat="1" x14ac:dyDescent="0.25">
      <c r="A27"/>
      <c r="B27" s="12" t="s">
        <v>223</v>
      </c>
      <c r="C27" s="205">
        <v>-2317</v>
      </c>
      <c r="D27" s="205">
        <v>-3004</v>
      </c>
      <c r="E27" s="205">
        <v>-1518</v>
      </c>
      <c r="F27" s="205">
        <v>7226</v>
      </c>
      <c r="G27" s="243">
        <v>387</v>
      </c>
      <c r="H27" s="205">
        <v>-2222</v>
      </c>
      <c r="I27" s="205">
        <v>-1077</v>
      </c>
      <c r="J27" s="205">
        <v>-1653</v>
      </c>
      <c r="K27" s="205">
        <v>10926</v>
      </c>
      <c r="L27" s="243">
        <v>5974</v>
      </c>
      <c r="M27" s="205">
        <v>-6440</v>
      </c>
      <c r="N27" s="205">
        <v>-1786</v>
      </c>
      <c r="O27" s="205">
        <v>-2472</v>
      </c>
      <c r="P27" s="205">
        <v>7755</v>
      </c>
      <c r="Q27" s="243">
        <v>-2943</v>
      </c>
      <c r="R27" s="205">
        <v>-2610</v>
      </c>
      <c r="S27" s="205">
        <v>-5670</v>
      </c>
      <c r="T27" s="205">
        <v>-2224</v>
      </c>
      <c r="U27" s="205">
        <v>1706</v>
      </c>
      <c r="V27" s="243">
        <v>-8798</v>
      </c>
      <c r="W27" s="205">
        <v>-3575</v>
      </c>
      <c r="X27" s="205">
        <v>-5686</v>
      </c>
      <c r="Y27" s="205">
        <v>-4088</v>
      </c>
      <c r="Z27" s="205">
        <v>-1726</v>
      </c>
      <c r="AA27" s="243">
        <v>-15075</v>
      </c>
      <c r="AB27" s="205">
        <v>-7572</v>
      </c>
      <c r="AC27" s="205">
        <v>-4700</v>
      </c>
      <c r="AD27" s="205">
        <v>-2906</v>
      </c>
      <c r="AE27" s="205">
        <v>-1525</v>
      </c>
      <c r="AF27" s="243">
        <v>-16703</v>
      </c>
    </row>
    <row r="28" spans="1:33" s="38" customFormat="1" x14ac:dyDescent="0.25">
      <c r="A28"/>
      <c r="B28" s="12" t="s">
        <v>224</v>
      </c>
      <c r="C28" s="205">
        <v>0</v>
      </c>
      <c r="D28" s="205">
        <v>0</v>
      </c>
      <c r="E28" s="205">
        <v>0</v>
      </c>
      <c r="F28" s="205">
        <v>-10473</v>
      </c>
      <c r="G28" s="243">
        <v>-10473</v>
      </c>
      <c r="H28" s="205">
        <v>-2205</v>
      </c>
      <c r="I28" s="205">
        <v>-2795</v>
      </c>
      <c r="J28" s="205">
        <v>-2500</v>
      </c>
      <c r="K28" s="205">
        <v>-8500</v>
      </c>
      <c r="L28" s="243">
        <v>-16000</v>
      </c>
      <c r="M28" s="205">
        <v>-4500</v>
      </c>
      <c r="N28" s="205">
        <v>-4500</v>
      </c>
      <c r="O28" s="205">
        <v>-4500</v>
      </c>
      <c r="P28" s="205">
        <v>-4500</v>
      </c>
      <c r="Q28" s="243">
        <v>-18000</v>
      </c>
      <c r="R28" s="205">
        <v>3616</v>
      </c>
      <c r="S28" s="205">
        <v>-4500</v>
      </c>
      <c r="T28" s="205">
        <v>-4500</v>
      </c>
      <c r="U28" s="205">
        <v>3500</v>
      </c>
      <c r="V28" s="243">
        <v>-1884</v>
      </c>
      <c r="W28" s="205">
        <v>-3254</v>
      </c>
      <c r="X28" s="205">
        <v>-3255</v>
      </c>
      <c r="Y28" s="205">
        <v>-3254</v>
      </c>
      <c r="Z28" s="205">
        <v>-3255</v>
      </c>
      <c r="AA28" s="243">
        <v>-13018</v>
      </c>
      <c r="AB28" s="205">
        <v>-3562</v>
      </c>
      <c r="AC28" s="205">
        <v>2357</v>
      </c>
      <c r="AD28" s="205">
        <v>-3562</v>
      </c>
      <c r="AE28" s="205">
        <v>-3563</v>
      </c>
      <c r="AF28" s="243">
        <v>-8330</v>
      </c>
    </row>
    <row r="29" spans="1:33" s="38" customFormat="1" x14ac:dyDescent="0.25">
      <c r="A29"/>
      <c r="B29" s="12" t="s">
        <v>225</v>
      </c>
      <c r="C29" s="205">
        <v>-4800</v>
      </c>
      <c r="D29" s="205">
        <v>-4500</v>
      </c>
      <c r="E29" s="205">
        <v>-2187</v>
      </c>
      <c r="F29" s="205">
        <v>11487</v>
      </c>
      <c r="G29" s="243">
        <v>0</v>
      </c>
      <c r="H29" s="205">
        <v>0</v>
      </c>
      <c r="I29" s="205">
        <v>0</v>
      </c>
      <c r="J29" s="205">
        <v>0</v>
      </c>
      <c r="K29" s="205">
        <v>0</v>
      </c>
      <c r="L29" s="243">
        <v>0</v>
      </c>
      <c r="M29" s="205">
        <v>0</v>
      </c>
      <c r="N29" s="205">
        <v>0</v>
      </c>
      <c r="O29" s="205">
        <v>0</v>
      </c>
      <c r="P29" s="205">
        <v>0</v>
      </c>
      <c r="Q29" s="243">
        <v>0</v>
      </c>
      <c r="R29" s="205">
        <v>0</v>
      </c>
      <c r="S29" s="205">
        <v>0</v>
      </c>
      <c r="T29" s="205">
        <v>0</v>
      </c>
      <c r="U29" s="205">
        <v>0</v>
      </c>
      <c r="V29" s="243">
        <v>0</v>
      </c>
      <c r="W29" s="205">
        <v>0</v>
      </c>
      <c r="X29" s="205">
        <v>0</v>
      </c>
      <c r="Y29" s="205">
        <v>0</v>
      </c>
      <c r="Z29" s="205">
        <v>0</v>
      </c>
      <c r="AA29" s="243">
        <v>0</v>
      </c>
      <c r="AB29" s="205">
        <v>0</v>
      </c>
      <c r="AC29" s="205">
        <v>0</v>
      </c>
      <c r="AD29" s="205">
        <v>0</v>
      </c>
      <c r="AE29" s="205">
        <v>0</v>
      </c>
      <c r="AF29" s="243">
        <v>0</v>
      </c>
    </row>
    <row r="30" spans="1:33" s="165" customFormat="1" x14ac:dyDescent="0.25">
      <c r="A30" s="6"/>
      <c r="B30" s="16" t="s">
        <v>226</v>
      </c>
      <c r="C30" s="244">
        <v>22203</v>
      </c>
      <c r="D30" s="244">
        <v>20728</v>
      </c>
      <c r="E30" s="244">
        <v>17334</v>
      </c>
      <c r="F30" s="244">
        <v>-9663</v>
      </c>
      <c r="G30" s="245">
        <v>50602</v>
      </c>
      <c r="H30" s="244">
        <v>20172.531690000003</v>
      </c>
      <c r="I30" s="244">
        <v>17490.468309999997</v>
      </c>
      <c r="J30" s="244">
        <v>18605</v>
      </c>
      <c r="K30" s="244">
        <v>41542</v>
      </c>
      <c r="L30" s="245">
        <v>97810</v>
      </c>
      <c r="M30" s="244">
        <v>29059</v>
      </c>
      <c r="N30" s="244">
        <v>19030</v>
      </c>
      <c r="O30" s="244">
        <v>21296</v>
      </c>
      <c r="P30" s="244">
        <v>37970</v>
      </c>
      <c r="Q30" s="245">
        <v>107355</v>
      </c>
      <c r="R30" s="244">
        <v>22980</v>
      </c>
      <c r="S30" s="244">
        <v>20266</v>
      </c>
      <c r="T30" s="244">
        <v>20568</v>
      </c>
      <c r="U30" s="244">
        <v>47322</v>
      </c>
      <c r="V30" s="245">
        <v>111136</v>
      </c>
      <c r="W30" s="244">
        <v>14272</v>
      </c>
      <c r="X30" s="244">
        <v>21998</v>
      </c>
      <c r="Y30" s="244">
        <v>15437</v>
      </c>
      <c r="Z30" s="244">
        <v>34990</v>
      </c>
      <c r="AA30" s="245">
        <v>86697</v>
      </c>
      <c r="AB30" s="244">
        <v>22710</v>
      </c>
      <c r="AC30" s="244">
        <v>16683</v>
      </c>
      <c r="AD30" s="244">
        <v>6666.6899999999878</v>
      </c>
      <c r="AE30" s="244">
        <v>35784</v>
      </c>
      <c r="AF30" s="245">
        <v>81843.689999999988</v>
      </c>
    </row>
    <row r="31" spans="1:33" s="38" customFormat="1" ht="15.75" thickBot="1" x14ac:dyDescent="0.3">
      <c r="A31"/>
      <c r="B31" s="18" t="s">
        <v>241</v>
      </c>
      <c r="C31" s="19">
        <v>0.49</v>
      </c>
      <c r="D31" s="19">
        <v>0.49</v>
      </c>
      <c r="E31" s="19">
        <v>0.49</v>
      </c>
      <c r="F31" s="19">
        <v>0.49</v>
      </c>
      <c r="G31" s="58">
        <v>0.49</v>
      </c>
      <c r="H31" s="19">
        <v>0.49</v>
      </c>
      <c r="I31" s="19">
        <v>0.49</v>
      </c>
      <c r="J31" s="19">
        <v>0.49</v>
      </c>
      <c r="K31" s="19">
        <v>0.49</v>
      </c>
      <c r="L31" s="58">
        <v>0.49</v>
      </c>
      <c r="M31" s="19">
        <v>0.49</v>
      </c>
      <c r="N31" s="19">
        <v>0.49</v>
      </c>
      <c r="O31" s="19">
        <v>0.49</v>
      </c>
      <c r="P31" s="19">
        <v>0.49</v>
      </c>
      <c r="Q31" s="58">
        <v>0.49</v>
      </c>
      <c r="R31" s="19">
        <v>0.49</v>
      </c>
      <c r="S31" s="19">
        <v>0.49</v>
      </c>
      <c r="T31" s="19">
        <v>0.49</v>
      </c>
      <c r="U31" s="19">
        <v>0.49</v>
      </c>
      <c r="V31" s="58">
        <v>0.49</v>
      </c>
      <c r="W31" s="19">
        <v>0.49</v>
      </c>
      <c r="X31" s="19">
        <v>0.49</v>
      </c>
      <c r="Y31" s="19">
        <v>0.49</v>
      </c>
      <c r="Z31" s="19">
        <v>0.49</v>
      </c>
      <c r="AA31" s="58">
        <v>0.49</v>
      </c>
      <c r="AB31" s="19">
        <v>0.49</v>
      </c>
      <c r="AC31" s="19">
        <v>0.49</v>
      </c>
      <c r="AD31" s="19">
        <v>0.49</v>
      </c>
      <c r="AE31" s="19">
        <v>0.49</v>
      </c>
      <c r="AF31" s="58">
        <v>0.49</v>
      </c>
    </row>
    <row r="32" spans="1:33" s="38" customFormat="1" ht="15.75" thickBot="1" x14ac:dyDescent="0.3">
      <c r="A32"/>
      <c r="B32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 s="165" customFormat="1" x14ac:dyDescent="0.25">
      <c r="A33" s="5"/>
      <c r="B33" s="31" t="s">
        <v>171</v>
      </c>
      <c r="C33" s="43" t="s">
        <v>117</v>
      </c>
      <c r="D33" s="43" t="s">
        <v>118</v>
      </c>
      <c r="E33" s="43" t="s">
        <v>119</v>
      </c>
      <c r="F33" s="43" t="s">
        <v>120</v>
      </c>
      <c r="G33" s="48">
        <v>2016</v>
      </c>
      <c r="H33" s="43" t="s">
        <v>121</v>
      </c>
      <c r="I33" s="43" t="s">
        <v>122</v>
      </c>
      <c r="J33" s="43" t="s">
        <v>123</v>
      </c>
      <c r="K33" s="43" t="s">
        <v>124</v>
      </c>
      <c r="L33" s="48">
        <v>2017</v>
      </c>
      <c r="M33" s="43" t="s">
        <v>125</v>
      </c>
      <c r="N33" s="43" t="s">
        <v>126</v>
      </c>
      <c r="O33" s="43" t="s">
        <v>127</v>
      </c>
      <c r="P33" s="43" t="s">
        <v>128</v>
      </c>
      <c r="Q33" s="48">
        <v>2018</v>
      </c>
      <c r="R33" s="43" t="s">
        <v>129</v>
      </c>
      <c r="S33" s="43" t="s">
        <v>130</v>
      </c>
      <c r="T33" s="43" t="s">
        <v>131</v>
      </c>
      <c r="U33" s="43" t="s">
        <v>132</v>
      </c>
      <c r="V33" s="48">
        <v>2019</v>
      </c>
      <c r="W33" s="43" t="s">
        <v>133</v>
      </c>
      <c r="X33" s="43" t="s">
        <v>134</v>
      </c>
      <c r="Y33" s="43" t="s">
        <v>135</v>
      </c>
      <c r="Z33" s="43" t="s">
        <v>136</v>
      </c>
      <c r="AA33" s="48">
        <v>2020</v>
      </c>
      <c r="AB33" s="43" t="s">
        <v>137</v>
      </c>
      <c r="AC33" s="43" t="s">
        <v>138</v>
      </c>
      <c r="AD33" s="43" t="s">
        <v>514</v>
      </c>
      <c r="AE33" s="43" t="s">
        <v>563</v>
      </c>
      <c r="AF33" s="48">
        <v>2021</v>
      </c>
    </row>
    <row r="34" spans="1:32" s="165" customFormat="1" hidden="1" x14ac:dyDescent="0.25">
      <c r="A34" s="5"/>
      <c r="B34" s="31" t="s">
        <v>171</v>
      </c>
      <c r="C34" s="43" t="s">
        <v>139</v>
      </c>
      <c r="D34" s="43" t="s">
        <v>140</v>
      </c>
      <c r="E34" s="43" t="s">
        <v>141</v>
      </c>
      <c r="F34" s="43" t="s">
        <v>142</v>
      </c>
      <c r="G34" s="48">
        <v>2016</v>
      </c>
      <c r="H34" s="43" t="s">
        <v>143</v>
      </c>
      <c r="I34" s="43" t="s">
        <v>144</v>
      </c>
      <c r="J34" s="43" t="s">
        <v>145</v>
      </c>
      <c r="K34" s="43" t="s">
        <v>146</v>
      </c>
      <c r="L34" s="48">
        <v>2017</v>
      </c>
      <c r="M34" s="43" t="s">
        <v>147</v>
      </c>
      <c r="N34" s="43" t="s">
        <v>148</v>
      </c>
      <c r="O34" s="43" t="s">
        <v>149</v>
      </c>
      <c r="P34" s="43" t="s">
        <v>150</v>
      </c>
      <c r="Q34" s="48">
        <v>2018</v>
      </c>
      <c r="R34" s="43" t="s">
        <v>151</v>
      </c>
      <c r="S34" s="43" t="s">
        <v>152</v>
      </c>
      <c r="T34" s="43" t="s">
        <v>153</v>
      </c>
      <c r="U34" s="43" t="s">
        <v>154</v>
      </c>
      <c r="V34" s="48">
        <v>2019</v>
      </c>
      <c r="W34" s="43" t="s">
        <v>155</v>
      </c>
      <c r="X34" s="43" t="s">
        <v>156</v>
      </c>
      <c r="Y34" s="43" t="s">
        <v>157</v>
      </c>
      <c r="Z34" s="43" t="s">
        <v>158</v>
      </c>
      <c r="AA34" s="48">
        <v>2020</v>
      </c>
      <c r="AB34" s="43" t="s">
        <v>159</v>
      </c>
      <c r="AC34" s="43" t="s">
        <v>160</v>
      </c>
      <c r="AD34" s="43" t="s">
        <v>513</v>
      </c>
      <c r="AE34" s="43" t="s">
        <v>564</v>
      </c>
      <c r="AF34" s="48">
        <v>2021</v>
      </c>
    </row>
    <row r="35" spans="1:32" s="165" customFormat="1" x14ac:dyDescent="0.25">
      <c r="A35" s="2"/>
      <c r="B35" s="10" t="s">
        <v>214</v>
      </c>
      <c r="C35" s="202">
        <v>5195</v>
      </c>
      <c r="D35" s="202">
        <v>6029</v>
      </c>
      <c r="E35" s="202">
        <v>4444</v>
      </c>
      <c r="F35" s="202">
        <v>6374</v>
      </c>
      <c r="G35" s="203">
        <v>22042</v>
      </c>
      <c r="H35" s="202">
        <v>5950.8007200000002</v>
      </c>
      <c r="I35" s="202">
        <v>3501.34069</v>
      </c>
      <c r="J35" s="202">
        <v>3358.5316000000003</v>
      </c>
      <c r="K35" s="202">
        <v>4024.5487400000002</v>
      </c>
      <c r="L35" s="203">
        <v>16835.221750000001</v>
      </c>
      <c r="M35" s="202">
        <v>5058.4754899999998</v>
      </c>
      <c r="N35" s="202">
        <v>4408.8881300000003</v>
      </c>
      <c r="O35" s="202">
        <v>4561.4901700000009</v>
      </c>
      <c r="P35" s="202">
        <v>4857.7616799999996</v>
      </c>
      <c r="Q35" s="203">
        <v>18886.615470000001</v>
      </c>
      <c r="R35" s="202">
        <v>5855.5090599999994</v>
      </c>
      <c r="S35" s="202">
        <v>17505.817929999997</v>
      </c>
      <c r="T35" s="202">
        <v>20025.673010000002</v>
      </c>
      <c r="U35" s="202">
        <v>24707.854530000011</v>
      </c>
      <c r="V35" s="203">
        <v>68094.854530000011</v>
      </c>
      <c r="W35" s="202">
        <v>12528</v>
      </c>
      <c r="X35" s="202">
        <v>9084.9941900000049</v>
      </c>
      <c r="Y35" s="202">
        <v>13772</v>
      </c>
      <c r="Z35" s="202">
        <v>16605</v>
      </c>
      <c r="AA35" s="203">
        <v>51989.994190000005</v>
      </c>
      <c r="AB35" s="202">
        <v>17634</v>
      </c>
      <c r="AC35" s="202">
        <v>16399</v>
      </c>
      <c r="AD35" s="202">
        <v>13034.752410000001</v>
      </c>
      <c r="AE35" s="202">
        <v>13108</v>
      </c>
      <c r="AF35" s="203">
        <v>60175.752410000001</v>
      </c>
    </row>
    <row r="36" spans="1:32" s="38" customFormat="1" x14ac:dyDescent="0.25">
      <c r="A36"/>
      <c r="B36" s="12" t="s">
        <v>215</v>
      </c>
      <c r="C36" s="209">
        <v>-1534</v>
      </c>
      <c r="D36" s="209">
        <v>-1394</v>
      </c>
      <c r="E36" s="209">
        <v>-2251</v>
      </c>
      <c r="F36" s="209">
        <v>-1762</v>
      </c>
      <c r="G36" s="232">
        <v>-6941</v>
      </c>
      <c r="H36" s="209">
        <v>-1783.3770799999995</v>
      </c>
      <c r="I36" s="209">
        <v>-1262.5373500000003</v>
      </c>
      <c r="J36" s="209">
        <v>-1415.6733399999994</v>
      </c>
      <c r="K36" s="209">
        <v>-1568.0801000000001</v>
      </c>
      <c r="L36" s="232">
        <v>-6029.6678699999993</v>
      </c>
      <c r="M36" s="209">
        <v>-1648.8004900000001</v>
      </c>
      <c r="N36" s="209">
        <v>-1704.8406699999996</v>
      </c>
      <c r="O36" s="209">
        <v>-1592.2669799999999</v>
      </c>
      <c r="P36" s="209">
        <v>-1795.0366800000011</v>
      </c>
      <c r="Q36" s="232">
        <v>-6740.9448200000006</v>
      </c>
      <c r="R36" s="242">
        <v>-2022.5778600000001</v>
      </c>
      <c r="S36" s="242">
        <v>-1580.6932700000004</v>
      </c>
      <c r="T36" s="242">
        <v>-1597.7288699999995</v>
      </c>
      <c r="U36" s="242">
        <v>-1663.1956600000003</v>
      </c>
      <c r="V36" s="232">
        <v>-6864.1956600000003</v>
      </c>
      <c r="W36" s="242">
        <v>-1965</v>
      </c>
      <c r="X36" s="242">
        <v>-1803.1949099999999</v>
      </c>
      <c r="Y36" s="242">
        <v>-2348</v>
      </c>
      <c r="Z36" s="242">
        <v>-1539</v>
      </c>
      <c r="AA36" s="232">
        <v>-7655.1949100000002</v>
      </c>
      <c r="AB36" s="242">
        <v>-1425</v>
      </c>
      <c r="AC36" s="242">
        <v>-1563</v>
      </c>
      <c r="AD36" s="242">
        <v>-2693.11382</v>
      </c>
      <c r="AE36" s="242">
        <v>-1065</v>
      </c>
      <c r="AF36" s="232">
        <v>-6746.1138200000005</v>
      </c>
    </row>
    <row r="37" spans="1:32" s="38" customFormat="1" x14ac:dyDescent="0.25">
      <c r="A37"/>
      <c r="B37" s="12" t="s">
        <v>216</v>
      </c>
      <c r="C37" s="205">
        <v>0</v>
      </c>
      <c r="D37" s="205">
        <v>-1148</v>
      </c>
      <c r="E37" s="205">
        <v>-518</v>
      </c>
      <c r="F37" s="205">
        <v>-642</v>
      </c>
      <c r="G37" s="243">
        <v>-2308</v>
      </c>
      <c r="H37" s="205">
        <v>-39.929199999999994</v>
      </c>
      <c r="I37" s="205">
        <v>-10.189440000000005</v>
      </c>
      <c r="J37" s="205">
        <v>-7.0165500000000023</v>
      </c>
      <c r="K37" s="205">
        <v>-5.4570900000000009</v>
      </c>
      <c r="L37" s="243">
        <v>-62.592280000000002</v>
      </c>
      <c r="M37" s="205">
        <v>-5.8429099999999998</v>
      </c>
      <c r="N37" s="205">
        <v>-7.9710199999999993</v>
      </c>
      <c r="O37" s="205">
        <v>-24.46752</v>
      </c>
      <c r="P37" s="205">
        <v>-16.738320000000002</v>
      </c>
      <c r="Q37" s="243">
        <v>-55.019770000000001</v>
      </c>
      <c r="R37" s="205">
        <v>-16.142769999999999</v>
      </c>
      <c r="S37" s="205">
        <v>-15.6951</v>
      </c>
      <c r="T37" s="205">
        <v>-11.162130000000001</v>
      </c>
      <c r="U37" s="205">
        <v>-10.252400000000009</v>
      </c>
      <c r="V37" s="243">
        <v>-53.252400000000009</v>
      </c>
      <c r="W37" s="205">
        <v>-10</v>
      </c>
      <c r="X37" s="205">
        <v>-12.394830000000002</v>
      </c>
      <c r="Y37" s="205">
        <v>-11</v>
      </c>
      <c r="Z37" s="205">
        <v>-6</v>
      </c>
      <c r="AA37" s="243">
        <v>-39.394829999999999</v>
      </c>
      <c r="AB37" s="205">
        <v>-6</v>
      </c>
      <c r="AC37" s="205">
        <v>-8</v>
      </c>
      <c r="AD37" s="205">
        <v>-8.6070899999999995</v>
      </c>
      <c r="AE37" s="205">
        <v>-8</v>
      </c>
      <c r="AF37" s="243">
        <v>-30.607089999999999</v>
      </c>
    </row>
    <row r="38" spans="1:32" s="38" customFormat="1" x14ac:dyDescent="0.25">
      <c r="A38"/>
      <c r="B38" s="12" t="s">
        <v>217</v>
      </c>
      <c r="C38" s="205">
        <v>717</v>
      </c>
      <c r="D38" s="205">
        <v>672</v>
      </c>
      <c r="E38" s="205">
        <v>860</v>
      </c>
      <c r="F38" s="205">
        <v>962</v>
      </c>
      <c r="G38" s="243">
        <v>3211</v>
      </c>
      <c r="H38" s="205">
        <v>1006.8966199999999</v>
      </c>
      <c r="I38" s="205">
        <v>1043.6352499999998</v>
      </c>
      <c r="J38" s="205">
        <v>1153.4962600000003</v>
      </c>
      <c r="K38" s="205">
        <v>514.95861000000014</v>
      </c>
      <c r="L38" s="243">
        <v>3718.9867400000003</v>
      </c>
      <c r="M38" s="205">
        <v>376.43422000000004</v>
      </c>
      <c r="N38" s="205">
        <v>264.56380999999993</v>
      </c>
      <c r="O38" s="205">
        <v>257.44665000000009</v>
      </c>
      <c r="P38" s="205">
        <v>238.31364000000031</v>
      </c>
      <c r="Q38" s="243">
        <v>1136.7583200000004</v>
      </c>
      <c r="R38" s="205">
        <v>247.77452</v>
      </c>
      <c r="S38" s="205">
        <v>191.45423</v>
      </c>
      <c r="T38" s="205">
        <v>424.77125000000001</v>
      </c>
      <c r="U38" s="205">
        <v>258.32684999999969</v>
      </c>
      <c r="V38" s="243">
        <v>1122.3268499999997</v>
      </c>
      <c r="W38" s="205">
        <v>113</v>
      </c>
      <c r="X38" s="205">
        <v>96.530659999999983</v>
      </c>
      <c r="Y38" s="205">
        <v>182</v>
      </c>
      <c r="Z38" s="205">
        <v>6277</v>
      </c>
      <c r="AA38" s="243">
        <v>6668.5306600000004</v>
      </c>
      <c r="AB38" s="205">
        <v>274</v>
      </c>
      <c r="AC38" s="205">
        <v>482</v>
      </c>
      <c r="AD38" s="205">
        <v>761.25163000000009</v>
      </c>
      <c r="AE38" s="205">
        <v>1275</v>
      </c>
      <c r="AF38" s="243">
        <v>2792.2516300000002</v>
      </c>
    </row>
    <row r="39" spans="1:32" s="38" customFormat="1" x14ac:dyDescent="0.25">
      <c r="A39"/>
      <c r="B39" s="12" t="s">
        <v>218</v>
      </c>
      <c r="C39" s="209">
        <v>0</v>
      </c>
      <c r="D39" s="209">
        <v>0</v>
      </c>
      <c r="E39" s="209">
        <v>0</v>
      </c>
      <c r="F39" s="209">
        <v>0</v>
      </c>
      <c r="G39" s="232">
        <v>0</v>
      </c>
      <c r="H39" s="209">
        <v>0</v>
      </c>
      <c r="I39" s="209">
        <v>0</v>
      </c>
      <c r="J39" s="209">
        <v>0</v>
      </c>
      <c r="K39" s="209">
        <v>0</v>
      </c>
      <c r="L39" s="232">
        <v>0</v>
      </c>
      <c r="M39" s="209">
        <v>0</v>
      </c>
      <c r="N39" s="209">
        <v>0</v>
      </c>
      <c r="O39" s="209">
        <v>0</v>
      </c>
      <c r="P39" s="209">
        <v>0</v>
      </c>
      <c r="Q39" s="232">
        <v>0</v>
      </c>
      <c r="R39" s="242">
        <v>0</v>
      </c>
      <c r="S39" s="242">
        <v>0</v>
      </c>
      <c r="T39" s="242">
        <v>0</v>
      </c>
      <c r="U39" s="242">
        <v>0</v>
      </c>
      <c r="V39" s="232">
        <v>0</v>
      </c>
      <c r="W39" s="242">
        <v>0</v>
      </c>
      <c r="X39" s="242">
        <v>0</v>
      </c>
      <c r="Y39" s="242">
        <v>0</v>
      </c>
      <c r="Z39" s="242">
        <v>0</v>
      </c>
      <c r="AA39" s="232">
        <v>0</v>
      </c>
      <c r="AB39" s="242">
        <v>0</v>
      </c>
      <c r="AC39" s="242">
        <v>0</v>
      </c>
      <c r="AD39" s="242">
        <v>0</v>
      </c>
      <c r="AE39" s="242">
        <v>0</v>
      </c>
      <c r="AF39" s="232">
        <v>0</v>
      </c>
    </row>
    <row r="40" spans="1:32" s="38" customFormat="1" x14ac:dyDescent="0.25">
      <c r="A40"/>
      <c r="B40" s="12" t="s">
        <v>219</v>
      </c>
      <c r="C40" s="205">
        <v>-381</v>
      </c>
      <c r="D40" s="205">
        <v>377</v>
      </c>
      <c r="E40" s="205">
        <v>-1</v>
      </c>
      <c r="F40" s="205">
        <v>-120</v>
      </c>
      <c r="G40" s="243">
        <v>-125</v>
      </c>
      <c r="H40" s="205">
        <v>-209.61695</v>
      </c>
      <c r="I40" s="205">
        <v>0</v>
      </c>
      <c r="J40" s="205">
        <v>-278.60002999999995</v>
      </c>
      <c r="K40" s="205">
        <v>0</v>
      </c>
      <c r="L40" s="243">
        <v>-488.21697999999992</v>
      </c>
      <c r="M40" s="205">
        <v>0</v>
      </c>
      <c r="N40" s="205">
        <v>5.89</v>
      </c>
      <c r="O40" s="205">
        <v>0</v>
      </c>
      <c r="P40" s="205">
        <v>0</v>
      </c>
      <c r="Q40" s="243">
        <v>5.89</v>
      </c>
      <c r="R40" s="205">
        <v>0</v>
      </c>
      <c r="S40" s="205">
        <v>0</v>
      </c>
      <c r="T40" s="205">
        <v>0</v>
      </c>
      <c r="U40" s="205">
        <v>0</v>
      </c>
      <c r="V40" s="243">
        <v>0</v>
      </c>
      <c r="W40" s="205">
        <v>0</v>
      </c>
      <c r="X40" s="205">
        <v>0</v>
      </c>
      <c r="Y40" s="205">
        <v>0</v>
      </c>
      <c r="Z40" s="205">
        <v>0</v>
      </c>
      <c r="AA40" s="243">
        <v>0</v>
      </c>
      <c r="AB40" s="205">
        <v>0</v>
      </c>
      <c r="AC40" s="205">
        <v>0</v>
      </c>
      <c r="AD40" s="205">
        <v>-2</v>
      </c>
      <c r="AE40" s="205">
        <v>-433</v>
      </c>
      <c r="AF40" s="243">
        <v>-435</v>
      </c>
    </row>
    <row r="41" spans="1:32" s="165" customFormat="1" x14ac:dyDescent="0.25">
      <c r="A41" s="2"/>
      <c r="B41" s="10" t="s">
        <v>196</v>
      </c>
      <c r="C41" s="202">
        <v>3997</v>
      </c>
      <c r="D41" s="202">
        <v>4536</v>
      </c>
      <c r="E41" s="202">
        <v>2534</v>
      </c>
      <c r="F41" s="202">
        <v>4812</v>
      </c>
      <c r="G41" s="203">
        <v>15879</v>
      </c>
      <c r="H41" s="202">
        <v>4924.7741100000012</v>
      </c>
      <c r="I41" s="202">
        <v>3272.2491500000006</v>
      </c>
      <c r="J41" s="202">
        <v>2810.7379399999991</v>
      </c>
      <c r="K41" s="202">
        <v>2965.9701600000008</v>
      </c>
      <c r="L41" s="203">
        <v>13973.731360000002</v>
      </c>
      <c r="M41" s="202">
        <v>3780.26631</v>
      </c>
      <c r="N41" s="202">
        <v>2966.5302500000007</v>
      </c>
      <c r="O41" s="202">
        <v>3202.2023200000003</v>
      </c>
      <c r="P41" s="202">
        <v>3284.3003199999985</v>
      </c>
      <c r="Q41" s="203">
        <v>13233.299199999999</v>
      </c>
      <c r="R41" s="202">
        <v>4064.5629499999991</v>
      </c>
      <c r="S41" s="202">
        <v>16100.883789999996</v>
      </c>
      <c r="T41" s="202">
        <v>18840.553260000004</v>
      </c>
      <c r="U41" s="202">
        <v>23292.733320000021</v>
      </c>
      <c r="V41" s="203">
        <v>62298.733320000021</v>
      </c>
      <c r="W41" s="202">
        <v>10666</v>
      </c>
      <c r="X41" s="202">
        <v>7365.935110000004</v>
      </c>
      <c r="Y41" s="202">
        <v>11596</v>
      </c>
      <c r="Z41" s="202">
        <v>21337</v>
      </c>
      <c r="AA41" s="203">
        <v>50964.935110000006</v>
      </c>
      <c r="AB41" s="202">
        <v>16477</v>
      </c>
      <c r="AC41" s="202">
        <v>15310</v>
      </c>
      <c r="AD41" s="202">
        <v>11092.283130000002</v>
      </c>
      <c r="AE41" s="202">
        <v>12877</v>
      </c>
      <c r="AF41" s="203">
        <v>55756.283130000003</v>
      </c>
    </row>
    <row r="42" spans="1:32" s="38" customFormat="1" x14ac:dyDescent="0.25">
      <c r="A42"/>
      <c r="B42" s="12" t="s">
        <v>220</v>
      </c>
      <c r="C42" s="205">
        <v>0</v>
      </c>
      <c r="D42" s="205">
        <v>0</v>
      </c>
      <c r="E42" s="205">
        <v>0</v>
      </c>
      <c r="F42" s="205">
        <v>-2735.3694112244898</v>
      </c>
      <c r="G42" s="243">
        <v>-2735.3694112244898</v>
      </c>
      <c r="H42" s="205">
        <v>0</v>
      </c>
      <c r="I42" s="205">
        <v>0</v>
      </c>
      <c r="J42" s="205">
        <v>0</v>
      </c>
      <c r="K42" s="205">
        <v>0</v>
      </c>
      <c r="L42" s="243">
        <v>0</v>
      </c>
      <c r="M42" s="205">
        <v>0</v>
      </c>
      <c r="N42" s="205">
        <v>0</v>
      </c>
      <c r="O42" s="205">
        <v>0</v>
      </c>
      <c r="P42" s="205">
        <v>0</v>
      </c>
      <c r="Q42" s="243">
        <v>0</v>
      </c>
      <c r="R42" s="205">
        <v>0</v>
      </c>
      <c r="S42" s="205">
        <v>0</v>
      </c>
      <c r="T42" s="205">
        <v>0</v>
      </c>
      <c r="U42" s="205">
        <v>0</v>
      </c>
      <c r="V42" s="243">
        <v>0</v>
      </c>
      <c r="W42" s="205">
        <v>0</v>
      </c>
      <c r="X42" s="205">
        <v>0</v>
      </c>
      <c r="Y42" s="205">
        <v>0</v>
      </c>
      <c r="Z42" s="205">
        <v>0</v>
      </c>
      <c r="AA42" s="243">
        <v>0</v>
      </c>
      <c r="AB42" s="205">
        <v>0</v>
      </c>
      <c r="AC42" s="205">
        <v>0</v>
      </c>
      <c r="AD42" s="205">
        <v>0</v>
      </c>
      <c r="AE42" s="205">
        <v>0</v>
      </c>
      <c r="AF42" s="243">
        <v>0</v>
      </c>
    </row>
    <row r="43" spans="1:32" s="165" customFormat="1" x14ac:dyDescent="0.25">
      <c r="A43" s="2"/>
      <c r="B43" s="10" t="s">
        <v>221</v>
      </c>
      <c r="C43" s="202">
        <v>3997</v>
      </c>
      <c r="D43" s="202">
        <v>4536</v>
      </c>
      <c r="E43" s="202">
        <v>2534</v>
      </c>
      <c r="F43" s="202">
        <v>2076.6305887755102</v>
      </c>
      <c r="G43" s="203">
        <v>13143.63058877551</v>
      </c>
      <c r="H43" s="202">
        <v>4924.7741100000012</v>
      </c>
      <c r="I43" s="202">
        <v>3272.2491500000006</v>
      </c>
      <c r="J43" s="202">
        <v>2810.7379399999991</v>
      </c>
      <c r="K43" s="202">
        <v>2965.9701600000008</v>
      </c>
      <c r="L43" s="203">
        <v>13973.731360000002</v>
      </c>
      <c r="M43" s="202">
        <v>3780.26631</v>
      </c>
      <c r="N43" s="202">
        <v>2966.5302500000007</v>
      </c>
      <c r="O43" s="202">
        <v>3202.2023200000003</v>
      </c>
      <c r="P43" s="202">
        <v>3284.3003199999985</v>
      </c>
      <c r="Q43" s="203">
        <v>13233.299199999999</v>
      </c>
      <c r="R43" s="202">
        <v>4064.5629499999991</v>
      </c>
      <c r="S43" s="202">
        <v>16100.883789999996</v>
      </c>
      <c r="T43" s="202">
        <v>18840.553260000004</v>
      </c>
      <c r="U43" s="202">
        <v>23292.733320000021</v>
      </c>
      <c r="V43" s="203">
        <v>62298.733320000021</v>
      </c>
      <c r="W43" s="202">
        <v>10666</v>
      </c>
      <c r="X43" s="202">
        <v>7365.935110000004</v>
      </c>
      <c r="Y43" s="202">
        <v>11596</v>
      </c>
      <c r="Z43" s="202">
        <v>21337</v>
      </c>
      <c r="AA43" s="203">
        <v>50964.935110000006</v>
      </c>
      <c r="AB43" s="202">
        <v>16477</v>
      </c>
      <c r="AC43" s="202">
        <v>15310</v>
      </c>
      <c r="AD43" s="202">
        <v>11092.283130000002</v>
      </c>
      <c r="AE43" s="202">
        <v>12877</v>
      </c>
      <c r="AF43" s="203">
        <v>55756.283130000003</v>
      </c>
    </row>
    <row r="44" spans="1:32" s="38" customFormat="1" x14ac:dyDescent="0.25">
      <c r="A44"/>
      <c r="B44" s="12" t="s">
        <v>222</v>
      </c>
      <c r="C44" s="205">
        <v>-965</v>
      </c>
      <c r="D44" s="205">
        <v>-1132</v>
      </c>
      <c r="E44" s="205">
        <v>-628</v>
      </c>
      <c r="F44" s="205">
        <v>-1227</v>
      </c>
      <c r="G44" s="243">
        <v>-3952</v>
      </c>
      <c r="H44" s="205">
        <v>-277.76438000000002</v>
      </c>
      <c r="I44" s="205">
        <v>-200.82751999999999</v>
      </c>
      <c r="J44" s="205">
        <v>-173.10055999999997</v>
      </c>
      <c r="K44" s="205">
        <v>-168.56598999999994</v>
      </c>
      <c r="L44" s="243">
        <v>-820.25844999999993</v>
      </c>
      <c r="M44" s="205">
        <v>-190.53196</v>
      </c>
      <c r="N44" s="205">
        <v>-768.08402999999998</v>
      </c>
      <c r="O44" s="205">
        <v>-445.27438000000006</v>
      </c>
      <c r="P44" s="205">
        <v>-467.60239999999999</v>
      </c>
      <c r="Q44" s="243">
        <v>-1871.4927700000001</v>
      </c>
      <c r="R44" s="205">
        <v>-546.43029000000001</v>
      </c>
      <c r="S44" s="205">
        <v>-1525.8815400000001</v>
      </c>
      <c r="T44" s="205">
        <v>-1798.6881699999999</v>
      </c>
      <c r="U44" s="205">
        <v>-2155.4382099999993</v>
      </c>
      <c r="V44" s="243">
        <v>-6026.4382099999993</v>
      </c>
      <c r="W44" s="205">
        <v>-1085</v>
      </c>
      <c r="X44" s="205">
        <v>-788.58709999999974</v>
      </c>
      <c r="Y44" s="205">
        <v>-1208</v>
      </c>
      <c r="Z44" s="205">
        <v>-4218</v>
      </c>
      <c r="AA44" s="243">
        <v>-7299.5870999999997</v>
      </c>
      <c r="AB44" s="205">
        <v>-1557</v>
      </c>
      <c r="AC44" s="205">
        <v>-1506</v>
      </c>
      <c r="AD44" s="205">
        <v>-466.30889000000002</v>
      </c>
      <c r="AE44" s="205">
        <v>-1426</v>
      </c>
      <c r="AF44" s="243">
        <v>-4955.3088900000002</v>
      </c>
    </row>
    <row r="45" spans="1:32" s="38" customFormat="1" x14ac:dyDescent="0.25">
      <c r="A45"/>
      <c r="B45" s="12" t="s">
        <v>223</v>
      </c>
      <c r="C45" s="205">
        <v>-350</v>
      </c>
      <c r="D45" s="205">
        <v>-409</v>
      </c>
      <c r="E45" s="205">
        <v>-228</v>
      </c>
      <c r="F45" s="205">
        <v>-444</v>
      </c>
      <c r="G45" s="243">
        <v>-1431</v>
      </c>
      <c r="H45" s="205">
        <v>-765.56768999999997</v>
      </c>
      <c r="I45" s="205">
        <v>-551.85424999999998</v>
      </c>
      <c r="J45" s="205">
        <v>-474.83489000000009</v>
      </c>
      <c r="K45" s="205">
        <v>-462.23887000000036</v>
      </c>
      <c r="L45" s="243">
        <v>-2254.4957000000004</v>
      </c>
      <c r="M45" s="205">
        <v>-523.25541999999996</v>
      </c>
      <c r="N45" s="205">
        <v>173.83364999999992</v>
      </c>
      <c r="O45" s="205">
        <v>-162.45876999999996</v>
      </c>
      <c r="P45" s="205">
        <v>-170.49686000000008</v>
      </c>
      <c r="Q45" s="243">
        <v>-682.37740000000008</v>
      </c>
      <c r="R45" s="205">
        <v>-198.8749</v>
      </c>
      <c r="S45" s="205">
        <v>-551.47735</v>
      </c>
      <c r="T45" s="205">
        <v>-649.64774999999997</v>
      </c>
      <c r="U45" s="205">
        <v>-778.11774999999989</v>
      </c>
      <c r="V45" s="243">
        <v>-2178.1177499999999</v>
      </c>
      <c r="W45" s="205">
        <v>-393</v>
      </c>
      <c r="X45" s="205">
        <v>-286.05135999999999</v>
      </c>
      <c r="Y45" s="205">
        <v>-437</v>
      </c>
      <c r="Z45" s="205">
        <v>-1520</v>
      </c>
      <c r="AA45" s="243">
        <v>-2636.0513599999999</v>
      </c>
      <c r="AB45" s="205">
        <v>-563</v>
      </c>
      <c r="AC45" s="205">
        <v>-544</v>
      </c>
      <c r="AD45" s="205">
        <v>-1289.3025299999999</v>
      </c>
      <c r="AE45" s="205">
        <v>-516</v>
      </c>
      <c r="AF45" s="243">
        <v>-2912.3025299999999</v>
      </c>
    </row>
    <row r="46" spans="1:32" s="38" customFormat="1" x14ac:dyDescent="0.25">
      <c r="A46"/>
      <c r="B46" s="12" t="s">
        <v>224</v>
      </c>
      <c r="C46" s="205">
        <v>-110</v>
      </c>
      <c r="D46" s="205">
        <v>0</v>
      </c>
      <c r="E46" s="205">
        <v>0</v>
      </c>
      <c r="F46" s="205">
        <v>0</v>
      </c>
      <c r="G46" s="243">
        <v>-110</v>
      </c>
      <c r="H46" s="205">
        <v>0</v>
      </c>
      <c r="I46" s="205">
        <v>0</v>
      </c>
      <c r="J46" s="205">
        <v>0</v>
      </c>
      <c r="K46" s="205">
        <v>0</v>
      </c>
      <c r="L46" s="243">
        <v>0</v>
      </c>
      <c r="M46" s="205">
        <v>0</v>
      </c>
      <c r="N46" s="205">
        <v>0</v>
      </c>
      <c r="O46" s="205">
        <v>0</v>
      </c>
      <c r="P46" s="205">
        <v>0</v>
      </c>
      <c r="Q46" s="243">
        <v>0</v>
      </c>
      <c r="R46" s="205">
        <v>0</v>
      </c>
      <c r="S46" s="205">
        <v>0</v>
      </c>
      <c r="T46" s="205">
        <v>0</v>
      </c>
      <c r="U46" s="205">
        <v>0</v>
      </c>
      <c r="V46" s="243">
        <v>0</v>
      </c>
      <c r="W46" s="205">
        <v>0</v>
      </c>
      <c r="X46" s="205">
        <v>0</v>
      </c>
      <c r="Y46" s="205">
        <v>0</v>
      </c>
      <c r="Z46" s="205">
        <v>0</v>
      </c>
      <c r="AA46" s="243">
        <v>0</v>
      </c>
      <c r="AB46" s="205">
        <v>0</v>
      </c>
      <c r="AC46" s="205">
        <v>0</v>
      </c>
      <c r="AD46" s="205">
        <v>0</v>
      </c>
      <c r="AE46" s="205">
        <v>0</v>
      </c>
      <c r="AF46" s="243">
        <v>0</v>
      </c>
    </row>
    <row r="47" spans="1:32" s="38" customFormat="1" x14ac:dyDescent="0.25">
      <c r="A47"/>
      <c r="B47" s="12" t="s">
        <v>225</v>
      </c>
      <c r="C47" s="205">
        <v>0</v>
      </c>
      <c r="D47" s="205">
        <v>0</v>
      </c>
      <c r="E47" s="205">
        <v>0</v>
      </c>
      <c r="F47" s="205">
        <v>0</v>
      </c>
      <c r="G47" s="243">
        <v>0</v>
      </c>
      <c r="H47" s="205">
        <v>0</v>
      </c>
      <c r="I47" s="205">
        <v>0</v>
      </c>
      <c r="J47" s="205">
        <v>0</v>
      </c>
      <c r="K47" s="205">
        <v>0</v>
      </c>
      <c r="L47" s="243">
        <v>0</v>
      </c>
      <c r="M47" s="205">
        <v>0</v>
      </c>
      <c r="N47" s="205">
        <v>0</v>
      </c>
      <c r="O47" s="205">
        <v>0</v>
      </c>
      <c r="P47" s="205">
        <v>0</v>
      </c>
      <c r="Q47" s="243">
        <v>0</v>
      </c>
      <c r="R47" s="205">
        <v>0</v>
      </c>
      <c r="S47" s="205">
        <v>0</v>
      </c>
      <c r="T47" s="205">
        <v>0</v>
      </c>
      <c r="U47" s="205">
        <v>0</v>
      </c>
      <c r="V47" s="243">
        <v>0</v>
      </c>
      <c r="W47" s="205">
        <v>0</v>
      </c>
      <c r="X47" s="205">
        <v>0</v>
      </c>
      <c r="Y47" s="205">
        <v>0</v>
      </c>
      <c r="Z47" s="205">
        <v>0</v>
      </c>
      <c r="AA47" s="243">
        <v>0</v>
      </c>
      <c r="AB47" s="205">
        <v>0</v>
      </c>
      <c r="AC47" s="205">
        <v>0</v>
      </c>
      <c r="AD47" s="205">
        <v>0</v>
      </c>
      <c r="AE47" s="205">
        <v>0</v>
      </c>
      <c r="AF47" s="243">
        <v>0</v>
      </c>
    </row>
    <row r="48" spans="1:32" s="165" customFormat="1" x14ac:dyDescent="0.25">
      <c r="A48" s="6"/>
      <c r="B48" s="16" t="s">
        <v>226</v>
      </c>
      <c r="C48" s="244">
        <v>2572</v>
      </c>
      <c r="D48" s="244">
        <v>2995</v>
      </c>
      <c r="E48" s="244">
        <v>1678</v>
      </c>
      <c r="F48" s="244">
        <v>405.6305887755102</v>
      </c>
      <c r="G48" s="245">
        <v>7650.6305887755098</v>
      </c>
      <c r="H48" s="244">
        <v>3881.4420400000017</v>
      </c>
      <c r="I48" s="244">
        <v>2519.5673799999995</v>
      </c>
      <c r="J48" s="244">
        <v>2162.8024899999991</v>
      </c>
      <c r="K48" s="244">
        <v>2335.1653000000006</v>
      </c>
      <c r="L48" s="245">
        <v>10898.977210000001</v>
      </c>
      <c r="M48" s="244">
        <v>3066.4789300000002</v>
      </c>
      <c r="N48" s="244">
        <v>2372.2798700000003</v>
      </c>
      <c r="O48" s="244">
        <v>2594.4691700000012</v>
      </c>
      <c r="P48" s="244">
        <v>2646.2010599999976</v>
      </c>
      <c r="Q48" s="245">
        <v>10679.429029999999</v>
      </c>
      <c r="R48" s="244">
        <v>3319.2577599999995</v>
      </c>
      <c r="S48" s="244">
        <v>14023.524899999997</v>
      </c>
      <c r="T48" s="244">
        <v>16392.217340000003</v>
      </c>
      <c r="U48" s="244">
        <v>20359.177360000023</v>
      </c>
      <c r="V48" s="245">
        <v>54094.177360000023</v>
      </c>
      <c r="W48" s="244">
        <v>9189</v>
      </c>
      <c r="X48" s="244">
        <v>6291.2966500000057</v>
      </c>
      <c r="Y48" s="244">
        <v>9951</v>
      </c>
      <c r="Z48" s="244">
        <v>15599</v>
      </c>
      <c r="AA48" s="245">
        <v>41030.296650000004</v>
      </c>
      <c r="AB48" s="244">
        <v>14357</v>
      </c>
      <c r="AC48" s="244">
        <v>13260</v>
      </c>
      <c r="AD48" s="244">
        <v>9336.6717100000023</v>
      </c>
      <c r="AE48" s="244">
        <v>10935</v>
      </c>
      <c r="AF48" s="245">
        <v>47888.671710000002</v>
      </c>
    </row>
    <row r="49" spans="1:32" s="38" customFormat="1" ht="15.75" thickBot="1" x14ac:dyDescent="0.3">
      <c r="A49"/>
      <c r="B49" s="18" t="s">
        <v>241</v>
      </c>
      <c r="C49" s="19">
        <v>0.49</v>
      </c>
      <c r="D49" s="19">
        <v>0.49</v>
      </c>
      <c r="E49" s="19">
        <v>0.49</v>
      </c>
      <c r="F49" s="19">
        <v>0.49</v>
      </c>
      <c r="G49" s="58">
        <v>0.49</v>
      </c>
      <c r="H49" s="19">
        <v>0.49</v>
      </c>
      <c r="I49" s="19">
        <v>0.49</v>
      </c>
      <c r="J49" s="19">
        <v>0.49</v>
      </c>
      <c r="K49" s="19">
        <v>0.49</v>
      </c>
      <c r="L49" s="58">
        <v>0.49</v>
      </c>
      <c r="M49" s="19">
        <v>0.49</v>
      </c>
      <c r="N49" s="19">
        <v>0.49</v>
      </c>
      <c r="O49" s="19">
        <v>0.49</v>
      </c>
      <c r="P49" s="19">
        <v>0.49</v>
      </c>
      <c r="Q49" s="58">
        <v>0.49</v>
      </c>
      <c r="R49" s="19">
        <v>0.49</v>
      </c>
      <c r="S49" s="19">
        <v>0.49</v>
      </c>
      <c r="T49" s="19">
        <v>0.49</v>
      </c>
      <c r="U49" s="19">
        <v>0.49</v>
      </c>
      <c r="V49" s="58">
        <v>0.49</v>
      </c>
      <c r="W49" s="19">
        <v>0.49</v>
      </c>
      <c r="X49" s="19">
        <v>0.49</v>
      </c>
      <c r="Y49" s="19">
        <v>0.49</v>
      </c>
      <c r="Z49" s="19">
        <v>0.49</v>
      </c>
      <c r="AA49" s="58">
        <v>0.49</v>
      </c>
      <c r="AB49" s="19">
        <v>0.49</v>
      </c>
      <c r="AC49" s="19">
        <v>0.49</v>
      </c>
      <c r="AD49" s="19">
        <v>0.49</v>
      </c>
      <c r="AE49" s="19">
        <v>0.49</v>
      </c>
      <c r="AF49" s="58">
        <v>0.49</v>
      </c>
    </row>
    <row r="50" spans="1:32" x14ac:dyDescent="0.25"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</row>
    <row r="52" spans="1:32" x14ac:dyDescent="0.25">
      <c r="F52" s="159"/>
      <c r="G52" s="159"/>
    </row>
  </sheetData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48EBA-EC3E-48B8-854D-AF1A5A8202E7}">
  <dimension ref="A1:AH249"/>
  <sheetViews>
    <sheetView showGridLines="0" showRowColHeaders="0" zoomScale="90" zoomScaleNormal="90" workbookViewId="0">
      <pane xSplit="1" ySplit="4" topLeftCell="U5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defaultRowHeight="15" x14ac:dyDescent="0.25"/>
  <cols>
    <col min="1" max="1" width="64.85546875" style="21" customWidth="1"/>
    <col min="2" max="2" width="7.7109375" style="21" customWidth="1"/>
    <col min="3" max="3" width="7.140625" style="21" customWidth="1"/>
    <col min="4" max="4" width="6.85546875" style="21" customWidth="1"/>
    <col min="5" max="5" width="7.28515625" style="21" customWidth="1"/>
    <col min="6" max="6" width="10.140625" style="21" customWidth="1"/>
    <col min="7" max="10" width="10.5703125" style="21" bestFit="1" customWidth="1"/>
    <col min="11" max="11" width="11.28515625" style="21" bestFit="1" customWidth="1"/>
    <col min="12" max="13" width="10.5703125" style="21" bestFit="1" customWidth="1"/>
    <col min="14" max="14" width="11.28515625" style="21" bestFit="1" customWidth="1"/>
    <col min="15" max="15" width="10.5703125" style="21" bestFit="1" customWidth="1"/>
    <col min="16" max="16" width="11.28515625" style="21" bestFit="1" customWidth="1"/>
    <col min="17" max="20" width="10.5703125" style="21" bestFit="1" customWidth="1"/>
    <col min="21" max="21" width="11.28515625" style="21" bestFit="1" customWidth="1"/>
    <col min="22" max="24" width="10.5703125" style="21" bestFit="1" customWidth="1"/>
    <col min="25" max="28" width="11.140625" style="21" bestFit="1" customWidth="1"/>
    <col min="29" max="30" width="11.140625" style="38" bestFit="1" customWidth="1"/>
    <col min="31" max="31" width="11.140625" style="21" bestFit="1" customWidth="1"/>
    <col min="32" max="35" width="11.5703125" style="38" bestFit="1" customWidth="1"/>
    <col min="36" max="36" width="13.28515625" style="38" bestFit="1" customWidth="1"/>
    <col min="37" max="46" width="11.5703125" style="38" bestFit="1" customWidth="1"/>
    <col min="47" max="52" width="15.28515625" style="38" bestFit="1" customWidth="1"/>
    <col min="53" max="53" width="16.85546875" style="38" bestFit="1" customWidth="1"/>
    <col min="54" max="63" width="15.28515625" style="38" bestFit="1" customWidth="1"/>
    <col min="64" max="67" width="19" style="38" bestFit="1" customWidth="1"/>
    <col min="68" max="16384" width="9.140625" style="38"/>
  </cols>
  <sheetData>
    <row r="1" spans="1:34" customForma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</row>
    <row r="2" spans="1:34" customFormat="1" ht="15.75" x14ac:dyDescent="0.25">
      <c r="A2" s="30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</row>
    <row r="3" spans="1:34" customFormat="1" ht="59.25" customHeight="1" x14ac:dyDescent="0.35">
      <c r="A3" s="158" t="s">
        <v>301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</row>
    <row r="4" spans="1:34" s="21" customFormat="1" ht="15" customHeight="1" thickBot="1" x14ac:dyDescent="0.4">
      <c r="A4" s="61"/>
    </row>
    <row r="5" spans="1:34" s="33" customFormat="1" x14ac:dyDescent="0.25">
      <c r="A5" s="31" t="s">
        <v>302</v>
      </c>
      <c r="B5" s="43" t="s">
        <v>117</v>
      </c>
      <c r="C5" s="43" t="s">
        <v>118</v>
      </c>
      <c r="D5" s="43" t="s">
        <v>119</v>
      </c>
      <c r="E5" s="43" t="s">
        <v>120</v>
      </c>
      <c r="F5" s="48">
        <v>2016</v>
      </c>
      <c r="G5" s="43" t="s">
        <v>121</v>
      </c>
      <c r="H5" s="43" t="s">
        <v>122</v>
      </c>
      <c r="I5" s="43" t="s">
        <v>123</v>
      </c>
      <c r="J5" s="43" t="s">
        <v>124</v>
      </c>
      <c r="K5" s="48">
        <v>2017</v>
      </c>
      <c r="L5" s="43" t="s">
        <v>125</v>
      </c>
      <c r="M5" s="43" t="s">
        <v>126</v>
      </c>
      <c r="N5" s="43" t="s">
        <v>127</v>
      </c>
      <c r="O5" s="43" t="s">
        <v>128</v>
      </c>
      <c r="P5" s="48">
        <v>2018</v>
      </c>
      <c r="Q5" s="43" t="s">
        <v>129</v>
      </c>
      <c r="R5" s="43" t="s">
        <v>130</v>
      </c>
      <c r="S5" s="43" t="s">
        <v>131</v>
      </c>
      <c r="T5" s="43" t="s">
        <v>132</v>
      </c>
      <c r="U5" s="48">
        <v>2019</v>
      </c>
      <c r="V5" s="43" t="s">
        <v>133</v>
      </c>
      <c r="W5" s="43" t="s">
        <v>134</v>
      </c>
      <c r="X5" s="43" t="s">
        <v>135</v>
      </c>
      <c r="Y5" s="43" t="s">
        <v>136</v>
      </c>
      <c r="Z5" s="48">
        <v>2020</v>
      </c>
      <c r="AA5" s="43" t="s">
        <v>137</v>
      </c>
      <c r="AB5" s="43" t="s">
        <v>138</v>
      </c>
      <c r="AC5" s="43" t="s">
        <v>514</v>
      </c>
      <c r="AD5" s="43" t="s">
        <v>563</v>
      </c>
      <c r="AE5" s="48">
        <v>2021</v>
      </c>
    </row>
    <row r="6" spans="1:34" s="167" customFormat="1" ht="15.75" hidden="1" customHeight="1" x14ac:dyDescent="0.25">
      <c r="A6" s="31" t="s">
        <v>302</v>
      </c>
      <c r="B6" s="43" t="s">
        <v>139</v>
      </c>
      <c r="C6" s="43" t="s">
        <v>140</v>
      </c>
      <c r="D6" s="43" t="s">
        <v>141</v>
      </c>
      <c r="E6" s="43" t="s">
        <v>142</v>
      </c>
      <c r="F6" s="48">
        <v>2016</v>
      </c>
      <c r="G6" s="43" t="s">
        <v>143</v>
      </c>
      <c r="H6" s="43" t="s">
        <v>144</v>
      </c>
      <c r="I6" s="43" t="s">
        <v>145</v>
      </c>
      <c r="J6" s="43" t="s">
        <v>146</v>
      </c>
      <c r="K6" s="48">
        <v>2017</v>
      </c>
      <c r="L6" s="43" t="s">
        <v>147</v>
      </c>
      <c r="M6" s="43" t="s">
        <v>148</v>
      </c>
      <c r="N6" s="43" t="s">
        <v>149</v>
      </c>
      <c r="O6" s="43" t="s">
        <v>150</v>
      </c>
      <c r="P6" s="48">
        <v>2018</v>
      </c>
      <c r="Q6" s="43" t="s">
        <v>151</v>
      </c>
      <c r="R6" s="43" t="s">
        <v>152</v>
      </c>
      <c r="S6" s="43" t="s">
        <v>153</v>
      </c>
      <c r="T6" s="43" t="s">
        <v>154</v>
      </c>
      <c r="U6" s="48">
        <v>2019</v>
      </c>
      <c r="V6" s="43" t="s">
        <v>155</v>
      </c>
      <c r="W6" s="43" t="s">
        <v>156</v>
      </c>
      <c r="X6" s="43" t="s">
        <v>157</v>
      </c>
      <c r="Y6" s="43" t="s">
        <v>158</v>
      </c>
      <c r="Z6" s="48">
        <v>2020</v>
      </c>
      <c r="AA6" s="43" t="s">
        <v>159</v>
      </c>
      <c r="AB6" s="43" t="s">
        <v>160</v>
      </c>
      <c r="AC6" s="43" t="s">
        <v>513</v>
      </c>
      <c r="AD6" s="43" t="s">
        <v>564</v>
      </c>
      <c r="AE6" s="48">
        <v>2021</v>
      </c>
    </row>
    <row r="7" spans="1:34" x14ac:dyDescent="0.25">
      <c r="A7" s="10" t="s">
        <v>255</v>
      </c>
      <c r="B7" s="117"/>
      <c r="C7" s="117"/>
      <c r="D7" s="117"/>
      <c r="E7" s="117"/>
      <c r="F7" s="49"/>
      <c r="G7" s="117">
        <v>1484585.6835</v>
      </c>
      <c r="H7" s="117">
        <v>1528933.32277</v>
      </c>
      <c r="I7" s="117">
        <v>1538228.8901600007</v>
      </c>
      <c r="J7" s="117">
        <v>1522123.9279799999</v>
      </c>
      <c r="K7" s="49">
        <f>SUM(G7:J7)</f>
        <v>6073871.8244100008</v>
      </c>
      <c r="L7" s="117">
        <v>1533542.2979599996</v>
      </c>
      <c r="M7" s="117">
        <v>1620888.7734000001</v>
      </c>
      <c r="N7" s="117">
        <v>1607364.6723400003</v>
      </c>
      <c r="O7" s="117">
        <v>1305699.42215</v>
      </c>
      <c r="P7" s="49">
        <f>SUM(L7:O7)</f>
        <v>6067495.1658499995</v>
      </c>
      <c r="Q7" s="117">
        <v>1645864.2148200001</v>
      </c>
      <c r="R7" s="117">
        <v>1729309.2330999998</v>
      </c>
      <c r="S7" s="117">
        <v>1728742.3438199998</v>
      </c>
      <c r="T7" s="117">
        <v>1824958.9813099997</v>
      </c>
      <c r="U7" s="49">
        <f>SUM(Q7:T7)</f>
        <v>6928874.77305</v>
      </c>
      <c r="V7" s="117">
        <v>1772975.5614200002</v>
      </c>
      <c r="W7" s="117">
        <v>1609564.2512100004</v>
      </c>
      <c r="X7" s="117">
        <v>2629523.1165800001</v>
      </c>
      <c r="Y7" s="117">
        <v>2229185.7787200003</v>
      </c>
      <c r="Z7" s="49">
        <f>SUM(V7:Y7)</f>
        <v>8241248.7079300005</v>
      </c>
      <c r="AA7" s="117">
        <f>2138178.38928+AA137</f>
        <v>2138654.3892799998</v>
      </c>
      <c r="AB7" s="117">
        <f>AB20+AB59+AB98+AB111+AB124+AB157+AB170+AB183+AB137</f>
        <v>1996309.6295200002</v>
      </c>
      <c r="AC7" s="117">
        <f>AC20+AC59+AC98+AC111+AC124+AC157+AC170+AC183+AC137</f>
        <v>2217148.8777399999</v>
      </c>
      <c r="AD7" s="117">
        <f>AD20+AD59+AD98+AD111+AD124+AD157+AD170+AD183+AD137</f>
        <v>2030784.5393600001</v>
      </c>
      <c r="AE7" s="49">
        <f>SUM(AA7:AD7)</f>
        <v>8382897.435899999</v>
      </c>
    </row>
    <row r="8" spans="1:34" x14ac:dyDescent="0.25">
      <c r="A8" s="12" t="s">
        <v>256</v>
      </c>
      <c r="B8" s="9"/>
      <c r="C8" s="9"/>
      <c r="D8" s="9"/>
      <c r="E8" s="9"/>
      <c r="F8" s="50"/>
      <c r="G8" s="9">
        <v>-249823.20132000075</v>
      </c>
      <c r="H8" s="9">
        <v>-211905.00848999963</v>
      </c>
      <c r="I8" s="9">
        <v>-230606.96984000003</v>
      </c>
      <c r="J8" s="9">
        <v>-273514.47020000021</v>
      </c>
      <c r="K8" s="50">
        <f t="shared" ref="K8:K13" si="0">SUM(G8:J8)</f>
        <v>-965849.64985000063</v>
      </c>
      <c r="L8" s="9">
        <v>-140393.76417999956</v>
      </c>
      <c r="M8" s="9">
        <v>-226410.15126999945</v>
      </c>
      <c r="N8" s="9">
        <v>689667.14672000031</v>
      </c>
      <c r="O8" s="9">
        <v>-147725.06969999999</v>
      </c>
      <c r="P8" s="50">
        <f t="shared" ref="P8:P13" si="1">SUM(L8:O8)</f>
        <v>175138.16157000128</v>
      </c>
      <c r="Q8" s="1">
        <v>-196328.59279000002</v>
      </c>
      <c r="R8" s="1">
        <v>-254683.16462999998</v>
      </c>
      <c r="S8" s="1">
        <v>-190051.62349000003</v>
      </c>
      <c r="T8" s="1">
        <v>-281685.96220999997</v>
      </c>
      <c r="U8" s="50">
        <f t="shared" ref="U8:U13" si="2">SUM(Q8:T8)</f>
        <v>-922749.34312000009</v>
      </c>
      <c r="V8" s="1">
        <v>-182239.53973999995</v>
      </c>
      <c r="W8" s="1">
        <v>-16868.180449999982</v>
      </c>
      <c r="X8" s="1">
        <v>-961962.78801000002</v>
      </c>
      <c r="Y8" s="1">
        <v>-465367.46752999997</v>
      </c>
      <c r="Z8" s="50">
        <f t="shared" ref="Z8:Z13" si="3">SUM(V8:Y8)</f>
        <v>-1626437.9757300001</v>
      </c>
      <c r="AA8" s="1">
        <v>-336962.31480999989</v>
      </c>
      <c r="AB8" s="1">
        <f>AB21+AB60+AB99+AB112+AB125+AB158+AB171+AB184</f>
        <v>-198743.40767999989</v>
      </c>
      <c r="AC8" s="1">
        <f>AC21+AC60+AC99+AC112+AC125+AC158+AC171+AC184</f>
        <v>-339517.03920999996</v>
      </c>
      <c r="AD8" s="1">
        <f>AD21+AD60+AD99+AD112+AD125+AD158+AD171+AD184</f>
        <v>-135809.92429</v>
      </c>
      <c r="AE8" s="50">
        <f t="shared" ref="AE8:AE13" si="4">SUM(AA8:AD8)</f>
        <v>-1011032.6859899998</v>
      </c>
    </row>
    <row r="9" spans="1:34" x14ac:dyDescent="0.25">
      <c r="A9" s="10" t="s">
        <v>257</v>
      </c>
      <c r="B9" s="117"/>
      <c r="C9" s="117"/>
      <c r="D9" s="117"/>
      <c r="E9" s="117"/>
      <c r="F9" s="49"/>
      <c r="G9" s="117">
        <f t="shared" ref="G9:AA9" si="5">SUM(G7:G8)</f>
        <v>1234762.4821799994</v>
      </c>
      <c r="H9" s="117">
        <f t="shared" si="5"/>
        <v>1317028.3142800003</v>
      </c>
      <c r="I9" s="117">
        <f t="shared" si="5"/>
        <v>1307621.9203200005</v>
      </c>
      <c r="J9" s="117">
        <f t="shared" si="5"/>
        <v>1248609.4577799998</v>
      </c>
      <c r="K9" s="49">
        <f t="shared" si="0"/>
        <v>5108022.1745600002</v>
      </c>
      <c r="L9" s="117">
        <f t="shared" si="5"/>
        <v>1393148.5337800002</v>
      </c>
      <c r="M9" s="117">
        <f t="shared" si="5"/>
        <v>1394478.6221300005</v>
      </c>
      <c r="N9" s="117">
        <f t="shared" si="5"/>
        <v>2297031.8190600006</v>
      </c>
      <c r="O9" s="117">
        <f t="shared" si="5"/>
        <v>1157974.3524500001</v>
      </c>
      <c r="P9" s="49">
        <f t="shared" si="1"/>
        <v>6242633.3274200018</v>
      </c>
      <c r="Q9" s="117">
        <f t="shared" si="5"/>
        <v>1449535.6220300002</v>
      </c>
      <c r="R9" s="117">
        <f t="shared" si="5"/>
        <v>1474626.0684699998</v>
      </c>
      <c r="S9" s="117">
        <f t="shared" si="5"/>
        <v>1538690.7203299999</v>
      </c>
      <c r="T9" s="117">
        <f t="shared" si="5"/>
        <v>1543273.0190999997</v>
      </c>
      <c r="U9" s="49">
        <f t="shared" si="2"/>
        <v>6006125.4299299996</v>
      </c>
      <c r="V9" s="117">
        <f t="shared" si="5"/>
        <v>1590736.0216800002</v>
      </c>
      <c r="W9" s="117">
        <f t="shared" si="5"/>
        <v>1592696.0707600005</v>
      </c>
      <c r="X9" s="117">
        <f t="shared" si="5"/>
        <v>1667560.3285700001</v>
      </c>
      <c r="Y9" s="117">
        <f t="shared" si="5"/>
        <v>1763818.3111900003</v>
      </c>
      <c r="Z9" s="49">
        <f>SUM(V9:Y9)</f>
        <v>6614810.7322000004</v>
      </c>
      <c r="AA9" s="117">
        <f t="shared" si="5"/>
        <v>1801692.0744699999</v>
      </c>
      <c r="AB9" s="117">
        <f>SUM(AB7:AB8)</f>
        <v>1797566.2218400002</v>
      </c>
      <c r="AC9" s="117">
        <f>SUM(AC7:AC8)</f>
        <v>1877631.8385299998</v>
      </c>
      <c r="AD9" s="117">
        <f>SUM(AD7:AD8)</f>
        <v>1894974.6150700001</v>
      </c>
      <c r="AE9" s="49">
        <f>SUM(AA9:AD9)</f>
        <v>7371864.7499100007</v>
      </c>
    </row>
    <row r="10" spans="1:34" x14ac:dyDescent="0.25">
      <c r="A10" s="12" t="s">
        <v>259</v>
      </c>
      <c r="B10" s="9"/>
      <c r="C10" s="9"/>
      <c r="D10" s="9"/>
      <c r="E10" s="9"/>
      <c r="F10" s="50"/>
      <c r="G10" s="9">
        <v>-361950.69666000013</v>
      </c>
      <c r="H10" s="9">
        <v>-347994.17376000003</v>
      </c>
      <c r="I10" s="9">
        <v>-463554.60196</v>
      </c>
      <c r="J10" s="9">
        <v>-296149.57268999994</v>
      </c>
      <c r="K10" s="50">
        <f t="shared" si="0"/>
        <v>-1469649.04507</v>
      </c>
      <c r="L10" s="9">
        <v>-397050.70386000013</v>
      </c>
      <c r="M10" s="9">
        <v>-374535.26788</v>
      </c>
      <c r="N10" s="9">
        <v>-478410.11442999984</v>
      </c>
      <c r="O10" s="9">
        <v>-246422.26887</v>
      </c>
      <c r="P10" s="50">
        <f t="shared" si="1"/>
        <v>-1496418.3550400001</v>
      </c>
      <c r="Q10" s="1">
        <v>-389442.31757000007</v>
      </c>
      <c r="R10" s="1">
        <v>-315199.85710000002</v>
      </c>
      <c r="S10" s="1">
        <v>-368674.89127000008</v>
      </c>
      <c r="T10" s="1">
        <v>-193346.05693000005</v>
      </c>
      <c r="U10" s="50">
        <f t="shared" si="2"/>
        <v>-1266663.1228700001</v>
      </c>
      <c r="V10" s="1">
        <v>-366545.06832999998</v>
      </c>
      <c r="W10" s="1">
        <v>-380589.15208000009</v>
      </c>
      <c r="X10" s="1">
        <v>-481858.68341000006</v>
      </c>
      <c r="Y10" s="1">
        <v>-442703.74831999996</v>
      </c>
      <c r="Z10" s="50">
        <f t="shared" si="3"/>
        <v>-1671696.6521400001</v>
      </c>
      <c r="AA10" s="1">
        <v>-536499.88763000001</v>
      </c>
      <c r="AB10" s="1">
        <f t="shared" ref="AB10:AC13" si="6">AB23+AB62+AB101+AB114+AB127+AB160+AB173+AB186</f>
        <v>-630498.82731000008</v>
      </c>
      <c r="AC10" s="1">
        <f t="shared" si="6"/>
        <v>-629892.09837000002</v>
      </c>
      <c r="AD10" s="1">
        <f t="shared" ref="AD10" si="7">AD23+AD62+AD101+AD114+AD127+AD160+AD173+AD186</f>
        <v>-454265.53810000006</v>
      </c>
      <c r="AE10" s="50">
        <f t="shared" si="4"/>
        <v>-2251156.3514100001</v>
      </c>
    </row>
    <row r="11" spans="1:34" x14ac:dyDescent="0.25">
      <c r="A11" s="12" t="s">
        <v>260</v>
      </c>
      <c r="B11" s="9"/>
      <c r="C11" s="9"/>
      <c r="D11" s="9"/>
      <c r="E11" s="9"/>
      <c r="F11" s="50"/>
      <c r="G11" s="9">
        <v>-220921.74557</v>
      </c>
      <c r="H11" s="9">
        <v>-228557.75227000006</v>
      </c>
      <c r="I11" s="9">
        <v>-242840.97697000002</v>
      </c>
      <c r="J11" s="9">
        <v>-248471.6029599999</v>
      </c>
      <c r="K11" s="50">
        <f t="shared" si="0"/>
        <v>-940792.07776999997</v>
      </c>
      <c r="L11" s="9">
        <v>-262940.45438000001</v>
      </c>
      <c r="M11" s="9">
        <v>-257563.73217000003</v>
      </c>
      <c r="N11" s="9">
        <v>-282274.16249999998</v>
      </c>
      <c r="O11" s="9">
        <v>-261000.96971</v>
      </c>
      <c r="P11" s="50">
        <f t="shared" si="1"/>
        <v>-1063779.3187600002</v>
      </c>
      <c r="Q11" s="1">
        <v>-275142.41149000003</v>
      </c>
      <c r="R11" s="1">
        <v>-278361.95517999999</v>
      </c>
      <c r="S11" s="1">
        <v>-309224.40313000005</v>
      </c>
      <c r="T11" s="1">
        <v>-325019.56785000011</v>
      </c>
      <c r="U11" s="50">
        <f t="shared" si="2"/>
        <v>-1187748.3376500001</v>
      </c>
      <c r="V11" s="1">
        <v>-319904.01363</v>
      </c>
      <c r="W11" s="1">
        <v>-303465.57261000003</v>
      </c>
      <c r="X11" s="1">
        <v>-346099.16079000005</v>
      </c>
      <c r="Y11" s="1">
        <v>-391253.21124000003</v>
      </c>
      <c r="Z11" s="50">
        <f t="shared" si="3"/>
        <v>-1360721.9582700003</v>
      </c>
      <c r="AA11" s="1">
        <v>-358232.18455000006</v>
      </c>
      <c r="AB11" s="1">
        <f t="shared" si="6"/>
        <v>-339874.91538999998</v>
      </c>
      <c r="AC11" s="1">
        <f t="shared" si="6"/>
        <v>-372849.59824999986</v>
      </c>
      <c r="AD11" s="1">
        <f t="shared" ref="AD11" si="8">AD24+AD63+AD102+AD115+AD128+AD161+AD174+AD187</f>
        <v>-387913.60283999995</v>
      </c>
      <c r="AE11" s="50">
        <f t="shared" si="4"/>
        <v>-1458870.3010299997</v>
      </c>
    </row>
    <row r="12" spans="1:34" x14ac:dyDescent="0.25">
      <c r="A12" s="12" t="s">
        <v>261</v>
      </c>
      <c r="B12" s="9"/>
      <c r="C12" s="9"/>
      <c r="D12" s="9"/>
      <c r="E12" s="9"/>
      <c r="F12" s="50"/>
      <c r="G12" s="9">
        <v>-60130.27833000003</v>
      </c>
      <c r="H12" s="9">
        <v>-68481.110139999975</v>
      </c>
      <c r="I12" s="9">
        <v>-42364.332989999988</v>
      </c>
      <c r="J12" s="9">
        <v>-52727.056590000044</v>
      </c>
      <c r="K12" s="50">
        <f t="shared" si="0"/>
        <v>-223702.77805000005</v>
      </c>
      <c r="L12" s="9">
        <v>-54209.991400000006</v>
      </c>
      <c r="M12" s="9">
        <v>-71486.767829999982</v>
      </c>
      <c r="N12" s="9">
        <v>-205511.28396</v>
      </c>
      <c r="O12" s="9">
        <v>-49098.822990000008</v>
      </c>
      <c r="P12" s="50">
        <f t="shared" si="1"/>
        <v>-380306.86618000001</v>
      </c>
      <c r="Q12" s="1">
        <v>-48470.948089999991</v>
      </c>
      <c r="R12" s="1">
        <v>-48722.776949999999</v>
      </c>
      <c r="S12" s="1">
        <v>-50877.546869999991</v>
      </c>
      <c r="T12" s="1">
        <v>-68397.889800000004</v>
      </c>
      <c r="U12" s="50">
        <f t="shared" si="2"/>
        <v>-216469.16170999999</v>
      </c>
      <c r="V12" s="1">
        <v>-115230.78395999999</v>
      </c>
      <c r="W12" s="1">
        <v>-61913.618750000009</v>
      </c>
      <c r="X12" s="1">
        <v>-99498.196620000002</v>
      </c>
      <c r="Y12" s="1">
        <v>-83035.510049999997</v>
      </c>
      <c r="Z12" s="50">
        <f t="shared" si="3"/>
        <v>-359678.10937999998</v>
      </c>
      <c r="AA12" s="1">
        <f t="shared" ref="AA12:AC12" si="9">AA25+AA64+AA103+AA116+AA129+AA162+AA175+AA188+AA138</f>
        <v>-76382.761929999979</v>
      </c>
      <c r="AB12" s="1">
        <f t="shared" si="9"/>
        <v>-16572.137180000005</v>
      </c>
      <c r="AC12" s="1">
        <f t="shared" si="9"/>
        <v>-90521.214890000003</v>
      </c>
      <c r="AD12" s="1">
        <f>AD25+AD64+AD103+AD116+AD129+AD162+AD175+AD188+AD138</f>
        <v>-82451.612039999993</v>
      </c>
      <c r="AE12" s="50">
        <f t="shared" si="4"/>
        <v>-265927.72603999998</v>
      </c>
    </row>
    <row r="13" spans="1:34" x14ac:dyDescent="0.25">
      <c r="A13" s="12" t="s">
        <v>270</v>
      </c>
      <c r="B13" s="9"/>
      <c r="C13" s="9"/>
      <c r="D13" s="9"/>
      <c r="E13" s="9"/>
      <c r="F13" s="50"/>
      <c r="G13" s="9">
        <v>-46554.351370000011</v>
      </c>
      <c r="H13" s="9">
        <v>-36383.493410000025</v>
      </c>
      <c r="I13" s="9">
        <v>-60744.914300000004</v>
      </c>
      <c r="J13" s="9">
        <v>-88959.757339999982</v>
      </c>
      <c r="K13" s="50">
        <f t="shared" si="0"/>
        <v>-232642.51642000003</v>
      </c>
      <c r="L13" s="9">
        <v>-45248.975309999994</v>
      </c>
      <c r="M13" s="9">
        <v>-10570.173770000005</v>
      </c>
      <c r="N13" s="9">
        <v>-34501.058940000024</v>
      </c>
      <c r="O13" s="9">
        <v>-11182.635719999997</v>
      </c>
      <c r="P13" s="50">
        <f t="shared" si="1"/>
        <v>-101502.84374000001</v>
      </c>
      <c r="Q13" s="1">
        <v>-68257.745540000004</v>
      </c>
      <c r="R13" s="1">
        <v>3416.2713599999952</v>
      </c>
      <c r="S13" s="1">
        <v>-26835.611510000006</v>
      </c>
      <c r="T13" s="1">
        <v>46489.435710000012</v>
      </c>
      <c r="U13" s="50">
        <f t="shared" si="2"/>
        <v>-45187.649979999995</v>
      </c>
      <c r="V13" s="1">
        <v>762.49716999999146</v>
      </c>
      <c r="W13" s="1">
        <v>-10914.859950000005</v>
      </c>
      <c r="X13" s="1">
        <v>1741.9920300000013</v>
      </c>
      <c r="Y13" s="1">
        <v>-11657.354400000002</v>
      </c>
      <c r="Z13" s="50">
        <f t="shared" si="3"/>
        <v>-20067.725150000013</v>
      </c>
      <c r="AA13" s="1">
        <v>2551.2600700000035</v>
      </c>
      <c r="AB13" s="1">
        <f t="shared" si="6"/>
        <v>-24086.968769999999</v>
      </c>
      <c r="AC13" s="1">
        <f t="shared" si="6"/>
        <v>10036.669559999998</v>
      </c>
      <c r="AD13" s="1">
        <f t="shared" ref="AD13" si="10">AD26+AD65+AD104+AD117+AD130+AD163+AD176+AD189</f>
        <v>-51356.470629999989</v>
      </c>
      <c r="AE13" s="50">
        <f t="shared" si="4"/>
        <v>-62855.50976999999</v>
      </c>
    </row>
    <row r="14" spans="1:34" x14ac:dyDescent="0.25">
      <c r="A14" s="10" t="s">
        <v>214</v>
      </c>
      <c r="B14" s="117"/>
      <c r="C14" s="117"/>
      <c r="D14" s="117"/>
      <c r="E14" s="117"/>
      <c r="F14" s="49"/>
      <c r="G14" s="117">
        <f t="shared" ref="G14:AA14" si="11">SUM(G9:G13)</f>
        <v>545205.41024999914</v>
      </c>
      <c r="H14" s="117">
        <f t="shared" si="11"/>
        <v>635611.78470000019</v>
      </c>
      <c r="I14" s="117">
        <f t="shared" si="11"/>
        <v>498117.09410000039</v>
      </c>
      <c r="J14" s="117">
        <f t="shared" si="11"/>
        <v>562301.46819999989</v>
      </c>
      <c r="K14" s="49">
        <f t="shared" si="11"/>
        <v>2241235.7572500003</v>
      </c>
      <c r="L14" s="117">
        <f t="shared" si="11"/>
        <v>633698.40882999997</v>
      </c>
      <c r="M14" s="117">
        <f t="shared" si="11"/>
        <v>680322.68048000056</v>
      </c>
      <c r="N14" s="117">
        <f t="shared" si="11"/>
        <v>1296335.1992300008</v>
      </c>
      <c r="O14" s="117">
        <f t="shared" si="11"/>
        <v>590269.65516000008</v>
      </c>
      <c r="P14" s="49">
        <f t="shared" si="11"/>
        <v>3200625.943700002</v>
      </c>
      <c r="Q14" s="117">
        <f t="shared" si="11"/>
        <v>668222.19934000017</v>
      </c>
      <c r="R14" s="117">
        <f t="shared" si="11"/>
        <v>835757.75059999968</v>
      </c>
      <c r="S14" s="117">
        <f t="shared" si="11"/>
        <v>783078.26754999999</v>
      </c>
      <c r="T14" s="117">
        <f t="shared" si="11"/>
        <v>1002998.9402299996</v>
      </c>
      <c r="U14" s="49">
        <f t="shared" si="11"/>
        <v>3290057.1577199991</v>
      </c>
      <c r="V14" s="117">
        <f t="shared" si="11"/>
        <v>789818.65293000033</v>
      </c>
      <c r="W14" s="117">
        <f t="shared" si="11"/>
        <v>835812.86737000034</v>
      </c>
      <c r="X14" s="117">
        <f t="shared" si="11"/>
        <v>741846.27977999987</v>
      </c>
      <c r="Y14" s="117">
        <f t="shared" si="11"/>
        <v>835168.48718000017</v>
      </c>
      <c r="Z14" s="49">
        <f t="shared" si="11"/>
        <v>3202646.2872600006</v>
      </c>
      <c r="AA14" s="117">
        <f t="shared" si="11"/>
        <v>833128.50042999967</v>
      </c>
      <c r="AB14" s="117">
        <f>SUM(AB9:AB13)</f>
        <v>786533.37319000019</v>
      </c>
      <c r="AC14" s="117">
        <f>SUM(AC9:AC13)</f>
        <v>794405.59658000001</v>
      </c>
      <c r="AD14" s="117">
        <f>SUM(AD9:AD13)</f>
        <v>918987.39145999996</v>
      </c>
      <c r="AE14" s="49">
        <f t="shared" ref="AE14" si="12">SUM(AE9:AE13)</f>
        <v>3333054.8616600013</v>
      </c>
    </row>
    <row r="15" spans="1:34" x14ac:dyDescent="0.25">
      <c r="A15" s="18" t="s">
        <v>303</v>
      </c>
      <c r="B15" s="19"/>
      <c r="C15" s="19"/>
      <c r="D15" s="19"/>
      <c r="E15" s="19"/>
      <c r="F15" s="56"/>
      <c r="G15" s="19">
        <f t="shared" ref="G15:J15" si="13">-G10/G9</f>
        <v>0.2931338633005503</v>
      </c>
      <c r="H15" s="19">
        <f t="shared" si="13"/>
        <v>0.26422679754629519</v>
      </c>
      <c r="I15" s="19">
        <f t="shared" si="13"/>
        <v>0.35450201220744232</v>
      </c>
      <c r="J15" s="19">
        <f t="shared" si="13"/>
        <v>0.23718350909863151</v>
      </c>
      <c r="K15" s="56">
        <f t="shared" ref="K15:Z15" si="14">-K10/K9</f>
        <v>0.28771391251773376</v>
      </c>
      <c r="L15" s="19">
        <f t="shared" si="14"/>
        <v>0.28500242022484917</v>
      </c>
      <c r="M15" s="19">
        <f t="shared" si="14"/>
        <v>0.26858444578226304</v>
      </c>
      <c r="N15" s="19">
        <f t="shared" si="14"/>
        <v>0.2082731769147963</v>
      </c>
      <c r="O15" s="19">
        <f t="shared" si="14"/>
        <v>0.21280459998844423</v>
      </c>
      <c r="P15" s="56">
        <f t="shared" si="14"/>
        <v>0.23970947460059297</v>
      </c>
      <c r="Q15" s="19">
        <f t="shared" si="14"/>
        <v>0.2686669521267826</v>
      </c>
      <c r="R15" s="19">
        <f t="shared" si="14"/>
        <v>0.21374900650375456</v>
      </c>
      <c r="S15" s="19">
        <f t="shared" si="14"/>
        <v>0.2396029860964724</v>
      </c>
      <c r="T15" s="19">
        <f t="shared" si="14"/>
        <v>0.12528311875934622</v>
      </c>
      <c r="U15" s="56">
        <f t="shared" si="14"/>
        <v>0.21089521649979309</v>
      </c>
      <c r="V15" s="19">
        <f t="shared" si="14"/>
        <v>0.23042482431678779</v>
      </c>
      <c r="W15" s="19">
        <f t="shared" si="14"/>
        <v>0.23895905757988783</v>
      </c>
      <c r="X15" s="19">
        <f t="shared" si="14"/>
        <v>0.28896027037487343</v>
      </c>
      <c r="Y15" s="19">
        <f t="shared" si="14"/>
        <v>0.25099169540955713</v>
      </c>
      <c r="Z15" s="56">
        <f t="shared" si="14"/>
        <v>0.25272025456486724</v>
      </c>
      <c r="AA15" s="266">
        <f t="shared" ref="AA15:AC15" si="15">-AA10/(AA9-AA137)</f>
        <v>0.29785426370229501</v>
      </c>
      <c r="AB15" s="266">
        <f t="shared" si="15"/>
        <v>0.35129055624348632</v>
      </c>
      <c r="AC15" s="266">
        <f t="shared" si="15"/>
        <v>0.33634932957856561</v>
      </c>
      <c r="AD15" s="266">
        <f>-AD10/(AD9-AD137)</f>
        <v>0.2407612249044373</v>
      </c>
      <c r="AE15" s="56">
        <f t="shared" ref="AE15" si="16">-AE10/AE9</f>
        <v>0.30537135823571415</v>
      </c>
    </row>
    <row r="16" spans="1:34" ht="15.75" thickBot="1" x14ac:dyDescent="0.3">
      <c r="A16" s="18" t="s">
        <v>304</v>
      </c>
      <c r="B16" s="19"/>
      <c r="C16" s="19"/>
      <c r="D16" s="19"/>
      <c r="E16" s="19"/>
      <c r="F16" s="58"/>
      <c r="G16" s="19">
        <f t="shared" ref="G16:J16" si="17">-G11/G9</f>
        <v>0.17891841447916199</v>
      </c>
      <c r="H16" s="19">
        <f t="shared" si="17"/>
        <v>0.17354050007265726</v>
      </c>
      <c r="I16" s="19">
        <f t="shared" si="17"/>
        <v>0.18571191962778669</v>
      </c>
      <c r="J16" s="19">
        <f t="shared" si="17"/>
        <v>0.1989986551934157</v>
      </c>
      <c r="K16" s="58">
        <f t="shared" ref="K16:Z16" si="18">-K11/K9</f>
        <v>0.18417932530824199</v>
      </c>
      <c r="L16" s="19">
        <f t="shared" si="18"/>
        <v>0.18873827736556509</v>
      </c>
      <c r="M16" s="19">
        <f t="shared" si="18"/>
        <v>0.18470253188721067</v>
      </c>
      <c r="N16" s="19">
        <f t="shared" si="18"/>
        <v>0.12288648339904722</v>
      </c>
      <c r="O16" s="19">
        <f t="shared" si="18"/>
        <v>0.22539443050511751</v>
      </c>
      <c r="P16" s="58">
        <f t="shared" si="18"/>
        <v>0.17040554249558112</v>
      </c>
      <c r="Q16" s="19">
        <f t="shared" si="18"/>
        <v>0.18981417724986793</v>
      </c>
      <c r="R16" s="19">
        <f t="shared" si="18"/>
        <v>0.18876782469254377</v>
      </c>
      <c r="S16" s="19">
        <f t="shared" si="18"/>
        <v>0.200965924499552</v>
      </c>
      <c r="T16" s="19">
        <f t="shared" si="18"/>
        <v>0.21060406281161051</v>
      </c>
      <c r="U16" s="58">
        <f t="shared" si="18"/>
        <v>0.19775616601863794</v>
      </c>
      <c r="V16" s="19">
        <f t="shared" si="18"/>
        <v>0.20110440027135651</v>
      </c>
      <c r="W16" s="19">
        <f t="shared" si="18"/>
        <v>0.19053577024597843</v>
      </c>
      <c r="X16" s="19">
        <f t="shared" si="18"/>
        <v>0.20754820971712248</v>
      </c>
      <c r="Y16" s="19">
        <f t="shared" si="18"/>
        <v>0.22182171982103538</v>
      </c>
      <c r="Z16" s="58">
        <f t="shared" si="18"/>
        <v>0.2057083737326286</v>
      </c>
      <c r="AA16" s="19">
        <f t="shared" ref="AA16:AC16" si="19">-AA11/(AA9-AA137)</f>
        <v>0.1988835152136916</v>
      </c>
      <c r="AB16" s="19">
        <f t="shared" si="19"/>
        <v>0.18936569412817889</v>
      </c>
      <c r="AC16" s="19">
        <f t="shared" si="19"/>
        <v>0.19909396026644585</v>
      </c>
      <c r="AD16" s="19">
        <f>-AD11/(AD9-AD137)</f>
        <v>0.20559462768732487</v>
      </c>
      <c r="AE16" s="58">
        <f t="shared" ref="AE16" si="20">-AE11/AE9</f>
        <v>0.19789705190234402</v>
      </c>
    </row>
    <row r="17" spans="1:31" ht="15.75" thickBot="1" x14ac:dyDescent="0.3"/>
    <row r="18" spans="1:31" s="167" customFormat="1" x14ac:dyDescent="0.25">
      <c r="A18" s="31" t="s">
        <v>305</v>
      </c>
      <c r="B18" s="43" t="s">
        <v>117</v>
      </c>
      <c r="C18" s="43" t="s">
        <v>118</v>
      </c>
      <c r="D18" s="43" t="s">
        <v>119</v>
      </c>
      <c r="E18" s="43" t="s">
        <v>120</v>
      </c>
      <c r="F18" s="48">
        <v>2016</v>
      </c>
      <c r="G18" s="43" t="s">
        <v>121</v>
      </c>
      <c r="H18" s="43" t="s">
        <v>122</v>
      </c>
      <c r="I18" s="43" t="s">
        <v>123</v>
      </c>
      <c r="J18" s="43" t="s">
        <v>124</v>
      </c>
      <c r="K18" s="48">
        <v>2017</v>
      </c>
      <c r="L18" s="43" t="s">
        <v>125</v>
      </c>
      <c r="M18" s="43" t="s">
        <v>126</v>
      </c>
      <c r="N18" s="43" t="s">
        <v>127</v>
      </c>
      <c r="O18" s="43" t="s">
        <v>128</v>
      </c>
      <c r="P18" s="48">
        <v>2018</v>
      </c>
      <c r="Q18" s="43" t="s">
        <v>129</v>
      </c>
      <c r="R18" s="43" t="s">
        <v>130</v>
      </c>
      <c r="S18" s="43" t="s">
        <v>131</v>
      </c>
      <c r="T18" s="43" t="s">
        <v>132</v>
      </c>
      <c r="U18" s="48">
        <v>2019</v>
      </c>
      <c r="V18" s="43" t="s">
        <v>133</v>
      </c>
      <c r="W18" s="43" t="s">
        <v>134</v>
      </c>
      <c r="X18" s="43" t="s">
        <v>135</v>
      </c>
      <c r="Y18" s="43" t="s">
        <v>136</v>
      </c>
      <c r="Z18" s="48">
        <v>2020</v>
      </c>
      <c r="AA18" s="43" t="s">
        <v>137</v>
      </c>
      <c r="AB18" s="43" t="s">
        <v>138</v>
      </c>
      <c r="AC18" s="43" t="s">
        <v>514</v>
      </c>
      <c r="AD18" s="43" t="s">
        <v>563</v>
      </c>
      <c r="AE18" s="48">
        <v>2021</v>
      </c>
    </row>
    <row r="19" spans="1:31" s="167" customFormat="1" hidden="1" x14ac:dyDescent="0.25">
      <c r="A19" s="31" t="s">
        <v>305</v>
      </c>
      <c r="B19" s="43" t="s">
        <v>139</v>
      </c>
      <c r="C19" s="43" t="s">
        <v>140</v>
      </c>
      <c r="D19" s="43" t="s">
        <v>141</v>
      </c>
      <c r="E19" s="43" t="s">
        <v>142</v>
      </c>
      <c r="F19" s="48">
        <v>2016</v>
      </c>
      <c r="G19" s="43" t="s">
        <v>143</v>
      </c>
      <c r="H19" s="43" t="s">
        <v>144</v>
      </c>
      <c r="I19" s="43" t="s">
        <v>145</v>
      </c>
      <c r="J19" s="43" t="s">
        <v>146</v>
      </c>
      <c r="K19" s="48">
        <v>2017</v>
      </c>
      <c r="L19" s="43" t="s">
        <v>147</v>
      </c>
      <c r="M19" s="43" t="s">
        <v>148</v>
      </c>
      <c r="N19" s="43" t="s">
        <v>149</v>
      </c>
      <c r="O19" s="43" t="s">
        <v>150</v>
      </c>
      <c r="P19" s="48">
        <v>2018</v>
      </c>
      <c r="Q19" s="43" t="s">
        <v>151</v>
      </c>
      <c r="R19" s="43" t="s">
        <v>152</v>
      </c>
      <c r="S19" s="43" t="s">
        <v>153</v>
      </c>
      <c r="T19" s="43" t="s">
        <v>154</v>
      </c>
      <c r="U19" s="48">
        <v>2019</v>
      </c>
      <c r="V19" s="43" t="s">
        <v>155</v>
      </c>
      <c r="W19" s="43" t="s">
        <v>156</v>
      </c>
      <c r="X19" s="43" t="s">
        <v>157</v>
      </c>
      <c r="Y19" s="43" t="s">
        <v>158</v>
      </c>
      <c r="Z19" s="48">
        <v>2020</v>
      </c>
      <c r="AA19" s="43" t="s">
        <v>159</v>
      </c>
      <c r="AB19" s="43" t="s">
        <v>160</v>
      </c>
      <c r="AC19" s="43" t="s">
        <v>513</v>
      </c>
      <c r="AD19" s="43" t="s">
        <v>564</v>
      </c>
      <c r="AE19" s="48">
        <v>2021</v>
      </c>
    </row>
    <row r="20" spans="1:31" x14ac:dyDescent="0.25">
      <c r="A20" s="10" t="s">
        <v>255</v>
      </c>
      <c r="B20" s="117"/>
      <c r="C20" s="117"/>
      <c r="D20" s="117"/>
      <c r="E20" s="117"/>
      <c r="F20" s="49"/>
      <c r="G20" s="117">
        <v>560677.74777000002</v>
      </c>
      <c r="H20" s="117">
        <v>576020.97540999996</v>
      </c>
      <c r="I20" s="117">
        <v>587947.6573900003</v>
      </c>
      <c r="J20" s="117">
        <v>593805.63769</v>
      </c>
      <c r="K20" s="49">
        <f>SUM(G20:J20)</f>
        <v>2318452.0182600003</v>
      </c>
      <c r="L20" s="117">
        <v>600503.55825999996</v>
      </c>
      <c r="M20" s="117">
        <v>606263.19518999988</v>
      </c>
      <c r="N20" s="117">
        <v>600001.52379000001</v>
      </c>
      <c r="O20" s="117">
        <v>303384.08412000001</v>
      </c>
      <c r="P20" s="49">
        <f>SUM(L20:O20)</f>
        <v>2110152.3613599995</v>
      </c>
      <c r="Q20" s="117">
        <v>595305.8952100001</v>
      </c>
      <c r="R20" s="117">
        <v>614585.36811999988</v>
      </c>
      <c r="S20" s="117">
        <v>607280.2137699998</v>
      </c>
      <c r="T20" s="117">
        <v>614942.46693999995</v>
      </c>
      <c r="U20" s="49">
        <f>SUM(Q20:T20)</f>
        <v>2432113.9440399995</v>
      </c>
      <c r="V20" s="117">
        <v>629069.37100000004</v>
      </c>
      <c r="W20" s="117">
        <v>636235.57649000001</v>
      </c>
      <c r="X20" s="117">
        <v>659175.39900999994</v>
      </c>
      <c r="Y20" s="117">
        <v>666391.77009000001</v>
      </c>
      <c r="Z20" s="49">
        <f>SUM(V20:Y20)</f>
        <v>2590872.1165899998</v>
      </c>
      <c r="AA20" s="117">
        <v>681505.32712999987</v>
      </c>
      <c r="AB20" s="117">
        <f t="shared" ref="AB20:AD21" si="21">AB33+AB46</f>
        <v>685444.15839</v>
      </c>
      <c r="AC20" s="117">
        <f t="shared" si="21"/>
        <v>690113.68786000006</v>
      </c>
      <c r="AD20" s="117">
        <f t="shared" si="21"/>
        <v>702155.44737999991</v>
      </c>
      <c r="AE20" s="49">
        <f>SUM(AA20:AD20)</f>
        <v>2759218.6207599998</v>
      </c>
    </row>
    <row r="21" spans="1:31" x14ac:dyDescent="0.25">
      <c r="A21" s="12" t="s">
        <v>256</v>
      </c>
      <c r="B21" s="9"/>
      <c r="C21" s="9"/>
      <c r="D21" s="9"/>
      <c r="E21" s="9"/>
      <c r="F21" s="50"/>
      <c r="G21" s="9">
        <v>0</v>
      </c>
      <c r="H21" s="9">
        <v>51073.170970000021</v>
      </c>
      <c r="I21" s="9">
        <v>0</v>
      </c>
      <c r="J21" s="9">
        <v>-81136.577010000037</v>
      </c>
      <c r="K21" s="50">
        <f t="shared" ref="K21:K26" si="22">SUM(G21:J21)</f>
        <v>-30063.406040000016</v>
      </c>
      <c r="L21" s="9">
        <v>0</v>
      </c>
      <c r="M21" s="9">
        <v>-5809.7740099999846</v>
      </c>
      <c r="N21" s="9">
        <v>908820.00397000019</v>
      </c>
      <c r="O21" s="9">
        <v>0</v>
      </c>
      <c r="P21" s="50">
        <f t="shared" ref="P21:P26" si="23">SUM(L21:O21)</f>
        <v>903010.22996000026</v>
      </c>
      <c r="Q21" s="1">
        <v>0</v>
      </c>
      <c r="R21" s="1">
        <v>0</v>
      </c>
      <c r="S21" s="1">
        <v>0</v>
      </c>
      <c r="T21" s="1">
        <v>0</v>
      </c>
      <c r="U21" s="50">
        <f t="shared" ref="U21:U26" si="24">SUM(Q21:T21)</f>
        <v>0</v>
      </c>
      <c r="V21" s="1">
        <v>0</v>
      </c>
      <c r="W21" s="1">
        <v>0</v>
      </c>
      <c r="X21" s="1">
        <v>0</v>
      </c>
      <c r="Y21" s="1">
        <v>0</v>
      </c>
      <c r="Z21" s="50">
        <f t="shared" ref="Z21:Z26" si="25">SUM(V21:Y21)</f>
        <v>0</v>
      </c>
      <c r="AA21" s="1">
        <v>10.122820000000001</v>
      </c>
      <c r="AB21" s="1">
        <f t="shared" si="21"/>
        <v>-10.845890000000001</v>
      </c>
      <c r="AC21" s="1">
        <f t="shared" si="21"/>
        <v>5.0949999999999974E-2</v>
      </c>
      <c r="AD21" s="1">
        <f t="shared" si="21"/>
        <v>363.14439000000004</v>
      </c>
      <c r="AE21" s="50">
        <f t="shared" ref="AE21:AE26" si="26">SUM(AA21:AD21)</f>
        <v>362.47227000000004</v>
      </c>
    </row>
    <row r="22" spans="1:31" x14ac:dyDescent="0.25">
      <c r="A22" s="10" t="s">
        <v>257</v>
      </c>
      <c r="B22" s="117"/>
      <c r="C22" s="117"/>
      <c r="D22" s="117"/>
      <c r="E22" s="117"/>
      <c r="F22" s="49"/>
      <c r="G22" s="117">
        <f t="shared" ref="G22" si="27">SUM(G20:G21)</f>
        <v>560677.74777000002</v>
      </c>
      <c r="H22" s="117">
        <f t="shared" ref="H22" si="28">SUM(H20:H21)</f>
        <v>627094.14637999993</v>
      </c>
      <c r="I22" s="117">
        <f t="shared" ref="I22" si="29">SUM(I20:I21)</f>
        <v>587947.6573900003</v>
      </c>
      <c r="J22" s="117">
        <f t="shared" ref="J22" si="30">SUM(J20:J21)</f>
        <v>512669.06068</v>
      </c>
      <c r="K22" s="49">
        <f t="shared" si="22"/>
        <v>2288388.6122200005</v>
      </c>
      <c r="L22" s="117">
        <f t="shared" ref="L22" si="31">SUM(L20:L21)</f>
        <v>600503.55825999996</v>
      </c>
      <c r="M22" s="117">
        <f t="shared" ref="M22" si="32">SUM(M20:M21)</f>
        <v>600453.42117999995</v>
      </c>
      <c r="N22" s="117">
        <f t="shared" ref="N22" si="33">SUM(N20:N21)</f>
        <v>1508821.5277600002</v>
      </c>
      <c r="O22" s="117">
        <f t="shared" ref="O22" si="34">SUM(O20:O21)</f>
        <v>303384.08412000001</v>
      </c>
      <c r="P22" s="49">
        <f t="shared" si="23"/>
        <v>3013162.5913199997</v>
      </c>
      <c r="Q22" s="117">
        <f t="shared" ref="Q22" si="35">SUM(Q20:Q21)</f>
        <v>595305.8952100001</v>
      </c>
      <c r="R22" s="117">
        <f t="shared" ref="R22" si="36">SUM(R20:R21)</f>
        <v>614585.36811999988</v>
      </c>
      <c r="S22" s="117">
        <f t="shared" ref="S22" si="37">SUM(S20:S21)</f>
        <v>607280.2137699998</v>
      </c>
      <c r="T22" s="117">
        <f t="shared" ref="T22" si="38">SUM(T20:T21)</f>
        <v>614942.46693999995</v>
      </c>
      <c r="U22" s="49">
        <f t="shared" si="24"/>
        <v>2432113.9440399995</v>
      </c>
      <c r="V22" s="117">
        <f t="shared" ref="V22" si="39">SUM(V20:V21)</f>
        <v>629069.37100000004</v>
      </c>
      <c r="W22" s="117">
        <f t="shared" ref="W22" si="40">SUM(W20:W21)</f>
        <v>636235.57649000001</v>
      </c>
      <c r="X22" s="117">
        <f t="shared" ref="X22" si="41">SUM(X20:X21)</f>
        <v>659175.39900999994</v>
      </c>
      <c r="Y22" s="117">
        <f t="shared" ref="Y22" si="42">SUM(Y20:Y21)</f>
        <v>666391.77009000001</v>
      </c>
      <c r="Z22" s="49">
        <f t="shared" si="25"/>
        <v>2590872.1165899998</v>
      </c>
      <c r="AA22" s="117">
        <f t="shared" ref="AA22" si="43">SUM(AA20:AA21)</f>
        <v>681515.44994999992</v>
      </c>
      <c r="AB22" s="117">
        <f>SUM(AB20:AB21)</f>
        <v>685433.3125</v>
      </c>
      <c r="AC22" s="117">
        <f>SUM(AC20:AC21)</f>
        <v>690113.73881000001</v>
      </c>
      <c r="AD22" s="117">
        <f>SUM(AD20:AD21)</f>
        <v>702518.59176999994</v>
      </c>
      <c r="AE22" s="49">
        <f t="shared" si="26"/>
        <v>2759581.0930299996</v>
      </c>
    </row>
    <row r="23" spans="1:31" x14ac:dyDescent="0.25">
      <c r="A23" s="12" t="s">
        <v>259</v>
      </c>
      <c r="B23" s="9"/>
      <c r="C23" s="9"/>
      <c r="D23" s="9"/>
      <c r="E23" s="9"/>
      <c r="F23" s="50"/>
      <c r="G23" s="9">
        <v>-113970.07094000001</v>
      </c>
      <c r="H23" s="9">
        <v>-106592.92770000006</v>
      </c>
      <c r="I23" s="9">
        <v>-215256.17722999994</v>
      </c>
      <c r="J23" s="9">
        <v>-77450.877120000005</v>
      </c>
      <c r="K23" s="50">
        <f t="shared" si="22"/>
        <v>-513270.05299000005</v>
      </c>
      <c r="L23" s="9">
        <v>-148155.50269000002</v>
      </c>
      <c r="M23" s="9">
        <v>-136202.22310999999</v>
      </c>
      <c r="N23" s="9">
        <v>-237158.07703999995</v>
      </c>
      <c r="O23" s="9">
        <v>-42681.867850000002</v>
      </c>
      <c r="P23" s="50">
        <f t="shared" si="23"/>
        <v>-564197.67068999994</v>
      </c>
      <c r="Q23" s="1">
        <v>-157140.41108000002</v>
      </c>
      <c r="R23" s="1">
        <v>-114065.30188000003</v>
      </c>
      <c r="S23" s="1">
        <v>-156644.37211000005</v>
      </c>
      <c r="T23" s="1">
        <v>-62011.903230000018</v>
      </c>
      <c r="U23" s="50">
        <f t="shared" si="24"/>
        <v>-489861.98830000008</v>
      </c>
      <c r="V23" s="1">
        <v>-133931.16369999998</v>
      </c>
      <c r="W23" s="1">
        <v>-172960.48826000001</v>
      </c>
      <c r="X23" s="1">
        <v>-226326.90495000005</v>
      </c>
      <c r="Y23" s="1">
        <v>-199769.90022000001</v>
      </c>
      <c r="Z23" s="50">
        <f t="shared" si="25"/>
        <v>-732988.45713</v>
      </c>
      <c r="AA23" s="1">
        <v>-274367.13291000004</v>
      </c>
      <c r="AB23" s="1">
        <f t="shared" ref="AB23:AB26" si="44">AB36+AB49</f>
        <v>-322269.76232000004</v>
      </c>
      <c r="AC23" s="1">
        <f t="shared" ref="AC23:AD26" si="45">AC36+AC49</f>
        <v>-306137.47528000001</v>
      </c>
      <c r="AD23" s="1">
        <f t="shared" si="45"/>
        <v>-169043.48532000018</v>
      </c>
      <c r="AE23" s="50">
        <f t="shared" si="26"/>
        <v>-1071817.8558300002</v>
      </c>
    </row>
    <row r="24" spans="1:31" x14ac:dyDescent="0.25">
      <c r="A24" s="12" t="s">
        <v>260</v>
      </c>
      <c r="B24" s="9"/>
      <c r="C24" s="9"/>
      <c r="D24" s="9"/>
      <c r="E24" s="9"/>
      <c r="F24" s="50"/>
      <c r="G24" s="9">
        <v>-64174.347780000004</v>
      </c>
      <c r="H24" s="9">
        <v>-55679.420989999999</v>
      </c>
      <c r="I24" s="9">
        <v>-59809.454070000014</v>
      </c>
      <c r="J24" s="9">
        <v>-55724.690110000003</v>
      </c>
      <c r="K24" s="50">
        <f t="shared" si="22"/>
        <v>-235387.91295</v>
      </c>
      <c r="L24" s="9">
        <v>-55489.454870000009</v>
      </c>
      <c r="M24" s="9">
        <v>-57817.515240000008</v>
      </c>
      <c r="N24" s="9">
        <v>-60414.718579999993</v>
      </c>
      <c r="O24" s="9">
        <v>-30251.667170000001</v>
      </c>
      <c r="P24" s="50">
        <f t="shared" si="23"/>
        <v>-203973.35586000001</v>
      </c>
      <c r="Q24" s="1">
        <v>-48716.491200000004</v>
      </c>
      <c r="R24" s="1">
        <v>-45862.314279999999</v>
      </c>
      <c r="S24" s="1">
        <v>-46937.127330000003</v>
      </c>
      <c r="T24" s="1">
        <v>-52036.160360000002</v>
      </c>
      <c r="U24" s="50">
        <f t="shared" si="24"/>
        <v>-193552.09317000004</v>
      </c>
      <c r="V24" s="1">
        <v>-46246.905490000005</v>
      </c>
      <c r="W24" s="1">
        <v>-50018.175630000005</v>
      </c>
      <c r="X24" s="1">
        <v>-52265.858900000007</v>
      </c>
      <c r="Y24" s="1">
        <v>-53344.552380000008</v>
      </c>
      <c r="Z24" s="50">
        <f t="shared" si="25"/>
        <v>-201875.49240000005</v>
      </c>
      <c r="AA24" s="1">
        <v>-50764.96026</v>
      </c>
      <c r="AB24" s="1">
        <f t="shared" si="44"/>
        <v>-56620.48388</v>
      </c>
      <c r="AC24" s="1">
        <f t="shared" si="45"/>
        <v>-58063.156920000009</v>
      </c>
      <c r="AD24" s="1">
        <f t="shared" si="45"/>
        <v>-63028.474920000001</v>
      </c>
      <c r="AE24" s="50">
        <f t="shared" si="26"/>
        <v>-228477.07598000002</v>
      </c>
    </row>
    <row r="25" spans="1:31" x14ac:dyDescent="0.25">
      <c r="A25" s="12" t="s">
        <v>261</v>
      </c>
      <c r="B25" s="9"/>
      <c r="C25" s="9"/>
      <c r="D25" s="9"/>
      <c r="E25" s="9"/>
      <c r="F25" s="50"/>
      <c r="G25" s="9">
        <v>-3994.3973400000173</v>
      </c>
      <c r="H25" s="9">
        <v>-3718.884169999988</v>
      </c>
      <c r="I25" s="9">
        <v>2186.3982900000001</v>
      </c>
      <c r="J25" s="9">
        <v>17342.845489999967</v>
      </c>
      <c r="K25" s="50">
        <f t="shared" si="22"/>
        <v>11815.962269999962</v>
      </c>
      <c r="L25" s="9">
        <v>-1318.8841100000031</v>
      </c>
      <c r="M25" s="9">
        <v>-5435.1380799999988</v>
      </c>
      <c r="N25" s="9">
        <v>-153365.87926000002</v>
      </c>
      <c r="O25" s="9">
        <v>11180.994259999998</v>
      </c>
      <c r="P25" s="50">
        <f t="shared" si="23"/>
        <v>-148938.90719</v>
      </c>
      <c r="Q25" s="1">
        <v>-968.85884999999325</v>
      </c>
      <c r="R25" s="1">
        <v>4859.4332200000026</v>
      </c>
      <c r="S25" s="1">
        <v>13296.826709999999</v>
      </c>
      <c r="T25" s="1">
        <v>8991.9247499999983</v>
      </c>
      <c r="U25" s="50">
        <f t="shared" si="24"/>
        <v>26179.325830000009</v>
      </c>
      <c r="V25" s="1">
        <v>-13826.862420000001</v>
      </c>
      <c r="W25" s="1">
        <v>1681.4874199999977</v>
      </c>
      <c r="X25" s="1">
        <v>-19724.271529999998</v>
      </c>
      <c r="Y25" s="1">
        <v>2487.4833599999965</v>
      </c>
      <c r="Z25" s="50">
        <f t="shared" si="25"/>
        <v>-29382.163170000007</v>
      </c>
      <c r="AA25" s="1">
        <v>-6850.274919999988</v>
      </c>
      <c r="AB25" s="1">
        <f t="shared" si="44"/>
        <v>21394.40855</v>
      </c>
      <c r="AC25" s="1">
        <f t="shared" si="45"/>
        <v>-10022.208319999992</v>
      </c>
      <c r="AD25" s="1">
        <f t="shared" si="45"/>
        <v>-12152.554599999996</v>
      </c>
      <c r="AE25" s="50">
        <f t="shared" si="26"/>
        <v>-7630.6292899999771</v>
      </c>
    </row>
    <row r="26" spans="1:31" x14ac:dyDescent="0.25">
      <c r="A26" s="12" t="s">
        <v>270</v>
      </c>
      <c r="B26" s="9"/>
      <c r="C26" s="9"/>
      <c r="D26" s="9"/>
      <c r="E26" s="9"/>
      <c r="F26" s="50"/>
      <c r="G26" s="9">
        <v>-2079.7369800000001</v>
      </c>
      <c r="H26" s="9">
        <v>-2327.9214700000002</v>
      </c>
      <c r="I26" s="9">
        <v>-3493.02756</v>
      </c>
      <c r="J26" s="9">
        <v>-5244.0830400000004</v>
      </c>
      <c r="K26" s="50">
        <f t="shared" si="22"/>
        <v>-13144.769050000003</v>
      </c>
      <c r="L26" s="9">
        <v>12429.914879999997</v>
      </c>
      <c r="M26" s="9">
        <v>131.97717000000023</v>
      </c>
      <c r="N26" s="9">
        <v>-257.03554999999994</v>
      </c>
      <c r="O26" s="9">
        <v>378.58985000000075</v>
      </c>
      <c r="P26" s="50">
        <f t="shared" si="23"/>
        <v>12683.446349999997</v>
      </c>
      <c r="Q26" s="1">
        <v>-21449.942620000002</v>
      </c>
      <c r="R26" s="1">
        <v>-3234.5274100000006</v>
      </c>
      <c r="S26" s="1">
        <v>-6315.7637600000016</v>
      </c>
      <c r="T26" s="1">
        <v>78782.837400000019</v>
      </c>
      <c r="U26" s="50">
        <f t="shared" si="24"/>
        <v>47782.603610000013</v>
      </c>
      <c r="V26" s="1">
        <v>-6608.6340600000076</v>
      </c>
      <c r="W26" s="1">
        <v>-7623.3787000000029</v>
      </c>
      <c r="X26" s="1">
        <v>-2606.248419999999</v>
      </c>
      <c r="Y26" s="1">
        <v>-4630.0639599999995</v>
      </c>
      <c r="Z26" s="50">
        <f t="shared" si="25"/>
        <v>-21468.325140000008</v>
      </c>
      <c r="AA26" s="1">
        <v>4655.0376200000028</v>
      </c>
      <c r="AB26" s="1">
        <f t="shared" si="44"/>
        <v>-12879.556269999999</v>
      </c>
      <c r="AC26" s="1">
        <f t="shared" si="45"/>
        <v>12588.966499999997</v>
      </c>
      <c r="AD26" s="1">
        <f t="shared" si="45"/>
        <v>-32881.85420999999</v>
      </c>
      <c r="AE26" s="50">
        <f t="shared" si="26"/>
        <v>-28517.40635999999</v>
      </c>
    </row>
    <row r="27" spans="1:31" x14ac:dyDescent="0.25">
      <c r="A27" s="10" t="s">
        <v>214</v>
      </c>
      <c r="B27" s="117"/>
      <c r="C27" s="117"/>
      <c r="D27" s="117"/>
      <c r="E27" s="117"/>
      <c r="F27" s="49"/>
      <c r="G27" s="117">
        <f t="shared" ref="G27" si="46">SUM(G22:G26)</f>
        <v>376459.19472999999</v>
      </c>
      <c r="H27" s="117">
        <f t="shared" ref="H27" si="47">SUM(H22:H26)</f>
        <v>458774.99204999988</v>
      </c>
      <c r="I27" s="117">
        <f t="shared" ref="I27" si="48">SUM(I22:I26)</f>
        <v>311575.39682000031</v>
      </c>
      <c r="J27" s="117">
        <f t="shared" ref="J27" si="49">SUM(J22:J26)</f>
        <v>391592.25589999993</v>
      </c>
      <c r="K27" s="49">
        <f t="shared" ref="K27" si="50">SUM(K22:K26)</f>
        <v>1538401.8395000005</v>
      </c>
      <c r="L27" s="117">
        <f t="shared" ref="L27" si="51">SUM(L22:L26)</f>
        <v>407969.63146999996</v>
      </c>
      <c r="M27" s="117">
        <f t="shared" ref="M27" si="52">SUM(M22:M26)</f>
        <v>401130.52191999997</v>
      </c>
      <c r="N27" s="117">
        <f t="shared" ref="N27" si="53">SUM(N22:N26)</f>
        <v>1057625.8173300002</v>
      </c>
      <c r="O27" s="117">
        <f t="shared" ref="O27" si="54">SUM(O22:O26)</f>
        <v>242010.13321</v>
      </c>
      <c r="P27" s="49">
        <f t="shared" ref="P27" si="55">SUM(P22:P26)</f>
        <v>2108736.1039299998</v>
      </c>
      <c r="Q27" s="117">
        <f t="shared" ref="Q27" si="56">SUM(Q22:Q26)</f>
        <v>367030.19146000012</v>
      </c>
      <c r="R27" s="117">
        <f t="shared" ref="R27" si="57">SUM(R22:R26)</f>
        <v>456282.65776999987</v>
      </c>
      <c r="S27" s="117">
        <f t="shared" ref="S27" si="58">SUM(S22:S26)</f>
        <v>410679.77727999975</v>
      </c>
      <c r="T27" s="117">
        <f t="shared" ref="T27" si="59">SUM(T22:T26)</f>
        <v>588669.16549999989</v>
      </c>
      <c r="U27" s="49">
        <f t="shared" ref="U27" si="60">SUM(U22:U26)</f>
        <v>1822661.7920099995</v>
      </c>
      <c r="V27" s="117">
        <f t="shared" ref="V27" si="61">SUM(V22:V26)</f>
        <v>428455.80533000006</v>
      </c>
      <c r="W27" s="117">
        <f t="shared" ref="W27" si="62">SUM(W22:W26)</f>
        <v>407315.02132</v>
      </c>
      <c r="X27" s="117">
        <f t="shared" ref="X27" si="63">SUM(X22:X26)</f>
        <v>358252.1152099999</v>
      </c>
      <c r="Y27" s="117">
        <f t="shared" ref="Y27" si="64">SUM(Y22:Y26)</f>
        <v>411134.73689</v>
      </c>
      <c r="Z27" s="49">
        <f t="shared" ref="Z27" si="65">SUM(Z22:Z26)</f>
        <v>1605157.6787499995</v>
      </c>
      <c r="AA27" s="117">
        <f t="shared" ref="AA27" si="66">SUM(AA22:AA26)</f>
        <v>354188.11947999988</v>
      </c>
      <c r="AB27" s="117">
        <f>SUM(AB22:AB26)</f>
        <v>315057.91857999994</v>
      </c>
      <c r="AC27" s="117">
        <f>SUM(AC22:AC26)</f>
        <v>328479.86479000002</v>
      </c>
      <c r="AD27" s="117">
        <f>SUM(AD22:AD26)</f>
        <v>425412.22271999973</v>
      </c>
      <c r="AE27" s="49">
        <f t="shared" ref="AE27" si="67">SUM(AE22:AE26)</f>
        <v>1423138.1255699995</v>
      </c>
    </row>
    <row r="28" spans="1:31" x14ac:dyDescent="0.25">
      <c r="A28" s="18" t="s">
        <v>303</v>
      </c>
      <c r="B28" s="19"/>
      <c r="C28" s="19"/>
      <c r="D28" s="19"/>
      <c r="E28" s="19"/>
      <c r="F28" s="56"/>
      <c r="G28" s="19">
        <f t="shared" ref="G28:J28" si="68">-G23/G22</f>
        <v>0.2032719710980086</v>
      </c>
      <c r="H28" s="19">
        <f t="shared" si="68"/>
        <v>0.16997914637750103</v>
      </c>
      <c r="I28" s="19">
        <f t="shared" si="68"/>
        <v>0.36611452486358859</v>
      </c>
      <c r="J28" s="19">
        <f t="shared" si="68"/>
        <v>0.15107382727030533</v>
      </c>
      <c r="K28" s="56">
        <f t="shared" ref="K28:AB28" si="69">-K23/K22</f>
        <v>0.22429322111163147</v>
      </c>
      <c r="L28" s="19">
        <f t="shared" si="69"/>
        <v>0.2467187756876757</v>
      </c>
      <c r="M28" s="19">
        <f t="shared" si="69"/>
        <v>0.22683228757750751</v>
      </c>
      <c r="N28" s="19">
        <f t="shared" si="69"/>
        <v>0.15718100032154589</v>
      </c>
      <c r="O28" s="19">
        <f t="shared" si="69"/>
        <v>0.14068591624970575</v>
      </c>
      <c r="P28" s="56">
        <f t="shared" si="69"/>
        <v>0.18724434994489875</v>
      </c>
      <c r="Q28" s="19">
        <f t="shared" si="69"/>
        <v>0.2639658238636578</v>
      </c>
      <c r="R28" s="19">
        <f t="shared" si="69"/>
        <v>0.18559716484777813</v>
      </c>
      <c r="S28" s="19">
        <f t="shared" si="69"/>
        <v>0.25794413939085997</v>
      </c>
      <c r="T28" s="19">
        <f t="shared" si="69"/>
        <v>0.10084179669453619</v>
      </c>
      <c r="U28" s="56">
        <f t="shared" si="69"/>
        <v>0.20141407827557919</v>
      </c>
      <c r="V28" s="19">
        <f t="shared" si="69"/>
        <v>0.21290364763284583</v>
      </c>
      <c r="W28" s="19">
        <f t="shared" si="69"/>
        <v>0.27184975919484522</v>
      </c>
      <c r="X28" s="19">
        <f t="shared" si="69"/>
        <v>0.34334853104335372</v>
      </c>
      <c r="Y28" s="19">
        <f t="shared" si="69"/>
        <v>0.29977846243962458</v>
      </c>
      <c r="Z28" s="56">
        <f t="shared" si="69"/>
        <v>0.28291186293468223</v>
      </c>
      <c r="AA28" s="19">
        <f t="shared" si="69"/>
        <v>0.40258387822334663</v>
      </c>
      <c r="AB28" s="19">
        <f t="shared" si="69"/>
        <v>0.47016938984855661</v>
      </c>
      <c r="AC28" s="266">
        <f>-AC23/AC22</f>
        <v>0.44360437716815959</v>
      </c>
      <c r="AD28" s="266">
        <f>-AD23/AD22</f>
        <v>0.24062492765364982</v>
      </c>
      <c r="AE28" s="56">
        <f t="shared" ref="AE28" si="70">-AE23/AE22</f>
        <v>0.38839875317929223</v>
      </c>
    </row>
    <row r="29" spans="1:31" ht="15.75" thickBot="1" x14ac:dyDescent="0.3">
      <c r="A29" s="18" t="s">
        <v>304</v>
      </c>
      <c r="B29" s="19"/>
      <c r="C29" s="19"/>
      <c r="D29" s="19"/>
      <c r="E29" s="19"/>
      <c r="F29" s="58"/>
      <c r="G29" s="19">
        <f t="shared" ref="G29:J29" si="71">-G24/G22</f>
        <v>0.11445852458964621</v>
      </c>
      <c r="H29" s="19">
        <f t="shared" si="71"/>
        <v>8.8789572206052728E-2</v>
      </c>
      <c r="I29" s="19">
        <f t="shared" si="71"/>
        <v>0.10172581405546262</v>
      </c>
      <c r="J29" s="19">
        <f t="shared" si="71"/>
        <v>0.10869524686371211</v>
      </c>
      <c r="K29" s="58">
        <f t="shared" ref="K29:AB29" si="72">-K24/K22</f>
        <v>0.10286186170173545</v>
      </c>
      <c r="L29" s="19">
        <f t="shared" si="72"/>
        <v>9.2404872721794512E-2</v>
      </c>
      <c r="M29" s="19">
        <f t="shared" si="72"/>
        <v>9.6289759039723838E-2</v>
      </c>
      <c r="N29" s="19">
        <f t="shared" si="72"/>
        <v>4.004099720772928E-2</v>
      </c>
      <c r="O29" s="19">
        <f t="shared" si="72"/>
        <v>9.9714087697607465E-2</v>
      </c>
      <c r="P29" s="58">
        <f t="shared" si="72"/>
        <v>6.7694108657655877E-2</v>
      </c>
      <c r="Q29" s="19">
        <f t="shared" si="72"/>
        <v>8.1834383956192427E-2</v>
      </c>
      <c r="R29" s="19">
        <f t="shared" si="72"/>
        <v>7.462317955972754E-2</v>
      </c>
      <c r="S29" s="19">
        <f t="shared" si="72"/>
        <v>7.7290723895998503E-2</v>
      </c>
      <c r="T29" s="19">
        <f t="shared" si="72"/>
        <v>8.4619558995390018E-2</v>
      </c>
      <c r="U29" s="58">
        <f t="shared" si="72"/>
        <v>7.958183605842474E-2</v>
      </c>
      <c r="V29" s="19">
        <f t="shared" si="72"/>
        <v>7.3516384077774471E-2</v>
      </c>
      <c r="W29" s="19">
        <f t="shared" si="72"/>
        <v>7.8615810681228332E-2</v>
      </c>
      <c r="X29" s="19">
        <f t="shared" si="72"/>
        <v>7.9289759567023999E-2</v>
      </c>
      <c r="Y29" s="19">
        <f t="shared" si="72"/>
        <v>8.0049836709111102E-2</v>
      </c>
      <c r="Z29" s="58">
        <f t="shared" si="72"/>
        <v>7.79179686667439E-2</v>
      </c>
      <c r="AA29" s="19">
        <f t="shared" si="72"/>
        <v>7.448834837673074E-2</v>
      </c>
      <c r="AB29" s="19">
        <f t="shared" si="72"/>
        <v>8.2605386764011413E-2</v>
      </c>
      <c r="AC29" s="266">
        <f>-AC24/AC22</f>
        <v>8.413563396103578E-2</v>
      </c>
      <c r="AD29" s="266">
        <f>-AD24/AD22</f>
        <v>8.9717874599160946E-2</v>
      </c>
      <c r="AE29" s="58">
        <f t="shared" ref="AE29" si="73">-AE24/AE22</f>
        <v>8.2794115584091749E-2</v>
      </c>
    </row>
    <row r="30" spans="1:31" ht="15.75" thickBot="1" x14ac:dyDescent="0.3"/>
    <row r="31" spans="1:31" s="167" customFormat="1" x14ac:dyDescent="0.25">
      <c r="A31" s="300" t="s">
        <v>306</v>
      </c>
      <c r="B31" s="301" t="s">
        <v>117</v>
      </c>
      <c r="C31" s="301" t="s">
        <v>118</v>
      </c>
      <c r="D31" s="301" t="s">
        <v>119</v>
      </c>
      <c r="E31" s="301" t="s">
        <v>120</v>
      </c>
      <c r="F31" s="302">
        <v>2016</v>
      </c>
      <c r="G31" s="301" t="s">
        <v>121</v>
      </c>
      <c r="H31" s="301" t="s">
        <v>122</v>
      </c>
      <c r="I31" s="301" t="s">
        <v>123</v>
      </c>
      <c r="J31" s="301" t="s">
        <v>124</v>
      </c>
      <c r="K31" s="302">
        <v>2017</v>
      </c>
      <c r="L31" s="301" t="s">
        <v>125</v>
      </c>
      <c r="M31" s="301" t="s">
        <v>126</v>
      </c>
      <c r="N31" s="301" t="s">
        <v>127</v>
      </c>
      <c r="O31" s="301" t="s">
        <v>128</v>
      </c>
      <c r="P31" s="302">
        <v>2018</v>
      </c>
      <c r="Q31" s="301" t="s">
        <v>129</v>
      </c>
      <c r="R31" s="301" t="s">
        <v>130</v>
      </c>
      <c r="S31" s="301" t="s">
        <v>131</v>
      </c>
      <c r="T31" s="301" t="s">
        <v>132</v>
      </c>
      <c r="U31" s="302">
        <v>2019</v>
      </c>
      <c r="V31" s="301" t="s">
        <v>133</v>
      </c>
      <c r="W31" s="301" t="s">
        <v>134</v>
      </c>
      <c r="X31" s="301" t="s">
        <v>135</v>
      </c>
      <c r="Y31" s="301" t="s">
        <v>136</v>
      </c>
      <c r="Z31" s="302">
        <v>2020</v>
      </c>
      <c r="AA31" s="301" t="s">
        <v>137</v>
      </c>
      <c r="AB31" s="301" t="s">
        <v>138</v>
      </c>
      <c r="AC31" s="301" t="s">
        <v>514</v>
      </c>
      <c r="AD31" s="301" t="s">
        <v>563</v>
      </c>
      <c r="AE31" s="302">
        <v>2021</v>
      </c>
    </row>
    <row r="32" spans="1:31" s="167" customFormat="1" hidden="1" x14ac:dyDescent="0.25">
      <c r="A32" s="300" t="s">
        <v>306</v>
      </c>
      <c r="B32" s="301" t="s">
        <v>139</v>
      </c>
      <c r="C32" s="301" t="s">
        <v>140</v>
      </c>
      <c r="D32" s="301" t="s">
        <v>141</v>
      </c>
      <c r="E32" s="301" t="s">
        <v>142</v>
      </c>
      <c r="F32" s="302">
        <v>2016</v>
      </c>
      <c r="G32" s="301" t="s">
        <v>143</v>
      </c>
      <c r="H32" s="301" t="s">
        <v>144</v>
      </c>
      <c r="I32" s="301" t="s">
        <v>145</v>
      </c>
      <c r="J32" s="301" t="s">
        <v>146</v>
      </c>
      <c r="K32" s="302">
        <v>2017</v>
      </c>
      <c r="L32" s="301" t="s">
        <v>147</v>
      </c>
      <c r="M32" s="301" t="s">
        <v>148</v>
      </c>
      <c r="N32" s="301" t="s">
        <v>149</v>
      </c>
      <c r="O32" s="301" t="s">
        <v>150</v>
      </c>
      <c r="P32" s="302">
        <v>2018</v>
      </c>
      <c r="Q32" s="301" t="s">
        <v>151</v>
      </c>
      <c r="R32" s="301" t="s">
        <v>152</v>
      </c>
      <c r="S32" s="301" t="s">
        <v>153</v>
      </c>
      <c r="T32" s="301" t="s">
        <v>154</v>
      </c>
      <c r="U32" s="302">
        <v>2019</v>
      </c>
      <c r="V32" s="301" t="s">
        <v>155</v>
      </c>
      <c r="W32" s="301" t="s">
        <v>156</v>
      </c>
      <c r="X32" s="301" t="s">
        <v>157</v>
      </c>
      <c r="Y32" s="301" t="s">
        <v>158</v>
      </c>
      <c r="Z32" s="302">
        <v>2020</v>
      </c>
      <c r="AA32" s="301" t="s">
        <v>159</v>
      </c>
      <c r="AB32" s="301" t="s">
        <v>160</v>
      </c>
      <c r="AC32" s="301" t="s">
        <v>513</v>
      </c>
      <c r="AD32" s="301" t="s">
        <v>564</v>
      </c>
      <c r="AE32" s="302">
        <v>2021</v>
      </c>
    </row>
    <row r="33" spans="1:31" x14ac:dyDescent="0.25">
      <c r="A33" s="10" t="s">
        <v>255</v>
      </c>
      <c r="B33" s="117"/>
      <c r="C33" s="117"/>
      <c r="D33" s="117"/>
      <c r="E33" s="117"/>
      <c r="F33" s="49"/>
      <c r="G33" s="117"/>
      <c r="H33" s="117"/>
      <c r="I33" s="117"/>
      <c r="J33" s="117"/>
      <c r="K33" s="49"/>
      <c r="L33" s="117"/>
      <c r="M33" s="117"/>
      <c r="N33" s="117"/>
      <c r="O33" s="117"/>
      <c r="P33" s="49"/>
      <c r="Q33" s="117"/>
      <c r="R33" s="117"/>
      <c r="S33" s="117"/>
      <c r="T33" s="117"/>
      <c r="U33" s="49"/>
      <c r="V33" s="117"/>
      <c r="W33" s="117"/>
      <c r="X33" s="117"/>
      <c r="Y33" s="117"/>
      <c r="Z33" s="49"/>
      <c r="AA33" s="117">
        <v>315</v>
      </c>
      <c r="AB33" s="117">
        <v>12508.759199999999</v>
      </c>
      <c r="AC33" s="117">
        <v>31917.908990000004</v>
      </c>
      <c r="AD33" s="117">
        <v>52808.557269999998</v>
      </c>
      <c r="AE33" s="49">
        <v>97550.225460000001</v>
      </c>
    </row>
    <row r="34" spans="1:31" x14ac:dyDescent="0.25">
      <c r="A34" s="12" t="s">
        <v>256</v>
      </c>
      <c r="B34" s="9"/>
      <c r="C34" s="9"/>
      <c r="D34" s="9"/>
      <c r="E34" s="9"/>
      <c r="F34" s="50"/>
      <c r="G34" s="9"/>
      <c r="H34" s="9"/>
      <c r="I34" s="9"/>
      <c r="J34" s="9"/>
      <c r="K34" s="50"/>
      <c r="L34" s="9"/>
      <c r="M34" s="9"/>
      <c r="N34" s="9"/>
      <c r="O34" s="9"/>
      <c r="P34" s="50"/>
      <c r="Q34" s="1"/>
      <c r="R34" s="1"/>
      <c r="S34" s="1"/>
      <c r="T34" s="1"/>
      <c r="U34" s="50"/>
      <c r="V34" s="1"/>
      <c r="W34" s="1"/>
      <c r="X34" s="1"/>
      <c r="Y34" s="1"/>
      <c r="Z34" s="50"/>
      <c r="AA34" s="1">
        <v>11</v>
      </c>
      <c r="AB34" s="1">
        <v>-10.89629</v>
      </c>
      <c r="AC34" s="1">
        <v>0</v>
      </c>
      <c r="AD34" s="1">
        <v>363.09345000000002</v>
      </c>
      <c r="AE34" s="50">
        <v>363.19716</v>
      </c>
    </row>
    <row r="35" spans="1:31" x14ac:dyDescent="0.25">
      <c r="A35" s="10" t="s">
        <v>257</v>
      </c>
      <c r="B35" s="117"/>
      <c r="C35" s="117"/>
      <c r="D35" s="117"/>
      <c r="E35" s="117"/>
      <c r="F35" s="49"/>
      <c r="G35" s="117"/>
      <c r="H35" s="117"/>
      <c r="I35" s="117"/>
      <c r="J35" s="117"/>
      <c r="K35" s="49"/>
      <c r="L35" s="117"/>
      <c r="M35" s="117"/>
      <c r="N35" s="117"/>
      <c r="O35" s="117"/>
      <c r="P35" s="49"/>
      <c r="Q35" s="117"/>
      <c r="R35" s="117"/>
      <c r="S35" s="117"/>
      <c r="T35" s="117"/>
      <c r="U35" s="49"/>
      <c r="V35" s="117"/>
      <c r="W35" s="117"/>
      <c r="X35" s="117"/>
      <c r="Y35" s="117"/>
      <c r="Z35" s="49"/>
      <c r="AA35" s="117">
        <v>326</v>
      </c>
      <c r="AB35" s="117">
        <v>12497.862909999998</v>
      </c>
      <c r="AC35" s="117">
        <v>31917.908990000004</v>
      </c>
      <c r="AD35" s="117">
        <v>53171.650719999998</v>
      </c>
      <c r="AE35" s="49">
        <v>97913.422619999998</v>
      </c>
    </row>
    <row r="36" spans="1:31" x14ac:dyDescent="0.25">
      <c r="A36" s="12" t="s">
        <v>259</v>
      </c>
      <c r="B36" s="9"/>
      <c r="C36" s="9"/>
      <c r="D36" s="9"/>
      <c r="E36" s="9"/>
      <c r="F36" s="50"/>
      <c r="G36" s="9"/>
      <c r="H36" s="9"/>
      <c r="I36" s="9"/>
      <c r="J36" s="9"/>
      <c r="K36" s="50"/>
      <c r="L36" s="9"/>
      <c r="M36" s="9"/>
      <c r="N36" s="9"/>
      <c r="O36" s="9"/>
      <c r="P36" s="50"/>
      <c r="Q36" s="1"/>
      <c r="R36" s="1"/>
      <c r="S36" s="1"/>
      <c r="T36" s="1"/>
      <c r="U36" s="50"/>
      <c r="V36" s="1"/>
      <c r="W36" s="1"/>
      <c r="X36" s="1"/>
      <c r="Y36" s="1"/>
      <c r="Z36" s="50"/>
      <c r="AA36" s="1">
        <v>-4</v>
      </c>
      <c r="AB36" s="1">
        <v>-1869.6102399999997</v>
      </c>
      <c r="AC36" s="1">
        <v>-6381.4806099999996</v>
      </c>
      <c r="AD36" s="1">
        <v>-10297.81437</v>
      </c>
      <c r="AE36" s="50">
        <v>-18552.905220000001</v>
      </c>
    </row>
    <row r="37" spans="1:31" x14ac:dyDescent="0.25">
      <c r="A37" s="12" t="s">
        <v>260</v>
      </c>
      <c r="B37" s="9"/>
      <c r="C37" s="9"/>
      <c r="D37" s="9"/>
      <c r="E37" s="9"/>
      <c r="F37" s="50"/>
      <c r="G37" s="9"/>
      <c r="H37" s="9"/>
      <c r="I37" s="9"/>
      <c r="J37" s="9"/>
      <c r="K37" s="50"/>
      <c r="L37" s="9"/>
      <c r="M37" s="9"/>
      <c r="N37" s="9"/>
      <c r="O37" s="9"/>
      <c r="P37" s="50"/>
      <c r="Q37" s="1"/>
      <c r="R37" s="1"/>
      <c r="S37" s="1"/>
      <c r="T37" s="1"/>
      <c r="U37" s="50"/>
      <c r="V37" s="1"/>
      <c r="W37" s="1"/>
      <c r="X37" s="1"/>
      <c r="Y37" s="1"/>
      <c r="Z37" s="50"/>
      <c r="AA37" s="1">
        <v>-65</v>
      </c>
      <c r="AB37" s="1">
        <v>-2499.5727599999996</v>
      </c>
      <c r="AC37" s="1">
        <v>-6383.0674400000025</v>
      </c>
      <c r="AD37" s="1">
        <v>-10623.408709999998</v>
      </c>
      <c r="AE37" s="50">
        <v>-19571.048909999998</v>
      </c>
    </row>
    <row r="38" spans="1:31" x14ac:dyDescent="0.25">
      <c r="A38" s="12" t="s">
        <v>261</v>
      </c>
      <c r="B38" s="9"/>
      <c r="C38" s="9"/>
      <c r="D38" s="9"/>
      <c r="E38" s="9"/>
      <c r="F38" s="50"/>
      <c r="G38" s="9"/>
      <c r="H38" s="9"/>
      <c r="I38" s="9"/>
      <c r="J38" s="9"/>
      <c r="K38" s="50"/>
      <c r="L38" s="9"/>
      <c r="M38" s="9"/>
      <c r="N38" s="9"/>
      <c r="O38" s="9"/>
      <c r="P38" s="50"/>
      <c r="Q38" s="1"/>
      <c r="R38" s="1"/>
      <c r="S38" s="1"/>
      <c r="T38" s="1"/>
      <c r="U38" s="50"/>
      <c r="V38" s="1"/>
      <c r="W38" s="1"/>
      <c r="X38" s="1"/>
      <c r="Y38" s="1"/>
      <c r="Z38" s="50"/>
      <c r="AA38" s="1">
        <v>0</v>
      </c>
      <c r="AB38" s="1">
        <v>0</v>
      </c>
      <c r="AC38" s="1">
        <v>-0.57281000000000004</v>
      </c>
      <c r="AD38" s="1">
        <v>1.0000000000136566E-5</v>
      </c>
      <c r="AE38" s="50">
        <v>-0.57279999999999986</v>
      </c>
    </row>
    <row r="39" spans="1:31" x14ac:dyDescent="0.25">
      <c r="A39" s="12" t="s">
        <v>270</v>
      </c>
      <c r="B39" s="9"/>
      <c r="C39" s="9"/>
      <c r="D39" s="9"/>
      <c r="E39" s="9"/>
      <c r="F39" s="50"/>
      <c r="G39" s="9"/>
      <c r="H39" s="9"/>
      <c r="I39" s="9"/>
      <c r="J39" s="9"/>
      <c r="K39" s="50"/>
      <c r="L39" s="9"/>
      <c r="M39" s="9"/>
      <c r="N39" s="9"/>
      <c r="O39" s="9"/>
      <c r="P39" s="50"/>
      <c r="Q39" s="1"/>
      <c r="R39" s="1"/>
      <c r="S39" s="1"/>
      <c r="T39" s="1"/>
      <c r="U39" s="50"/>
      <c r="V39" s="1"/>
      <c r="W39" s="1"/>
      <c r="X39" s="1"/>
      <c r="Y39" s="1"/>
      <c r="Z39" s="50"/>
      <c r="AA39" s="1">
        <v>842</v>
      </c>
      <c r="AB39" s="1">
        <v>-1466.77136</v>
      </c>
      <c r="AC39" s="1">
        <v>-317.51283999999998</v>
      </c>
      <c r="AD39" s="1">
        <v>-317.51288</v>
      </c>
      <c r="AE39" s="50">
        <v>-1259.7970799999998</v>
      </c>
    </row>
    <row r="40" spans="1:31" x14ac:dyDescent="0.25">
      <c r="A40" s="10" t="s">
        <v>214</v>
      </c>
      <c r="B40" s="117"/>
      <c r="C40" s="117"/>
      <c r="D40" s="117"/>
      <c r="E40" s="117"/>
      <c r="F40" s="49"/>
      <c r="G40" s="117"/>
      <c r="H40" s="117"/>
      <c r="I40" s="117"/>
      <c r="J40" s="117"/>
      <c r="K40" s="49"/>
      <c r="L40" s="117"/>
      <c r="M40" s="117"/>
      <c r="N40" s="117"/>
      <c r="O40" s="117"/>
      <c r="P40" s="49"/>
      <c r="Q40" s="117"/>
      <c r="R40" s="117"/>
      <c r="S40" s="117"/>
      <c r="T40" s="117"/>
      <c r="U40" s="49"/>
      <c r="V40" s="117"/>
      <c r="W40" s="117"/>
      <c r="X40" s="117"/>
      <c r="Y40" s="117"/>
      <c r="Z40" s="49"/>
      <c r="AA40" s="117">
        <v>1099</v>
      </c>
      <c r="AB40" s="117">
        <v>6661.9085499999992</v>
      </c>
      <c r="AC40" s="117">
        <v>18835.275290000001</v>
      </c>
      <c r="AD40" s="117">
        <v>31932.914770000003</v>
      </c>
      <c r="AE40" s="49">
        <v>58529.098610000001</v>
      </c>
    </row>
    <row r="41" spans="1:31" x14ac:dyDescent="0.25">
      <c r="A41" s="18" t="s">
        <v>303</v>
      </c>
      <c r="B41" s="19"/>
      <c r="C41" s="19"/>
      <c r="D41" s="19"/>
      <c r="E41" s="19"/>
      <c r="F41" s="56"/>
      <c r="G41" s="19"/>
      <c r="H41" s="19"/>
      <c r="I41" s="19"/>
      <c r="J41" s="19"/>
      <c r="K41" s="56"/>
      <c r="L41" s="19"/>
      <c r="M41" s="19"/>
      <c r="N41" s="19"/>
      <c r="O41" s="19"/>
      <c r="P41" s="56"/>
      <c r="Q41" s="19"/>
      <c r="R41" s="19"/>
      <c r="S41" s="19"/>
      <c r="T41" s="19"/>
      <c r="U41" s="56"/>
      <c r="V41" s="19"/>
      <c r="W41" s="19"/>
      <c r="X41" s="19"/>
      <c r="Y41" s="19"/>
      <c r="Z41" s="56"/>
      <c r="AA41" s="19">
        <f>-AA36/AA35</f>
        <v>1.2269938650306749E-2</v>
      </c>
      <c r="AB41" s="19">
        <f>-AB36/AB35</f>
        <v>0.1495943949348377</v>
      </c>
      <c r="AC41" s="266">
        <f>-AC36/AC35</f>
        <v>0.19993416899582428</v>
      </c>
      <c r="AD41" s="266">
        <f>-AD36/AD35</f>
        <v>0.19367114299738258</v>
      </c>
      <c r="AE41" s="56">
        <f t="shared" ref="AE41" si="74">-AE36/AE35</f>
        <v>0.18948275653689942</v>
      </c>
    </row>
    <row r="42" spans="1:31" ht="15.75" thickBot="1" x14ac:dyDescent="0.3">
      <c r="A42" s="18" t="s">
        <v>304</v>
      </c>
      <c r="B42" s="19"/>
      <c r="C42" s="19"/>
      <c r="D42" s="19"/>
      <c r="E42" s="19"/>
      <c r="F42" s="58"/>
      <c r="G42" s="19"/>
      <c r="H42" s="19"/>
      <c r="I42" s="19"/>
      <c r="J42" s="19"/>
      <c r="K42" s="58"/>
      <c r="L42" s="19"/>
      <c r="M42" s="19"/>
      <c r="N42" s="19"/>
      <c r="O42" s="19"/>
      <c r="P42" s="58"/>
      <c r="Q42" s="19"/>
      <c r="R42" s="19"/>
      <c r="S42" s="19"/>
      <c r="T42" s="19"/>
      <c r="U42" s="58"/>
      <c r="V42" s="19"/>
      <c r="W42" s="19"/>
      <c r="X42" s="19"/>
      <c r="Y42" s="19"/>
      <c r="Z42" s="58"/>
      <c r="AA42" s="19">
        <f>-AA37/AA35</f>
        <v>0.19938650306748465</v>
      </c>
      <c r="AB42" s="19">
        <f>-AB37/AB35</f>
        <v>0.20000001424243499</v>
      </c>
      <c r="AC42" s="266">
        <f>-AC37/AC35</f>
        <v>0.19998388497190842</v>
      </c>
      <c r="AD42" s="266">
        <f>-AD37/AD35</f>
        <v>0.19979460043364999</v>
      </c>
      <c r="AE42" s="58">
        <f t="shared" ref="AE42" si="75">-AE37/AE35</f>
        <v>0.19988116426033681</v>
      </c>
    </row>
    <row r="43" spans="1:31" ht="15.75" thickBot="1" x14ac:dyDescent="0.3"/>
    <row r="44" spans="1:31" s="167" customFormat="1" x14ac:dyDescent="0.25">
      <c r="A44" s="300" t="s">
        <v>307</v>
      </c>
      <c r="B44" s="301" t="s">
        <v>117</v>
      </c>
      <c r="C44" s="301" t="s">
        <v>118</v>
      </c>
      <c r="D44" s="301" t="s">
        <v>119</v>
      </c>
      <c r="E44" s="301" t="s">
        <v>120</v>
      </c>
      <c r="F44" s="302">
        <v>2016</v>
      </c>
      <c r="G44" s="301" t="s">
        <v>121</v>
      </c>
      <c r="H44" s="301" t="s">
        <v>122</v>
      </c>
      <c r="I44" s="301" t="s">
        <v>123</v>
      </c>
      <c r="J44" s="301" t="s">
        <v>124</v>
      </c>
      <c r="K44" s="302">
        <v>2017</v>
      </c>
      <c r="L44" s="301" t="s">
        <v>125</v>
      </c>
      <c r="M44" s="301" t="s">
        <v>126</v>
      </c>
      <c r="N44" s="301" t="s">
        <v>127</v>
      </c>
      <c r="O44" s="301" t="s">
        <v>128</v>
      </c>
      <c r="P44" s="302">
        <v>2018</v>
      </c>
      <c r="Q44" s="301" t="s">
        <v>129</v>
      </c>
      <c r="R44" s="301" t="s">
        <v>130</v>
      </c>
      <c r="S44" s="301" t="s">
        <v>131</v>
      </c>
      <c r="T44" s="301" t="s">
        <v>132</v>
      </c>
      <c r="U44" s="302">
        <v>2019</v>
      </c>
      <c r="V44" s="301" t="s">
        <v>133</v>
      </c>
      <c r="W44" s="301" t="s">
        <v>134</v>
      </c>
      <c r="X44" s="301" t="s">
        <v>135</v>
      </c>
      <c r="Y44" s="301" t="s">
        <v>136</v>
      </c>
      <c r="Z44" s="302">
        <v>2020</v>
      </c>
      <c r="AA44" s="301" t="s">
        <v>137</v>
      </c>
      <c r="AB44" s="301" t="s">
        <v>138</v>
      </c>
      <c r="AC44" s="301" t="s">
        <v>514</v>
      </c>
      <c r="AD44" s="301" t="s">
        <v>563</v>
      </c>
      <c r="AE44" s="302">
        <v>2021</v>
      </c>
    </row>
    <row r="45" spans="1:31" s="167" customFormat="1" hidden="1" x14ac:dyDescent="0.25">
      <c r="A45" s="300" t="s">
        <v>307</v>
      </c>
      <c r="B45" s="301" t="s">
        <v>139</v>
      </c>
      <c r="C45" s="301" t="s">
        <v>140</v>
      </c>
      <c r="D45" s="301" t="s">
        <v>141</v>
      </c>
      <c r="E45" s="301" t="s">
        <v>142</v>
      </c>
      <c r="F45" s="302">
        <v>2016</v>
      </c>
      <c r="G45" s="301" t="s">
        <v>143</v>
      </c>
      <c r="H45" s="301" t="s">
        <v>144</v>
      </c>
      <c r="I45" s="301" t="s">
        <v>145</v>
      </c>
      <c r="J45" s="301" t="s">
        <v>146</v>
      </c>
      <c r="K45" s="302">
        <v>2017</v>
      </c>
      <c r="L45" s="301" t="s">
        <v>147</v>
      </c>
      <c r="M45" s="301" t="s">
        <v>148</v>
      </c>
      <c r="N45" s="301" t="s">
        <v>149</v>
      </c>
      <c r="O45" s="301" t="s">
        <v>150</v>
      </c>
      <c r="P45" s="302">
        <v>2018</v>
      </c>
      <c r="Q45" s="301" t="s">
        <v>151</v>
      </c>
      <c r="R45" s="301" t="s">
        <v>152</v>
      </c>
      <c r="S45" s="301" t="s">
        <v>153</v>
      </c>
      <c r="T45" s="301" t="s">
        <v>154</v>
      </c>
      <c r="U45" s="302">
        <v>2019</v>
      </c>
      <c r="V45" s="301" t="s">
        <v>155</v>
      </c>
      <c r="W45" s="301" t="s">
        <v>156</v>
      </c>
      <c r="X45" s="301" t="s">
        <v>157</v>
      </c>
      <c r="Y45" s="301" t="s">
        <v>158</v>
      </c>
      <c r="Z45" s="302">
        <v>2020</v>
      </c>
      <c r="AA45" s="301" t="s">
        <v>159</v>
      </c>
      <c r="AB45" s="301" t="s">
        <v>160</v>
      </c>
      <c r="AC45" s="301" t="s">
        <v>513</v>
      </c>
      <c r="AD45" s="301" t="s">
        <v>564</v>
      </c>
      <c r="AE45" s="302">
        <v>2021</v>
      </c>
    </row>
    <row r="46" spans="1:31" x14ac:dyDescent="0.25">
      <c r="A46" s="10" t="s">
        <v>255</v>
      </c>
      <c r="B46" s="117"/>
      <c r="C46" s="117"/>
      <c r="D46" s="117"/>
      <c r="E46" s="117"/>
      <c r="F46" s="49"/>
      <c r="G46" s="117">
        <v>560677.74777000002</v>
      </c>
      <c r="H46" s="117">
        <v>576020.97540999996</v>
      </c>
      <c r="I46" s="117">
        <v>587947.6573900003</v>
      </c>
      <c r="J46" s="117">
        <v>593805.63769</v>
      </c>
      <c r="K46" s="49">
        <v>2318452.0182600003</v>
      </c>
      <c r="L46" s="117">
        <v>600503.55825999996</v>
      </c>
      <c r="M46" s="117">
        <v>606263.19518999988</v>
      </c>
      <c r="N46" s="117">
        <v>600001.52379000001</v>
      </c>
      <c r="O46" s="117">
        <v>303384.08412000001</v>
      </c>
      <c r="P46" s="49">
        <v>2110152.3613599995</v>
      </c>
      <c r="Q46" s="117">
        <v>595305.8952100001</v>
      </c>
      <c r="R46" s="117">
        <v>614585.36811999988</v>
      </c>
      <c r="S46" s="117">
        <v>607280.2137699998</v>
      </c>
      <c r="T46" s="117">
        <v>614942.46693999995</v>
      </c>
      <c r="U46" s="49">
        <v>2432113.9440399995</v>
      </c>
      <c r="V46" s="117">
        <v>629069.37100000004</v>
      </c>
      <c r="W46" s="117">
        <v>636235.57649000001</v>
      </c>
      <c r="X46" s="117">
        <v>659175.39900999994</v>
      </c>
      <c r="Y46" s="117">
        <v>666391.77009000001</v>
      </c>
      <c r="Z46" s="49">
        <v>2590872.1165899998</v>
      </c>
      <c r="AA46" s="117">
        <v>681190.32712999987</v>
      </c>
      <c r="AB46" s="117">
        <v>672935.39919000003</v>
      </c>
      <c r="AC46" s="117">
        <v>658195.77887000004</v>
      </c>
      <c r="AD46" s="117">
        <v>649346.89010999992</v>
      </c>
      <c r="AE46" s="49">
        <v>2661668.3953</v>
      </c>
    </row>
    <row r="47" spans="1:31" x14ac:dyDescent="0.25">
      <c r="A47" s="12" t="s">
        <v>256</v>
      </c>
      <c r="B47" s="9"/>
      <c r="C47" s="9"/>
      <c r="D47" s="9"/>
      <c r="E47" s="9"/>
      <c r="F47" s="50"/>
      <c r="G47" s="9">
        <v>0</v>
      </c>
      <c r="H47" s="9">
        <v>51073.170970000021</v>
      </c>
      <c r="I47" s="9">
        <v>0</v>
      </c>
      <c r="J47" s="9">
        <v>-81136.577010000037</v>
      </c>
      <c r="K47" s="50">
        <v>-30063.406040000016</v>
      </c>
      <c r="L47" s="9">
        <v>0</v>
      </c>
      <c r="M47" s="9">
        <v>-5809.7740099999846</v>
      </c>
      <c r="N47" s="9">
        <v>908820.00397000019</v>
      </c>
      <c r="O47" s="9">
        <v>0</v>
      </c>
      <c r="P47" s="50">
        <v>903010.22996000026</v>
      </c>
      <c r="Q47" s="1">
        <v>0</v>
      </c>
      <c r="R47" s="1">
        <v>0</v>
      </c>
      <c r="S47" s="1">
        <v>0</v>
      </c>
      <c r="T47" s="1">
        <v>0</v>
      </c>
      <c r="U47" s="50">
        <v>0</v>
      </c>
      <c r="V47" s="1">
        <v>0</v>
      </c>
      <c r="W47" s="1">
        <v>0</v>
      </c>
      <c r="X47" s="1">
        <v>0</v>
      </c>
      <c r="Y47" s="1">
        <v>0</v>
      </c>
      <c r="Z47" s="50">
        <v>0</v>
      </c>
      <c r="AA47" s="1">
        <v>-0.87717999999999918</v>
      </c>
      <c r="AB47" s="1">
        <v>5.0399999999999778E-2</v>
      </c>
      <c r="AC47" s="1">
        <v>5.0949999999999974E-2</v>
      </c>
      <c r="AD47" s="1">
        <v>5.0940000000000006E-2</v>
      </c>
      <c r="AE47" s="50">
        <v>-0.72488999999999948</v>
      </c>
    </row>
    <row r="48" spans="1:31" x14ac:dyDescent="0.25">
      <c r="A48" s="10" t="s">
        <v>257</v>
      </c>
      <c r="B48" s="117"/>
      <c r="C48" s="117"/>
      <c r="D48" s="117"/>
      <c r="E48" s="117"/>
      <c r="F48" s="49"/>
      <c r="G48" s="117">
        <v>560677.74777000002</v>
      </c>
      <c r="H48" s="117">
        <v>627094.14637999993</v>
      </c>
      <c r="I48" s="117">
        <v>587947.6573900003</v>
      </c>
      <c r="J48" s="117">
        <v>512669.06068</v>
      </c>
      <c r="K48" s="49">
        <v>2288388.6122200005</v>
      </c>
      <c r="L48" s="117">
        <v>600503.55825999996</v>
      </c>
      <c r="M48" s="117">
        <v>600453.42117999995</v>
      </c>
      <c r="N48" s="117">
        <v>1508821.5277600002</v>
      </c>
      <c r="O48" s="117">
        <v>303384.08412000001</v>
      </c>
      <c r="P48" s="49">
        <v>3013162.5913199997</v>
      </c>
      <c r="Q48" s="117">
        <v>595305.8952100001</v>
      </c>
      <c r="R48" s="117">
        <v>614585.36811999988</v>
      </c>
      <c r="S48" s="117">
        <v>607280.2137699998</v>
      </c>
      <c r="T48" s="117">
        <v>614942.46693999995</v>
      </c>
      <c r="U48" s="49">
        <v>2432113.9440399995</v>
      </c>
      <c r="V48" s="117">
        <v>629069.37100000004</v>
      </c>
      <c r="W48" s="117">
        <v>636235.57649000001</v>
      </c>
      <c r="X48" s="117">
        <v>659175.39900999994</v>
      </c>
      <c r="Y48" s="117">
        <v>666391.77009000001</v>
      </c>
      <c r="Z48" s="49">
        <v>2590872.1165899998</v>
      </c>
      <c r="AA48" s="117">
        <v>681189.44994999992</v>
      </c>
      <c r="AB48" s="117">
        <v>672935.44958999997</v>
      </c>
      <c r="AC48" s="117">
        <v>658195.82981999998</v>
      </c>
      <c r="AD48" s="117">
        <v>649346.94104999991</v>
      </c>
      <c r="AE48" s="49">
        <v>2661667.6704099998</v>
      </c>
    </row>
    <row r="49" spans="1:31" x14ac:dyDescent="0.25">
      <c r="A49" s="12" t="s">
        <v>259</v>
      </c>
      <c r="B49" s="9"/>
      <c r="C49" s="9"/>
      <c r="D49" s="9"/>
      <c r="E49" s="9"/>
      <c r="F49" s="50"/>
      <c r="G49" s="9">
        <v>-113970.07094000001</v>
      </c>
      <c r="H49" s="9">
        <v>-106592.92770000006</v>
      </c>
      <c r="I49" s="9">
        <v>-215256.17722999994</v>
      </c>
      <c r="J49" s="9">
        <v>-77450.877120000005</v>
      </c>
      <c r="K49" s="50">
        <v>-513270.05299000005</v>
      </c>
      <c r="L49" s="9">
        <v>-148155.50269000002</v>
      </c>
      <c r="M49" s="9">
        <v>-136202.22310999999</v>
      </c>
      <c r="N49" s="9">
        <v>-237158.07703999995</v>
      </c>
      <c r="O49" s="9">
        <v>-42681.867850000002</v>
      </c>
      <c r="P49" s="50">
        <v>-564197.67068999994</v>
      </c>
      <c r="Q49" s="1">
        <v>-157140.41108000002</v>
      </c>
      <c r="R49" s="1">
        <v>-114065.30188000003</v>
      </c>
      <c r="S49" s="1">
        <v>-156644.37211000005</v>
      </c>
      <c r="T49" s="1">
        <v>-62011.903230000018</v>
      </c>
      <c r="U49" s="50">
        <v>-489861.98830000008</v>
      </c>
      <c r="V49" s="1">
        <v>-133931.16369999998</v>
      </c>
      <c r="W49" s="1">
        <v>-172960.48826000001</v>
      </c>
      <c r="X49" s="1">
        <v>-226326.90495000005</v>
      </c>
      <c r="Y49" s="1">
        <v>-199769.90022000001</v>
      </c>
      <c r="Z49" s="50">
        <v>-732988.45713</v>
      </c>
      <c r="AA49" s="1">
        <v>-274363.13291000004</v>
      </c>
      <c r="AB49" s="1">
        <v>-320400.15208000003</v>
      </c>
      <c r="AC49" s="1">
        <v>-299755.99466999999</v>
      </c>
      <c r="AD49" s="1">
        <v>-158745.67095000017</v>
      </c>
      <c r="AE49" s="50">
        <v>-1053264.9506100002</v>
      </c>
    </row>
    <row r="50" spans="1:31" x14ac:dyDescent="0.25">
      <c r="A50" s="12" t="s">
        <v>260</v>
      </c>
      <c r="B50" s="9"/>
      <c r="C50" s="9"/>
      <c r="D50" s="9"/>
      <c r="E50" s="9"/>
      <c r="F50" s="50"/>
      <c r="G50" s="9">
        <v>-64174.347780000004</v>
      </c>
      <c r="H50" s="9">
        <v>-55679.420989999999</v>
      </c>
      <c r="I50" s="9">
        <v>-59809.454070000014</v>
      </c>
      <c r="J50" s="9">
        <v>-55724.690110000003</v>
      </c>
      <c r="K50" s="50">
        <v>-235387.91295</v>
      </c>
      <c r="L50" s="9">
        <v>-55489.454870000009</v>
      </c>
      <c r="M50" s="9">
        <v>-57817.515240000008</v>
      </c>
      <c r="N50" s="9">
        <v>-60414.718579999993</v>
      </c>
      <c r="O50" s="9">
        <v>-30251.667170000001</v>
      </c>
      <c r="P50" s="50">
        <v>-203973.35586000001</v>
      </c>
      <c r="Q50" s="1">
        <v>-48716.491200000004</v>
      </c>
      <c r="R50" s="1">
        <v>-45862.314279999999</v>
      </c>
      <c r="S50" s="1">
        <v>-46937.127330000003</v>
      </c>
      <c r="T50" s="1">
        <v>-52036.160360000002</v>
      </c>
      <c r="U50" s="50">
        <v>-193552.09317000004</v>
      </c>
      <c r="V50" s="1">
        <v>-46246.905490000005</v>
      </c>
      <c r="W50" s="1">
        <v>-50018.175630000005</v>
      </c>
      <c r="X50" s="1">
        <v>-52265.858900000007</v>
      </c>
      <c r="Y50" s="1">
        <v>-53344.552380000008</v>
      </c>
      <c r="Z50" s="50">
        <v>-201875.49240000005</v>
      </c>
      <c r="AA50" s="1">
        <v>-50699.96026</v>
      </c>
      <c r="AB50" s="1">
        <v>-54120.911119999997</v>
      </c>
      <c r="AC50" s="1">
        <v>-51680.089480000002</v>
      </c>
      <c r="AD50" s="1">
        <v>-52405.066210000005</v>
      </c>
      <c r="AE50" s="50">
        <v>-208906.02707000001</v>
      </c>
    </row>
    <row r="51" spans="1:31" x14ac:dyDescent="0.25">
      <c r="A51" s="12" t="s">
        <v>261</v>
      </c>
      <c r="B51" s="9"/>
      <c r="C51" s="9"/>
      <c r="D51" s="9"/>
      <c r="E51" s="9"/>
      <c r="F51" s="50"/>
      <c r="G51" s="9">
        <v>-3994.3973400000173</v>
      </c>
      <c r="H51" s="9">
        <v>-3718.884169999988</v>
      </c>
      <c r="I51" s="9">
        <v>2186.3982900000001</v>
      </c>
      <c r="J51" s="9">
        <v>17342.845489999967</v>
      </c>
      <c r="K51" s="50">
        <v>11815.962269999962</v>
      </c>
      <c r="L51" s="9">
        <v>-1318.8841100000031</v>
      </c>
      <c r="M51" s="9">
        <v>-5435.1380799999988</v>
      </c>
      <c r="N51" s="9">
        <v>-153365.87926000002</v>
      </c>
      <c r="O51" s="9">
        <v>11180.994259999998</v>
      </c>
      <c r="P51" s="50">
        <v>-148938.90719</v>
      </c>
      <c r="Q51" s="1">
        <v>-968.85884999999325</v>
      </c>
      <c r="R51" s="1">
        <v>4859.4332200000026</v>
      </c>
      <c r="S51" s="1">
        <v>13296.826709999999</v>
      </c>
      <c r="T51" s="1">
        <v>8991.9247499999983</v>
      </c>
      <c r="U51" s="50">
        <v>26179.325830000009</v>
      </c>
      <c r="V51" s="1">
        <v>-13826.862420000001</v>
      </c>
      <c r="W51" s="1">
        <v>1681.4874199999977</v>
      </c>
      <c r="X51" s="1">
        <v>-19724.271529999998</v>
      </c>
      <c r="Y51" s="1">
        <v>2487.4833599999965</v>
      </c>
      <c r="Z51" s="50">
        <v>-29382.163170000007</v>
      </c>
      <c r="AA51" s="1">
        <v>-6850.274919999988</v>
      </c>
      <c r="AB51" s="1">
        <v>21394.40855</v>
      </c>
      <c r="AC51" s="1">
        <v>-10021.635509999993</v>
      </c>
      <c r="AD51" s="1">
        <v>-12152.554609999996</v>
      </c>
      <c r="AE51" s="50">
        <v>-7630.0564899999772</v>
      </c>
    </row>
    <row r="52" spans="1:31" x14ac:dyDescent="0.25">
      <c r="A52" s="12" t="s">
        <v>270</v>
      </c>
      <c r="B52" s="9"/>
      <c r="C52" s="9"/>
      <c r="D52" s="9"/>
      <c r="E52" s="9"/>
      <c r="F52" s="50"/>
      <c r="G52" s="9">
        <v>-2079.7369800000001</v>
      </c>
      <c r="H52" s="9">
        <v>-2327.9214700000002</v>
      </c>
      <c r="I52" s="9">
        <v>-3493.02756</v>
      </c>
      <c r="J52" s="9">
        <v>-5244.0830400000004</v>
      </c>
      <c r="K52" s="50">
        <v>-13144.769050000003</v>
      </c>
      <c r="L52" s="9">
        <v>12429.914879999997</v>
      </c>
      <c r="M52" s="9">
        <v>131.97717000000023</v>
      </c>
      <c r="N52" s="9">
        <v>-257.03554999999994</v>
      </c>
      <c r="O52" s="9">
        <v>378.58985000000075</v>
      </c>
      <c r="P52" s="50">
        <v>12683.446349999997</v>
      </c>
      <c r="Q52" s="1">
        <v>-21449.942620000002</v>
      </c>
      <c r="R52" s="1">
        <v>-3234.5274100000006</v>
      </c>
      <c r="S52" s="1">
        <v>-6315.7637600000016</v>
      </c>
      <c r="T52" s="1">
        <v>78782.837400000019</v>
      </c>
      <c r="U52" s="50">
        <v>47782.603610000013</v>
      </c>
      <c r="V52" s="1">
        <v>-6608.6340600000076</v>
      </c>
      <c r="W52" s="1">
        <v>-7623.3787000000029</v>
      </c>
      <c r="X52" s="1">
        <v>-2606.248419999999</v>
      </c>
      <c r="Y52" s="1">
        <v>-4630.0639599999995</v>
      </c>
      <c r="Z52" s="50">
        <v>-21468.325140000008</v>
      </c>
      <c r="AA52" s="1">
        <v>3813.0376200000028</v>
      </c>
      <c r="AB52" s="1">
        <v>-11412.784909999998</v>
      </c>
      <c r="AC52" s="1">
        <v>12906.479339999996</v>
      </c>
      <c r="AD52" s="1">
        <v>-32564.341329999992</v>
      </c>
      <c r="AE52" s="50">
        <v>-27257.60927999999</v>
      </c>
    </row>
    <row r="53" spans="1:31" x14ac:dyDescent="0.25">
      <c r="A53" s="10" t="s">
        <v>214</v>
      </c>
      <c r="B53" s="117"/>
      <c r="C53" s="117"/>
      <c r="D53" s="117"/>
      <c r="E53" s="117"/>
      <c r="F53" s="49"/>
      <c r="G53" s="117">
        <v>376459.19472999999</v>
      </c>
      <c r="H53" s="117">
        <v>458774.99204999988</v>
      </c>
      <c r="I53" s="117">
        <v>311575.39682000031</v>
      </c>
      <c r="J53" s="117">
        <v>391592.25589999993</v>
      </c>
      <c r="K53" s="49">
        <v>1538401.8395000005</v>
      </c>
      <c r="L53" s="117">
        <v>407969.63146999996</v>
      </c>
      <c r="M53" s="117">
        <v>401130.52191999997</v>
      </c>
      <c r="N53" s="117">
        <v>1057625.8173300002</v>
      </c>
      <c r="O53" s="117">
        <v>242010.13321</v>
      </c>
      <c r="P53" s="49">
        <v>2108736.1039299998</v>
      </c>
      <c r="Q53" s="117">
        <v>367030.19146000012</v>
      </c>
      <c r="R53" s="117">
        <v>456282.65776999987</v>
      </c>
      <c r="S53" s="117">
        <v>410679.77727999975</v>
      </c>
      <c r="T53" s="117">
        <v>588669.16549999989</v>
      </c>
      <c r="U53" s="49">
        <v>1822661.7920099995</v>
      </c>
      <c r="V53" s="117">
        <v>428455.80533000006</v>
      </c>
      <c r="W53" s="117">
        <v>407315.02132</v>
      </c>
      <c r="X53" s="117">
        <v>358252.1152099999</v>
      </c>
      <c r="Y53" s="117">
        <v>411134.73689</v>
      </c>
      <c r="Z53" s="49">
        <v>1605157.6787499995</v>
      </c>
      <c r="AA53" s="117">
        <v>353089.11947999988</v>
      </c>
      <c r="AB53" s="117">
        <v>308396.01002999995</v>
      </c>
      <c r="AC53" s="117">
        <v>309644.5895</v>
      </c>
      <c r="AD53" s="117">
        <v>393479.30794999975</v>
      </c>
      <c r="AE53" s="49">
        <v>1364609.0269599997</v>
      </c>
    </row>
    <row r="54" spans="1:31" x14ac:dyDescent="0.25">
      <c r="A54" s="18" t="s">
        <v>303</v>
      </c>
      <c r="B54" s="19"/>
      <c r="C54" s="19"/>
      <c r="D54" s="19"/>
      <c r="E54" s="19"/>
      <c r="F54" s="56"/>
      <c r="G54" s="19">
        <f t="shared" ref="G54:AA54" si="76">-G49/G48</f>
        <v>0.2032719710980086</v>
      </c>
      <c r="H54" s="19">
        <f t="shared" si="76"/>
        <v>0.16997914637750103</v>
      </c>
      <c r="I54" s="19">
        <f t="shared" si="76"/>
        <v>0.36611452486358859</v>
      </c>
      <c r="J54" s="19">
        <f t="shared" si="76"/>
        <v>0.15107382727030533</v>
      </c>
      <c r="K54" s="56">
        <f t="shared" ref="K54:Z54" si="77">-K49/K48</f>
        <v>0.22429322111163147</v>
      </c>
      <c r="L54" s="19">
        <f t="shared" si="77"/>
        <v>0.2467187756876757</v>
      </c>
      <c r="M54" s="19">
        <f t="shared" si="77"/>
        <v>0.22683228757750751</v>
      </c>
      <c r="N54" s="19">
        <f t="shared" si="77"/>
        <v>0.15718100032154589</v>
      </c>
      <c r="O54" s="19">
        <f t="shared" si="77"/>
        <v>0.14068591624970575</v>
      </c>
      <c r="P54" s="56">
        <f t="shared" si="77"/>
        <v>0.18724434994489875</v>
      </c>
      <c r="Q54" s="19">
        <f t="shared" si="77"/>
        <v>0.2639658238636578</v>
      </c>
      <c r="R54" s="19">
        <f t="shared" si="77"/>
        <v>0.18559716484777813</v>
      </c>
      <c r="S54" s="19">
        <f t="shared" si="77"/>
        <v>0.25794413939085997</v>
      </c>
      <c r="T54" s="19">
        <f t="shared" si="77"/>
        <v>0.10084179669453619</v>
      </c>
      <c r="U54" s="56">
        <f t="shared" si="77"/>
        <v>0.20141407827557919</v>
      </c>
      <c r="V54" s="19">
        <f t="shared" si="77"/>
        <v>0.21290364763284583</v>
      </c>
      <c r="W54" s="19">
        <f t="shared" si="77"/>
        <v>0.27184975919484522</v>
      </c>
      <c r="X54" s="19">
        <f t="shared" si="77"/>
        <v>0.34334853104335372</v>
      </c>
      <c r="Y54" s="19">
        <f t="shared" si="77"/>
        <v>0.29977846243962458</v>
      </c>
      <c r="Z54" s="56">
        <f t="shared" si="77"/>
        <v>0.28291186293468223</v>
      </c>
      <c r="AA54" s="19">
        <f t="shared" si="76"/>
        <v>0.40277067257888183</v>
      </c>
      <c r="AB54" s="19">
        <f>-AB49/AB48</f>
        <v>0.47612315902693275</v>
      </c>
      <c r="AC54" s="266">
        <f>-AC49/AC48</f>
        <v>0.45542068346433573</v>
      </c>
      <c r="AD54" s="266">
        <f>-AD49/AD48</f>
        <v>0.24446972937657485</v>
      </c>
      <c r="AE54" s="56">
        <f t="shared" ref="AE54" si="78">-AE49/AE48</f>
        <v>0.39571617535849496</v>
      </c>
    </row>
    <row r="55" spans="1:31" ht="15.75" thickBot="1" x14ac:dyDescent="0.3">
      <c r="A55" s="18" t="s">
        <v>304</v>
      </c>
      <c r="B55" s="19"/>
      <c r="C55" s="19"/>
      <c r="D55" s="19"/>
      <c r="E55" s="19"/>
      <c r="F55" s="58"/>
      <c r="G55" s="19">
        <f t="shared" ref="G55:AA55" si="79">-G50/G48</f>
        <v>0.11445852458964621</v>
      </c>
      <c r="H55" s="19">
        <f t="shared" si="79"/>
        <v>8.8789572206052728E-2</v>
      </c>
      <c r="I55" s="19">
        <f t="shared" si="79"/>
        <v>0.10172581405546262</v>
      </c>
      <c r="J55" s="19">
        <f t="shared" si="79"/>
        <v>0.10869524686371211</v>
      </c>
      <c r="K55" s="58">
        <f t="shared" ref="K55:Z55" si="80">-K50/K48</f>
        <v>0.10286186170173545</v>
      </c>
      <c r="L55" s="19">
        <f t="shared" si="80"/>
        <v>9.2404872721794512E-2</v>
      </c>
      <c r="M55" s="19">
        <f t="shared" si="80"/>
        <v>9.6289759039723838E-2</v>
      </c>
      <c r="N55" s="19">
        <f t="shared" si="80"/>
        <v>4.004099720772928E-2</v>
      </c>
      <c r="O55" s="19">
        <f t="shared" si="80"/>
        <v>9.9714087697607465E-2</v>
      </c>
      <c r="P55" s="58">
        <f t="shared" si="80"/>
        <v>6.7694108657655877E-2</v>
      </c>
      <c r="Q55" s="19">
        <f t="shared" si="80"/>
        <v>8.1834383956192427E-2</v>
      </c>
      <c r="R55" s="19">
        <f t="shared" si="80"/>
        <v>7.462317955972754E-2</v>
      </c>
      <c r="S55" s="19">
        <f t="shared" si="80"/>
        <v>7.7290723895998503E-2</v>
      </c>
      <c r="T55" s="19">
        <f t="shared" si="80"/>
        <v>8.4619558995390018E-2</v>
      </c>
      <c r="U55" s="58">
        <f t="shared" si="80"/>
        <v>7.958183605842474E-2</v>
      </c>
      <c r="V55" s="19">
        <f t="shared" si="80"/>
        <v>7.3516384077774471E-2</v>
      </c>
      <c r="W55" s="19">
        <f t="shared" si="80"/>
        <v>7.8615810681228332E-2</v>
      </c>
      <c r="X55" s="19">
        <f t="shared" si="80"/>
        <v>7.9289759567023999E-2</v>
      </c>
      <c r="Y55" s="19">
        <f t="shared" si="80"/>
        <v>8.0049836709111102E-2</v>
      </c>
      <c r="Z55" s="58">
        <f t="shared" si="80"/>
        <v>7.79179686667439E-2</v>
      </c>
      <c r="AA55" s="19">
        <f t="shared" si="79"/>
        <v>7.4428575286539497E-2</v>
      </c>
      <c r="AB55" s="19">
        <f>-AB50/AB48</f>
        <v>8.0425115295938557E-2</v>
      </c>
      <c r="AC55" s="266">
        <f>-AC50/AC48</f>
        <v>7.85178014484431E-2</v>
      </c>
      <c r="AD55" s="266">
        <f>-AD50/AD48</f>
        <v>8.070426284793232E-2</v>
      </c>
      <c r="AE55" s="58">
        <f t="shared" ref="AE55" si="81">-AE50/AE48</f>
        <v>7.8486893533864954E-2</v>
      </c>
    </row>
    <row r="56" spans="1:31" ht="15.75" thickBot="1" x14ac:dyDescent="0.3"/>
    <row r="57" spans="1:31" s="167" customFormat="1" x14ac:dyDescent="0.25">
      <c r="A57" s="31" t="s">
        <v>308</v>
      </c>
      <c r="B57" s="43" t="s">
        <v>117</v>
      </c>
      <c r="C57" s="43" t="s">
        <v>118</v>
      </c>
      <c r="D57" s="43" t="s">
        <v>119</v>
      </c>
      <c r="E57" s="43" t="s">
        <v>120</v>
      </c>
      <c r="F57" s="48">
        <v>2016</v>
      </c>
      <c r="G57" s="43" t="s">
        <v>121</v>
      </c>
      <c r="H57" s="43" t="s">
        <v>122</v>
      </c>
      <c r="I57" s="43" t="s">
        <v>123</v>
      </c>
      <c r="J57" s="43" t="s">
        <v>124</v>
      </c>
      <c r="K57" s="48">
        <v>2017</v>
      </c>
      <c r="L57" s="43" t="s">
        <v>125</v>
      </c>
      <c r="M57" s="43" t="s">
        <v>126</v>
      </c>
      <c r="N57" s="43" t="s">
        <v>127</v>
      </c>
      <c r="O57" s="43" t="s">
        <v>128</v>
      </c>
      <c r="P57" s="48">
        <v>2018</v>
      </c>
      <c r="Q57" s="43" t="s">
        <v>129</v>
      </c>
      <c r="R57" s="43" t="s">
        <v>130</v>
      </c>
      <c r="S57" s="43" t="s">
        <v>131</v>
      </c>
      <c r="T57" s="43" t="s">
        <v>132</v>
      </c>
      <c r="U57" s="48">
        <v>2019</v>
      </c>
      <c r="V57" s="43" t="s">
        <v>133</v>
      </c>
      <c r="W57" s="43" t="s">
        <v>134</v>
      </c>
      <c r="X57" s="43" t="s">
        <v>135</v>
      </c>
      <c r="Y57" s="43" t="s">
        <v>136</v>
      </c>
      <c r="Z57" s="48">
        <v>2020</v>
      </c>
      <c r="AA57" s="43" t="s">
        <v>137</v>
      </c>
      <c r="AB57" s="43" t="s">
        <v>138</v>
      </c>
      <c r="AC57" s="43" t="s">
        <v>514</v>
      </c>
      <c r="AD57" s="43" t="s">
        <v>563</v>
      </c>
      <c r="AE57" s="48">
        <v>2021</v>
      </c>
    </row>
    <row r="58" spans="1:31" s="167" customFormat="1" hidden="1" x14ac:dyDescent="0.25">
      <c r="A58" s="31" t="s">
        <v>308</v>
      </c>
      <c r="B58" s="43" t="s">
        <v>139</v>
      </c>
      <c r="C58" s="43" t="s">
        <v>140</v>
      </c>
      <c r="D58" s="43" t="s">
        <v>141</v>
      </c>
      <c r="E58" s="43" t="s">
        <v>142</v>
      </c>
      <c r="F58" s="48">
        <v>2016</v>
      </c>
      <c r="G58" s="43" t="s">
        <v>143</v>
      </c>
      <c r="H58" s="43" t="s">
        <v>144</v>
      </c>
      <c r="I58" s="43" t="s">
        <v>145</v>
      </c>
      <c r="J58" s="43" t="s">
        <v>146</v>
      </c>
      <c r="K58" s="48">
        <v>2017</v>
      </c>
      <c r="L58" s="43" t="s">
        <v>147</v>
      </c>
      <c r="M58" s="43" t="s">
        <v>148</v>
      </c>
      <c r="N58" s="43" t="s">
        <v>149</v>
      </c>
      <c r="O58" s="43" t="s">
        <v>150</v>
      </c>
      <c r="P58" s="48">
        <v>2018</v>
      </c>
      <c r="Q58" s="43" t="s">
        <v>151</v>
      </c>
      <c r="R58" s="43" t="s">
        <v>152</v>
      </c>
      <c r="S58" s="43" t="s">
        <v>153</v>
      </c>
      <c r="T58" s="43" t="s">
        <v>154</v>
      </c>
      <c r="U58" s="48">
        <v>2019</v>
      </c>
      <c r="V58" s="43" t="s">
        <v>155</v>
      </c>
      <c r="W58" s="43" t="s">
        <v>156</v>
      </c>
      <c r="X58" s="43" t="s">
        <v>157</v>
      </c>
      <c r="Y58" s="43" t="s">
        <v>158</v>
      </c>
      <c r="Z58" s="48">
        <v>2020</v>
      </c>
      <c r="AA58" s="43" t="s">
        <v>159</v>
      </c>
      <c r="AB58" s="43" t="s">
        <v>160</v>
      </c>
      <c r="AC58" s="43" t="s">
        <v>513</v>
      </c>
      <c r="AD58" s="43" t="s">
        <v>564</v>
      </c>
      <c r="AE58" s="48">
        <v>2021</v>
      </c>
    </row>
    <row r="59" spans="1:31" x14ac:dyDescent="0.25">
      <c r="A59" s="10" t="s">
        <v>255</v>
      </c>
      <c r="B59" s="117"/>
      <c r="C59" s="117"/>
      <c r="D59" s="117"/>
      <c r="E59" s="117"/>
      <c r="F59" s="49"/>
      <c r="G59" s="117">
        <v>52166.526410000006</v>
      </c>
      <c r="H59" s="117">
        <v>53371.650289999998</v>
      </c>
      <c r="I59" s="117">
        <v>65080.348689999977</v>
      </c>
      <c r="J59" s="117">
        <v>79166.81727</v>
      </c>
      <c r="K59" s="49">
        <v>249785.34265999999</v>
      </c>
      <c r="L59" s="117">
        <v>63895.231820000008</v>
      </c>
      <c r="M59" s="117">
        <v>74038.18316</v>
      </c>
      <c r="N59" s="117">
        <v>89841.830430000002</v>
      </c>
      <c r="O59" s="117">
        <v>69618.558560000005</v>
      </c>
      <c r="P59" s="49">
        <v>297393.80397000001</v>
      </c>
      <c r="Q59" s="117">
        <v>74651.291559999998</v>
      </c>
      <c r="R59" s="117">
        <v>87776.733219999995</v>
      </c>
      <c r="S59" s="117">
        <v>88516.389309999984</v>
      </c>
      <c r="T59" s="117">
        <v>87360.030479999987</v>
      </c>
      <c r="U59" s="49">
        <v>338304.44456999993</v>
      </c>
      <c r="V59" s="117">
        <v>94370.45912</v>
      </c>
      <c r="W59" s="117">
        <v>87181.935289999994</v>
      </c>
      <c r="X59" s="117">
        <v>164785.52931999997</v>
      </c>
      <c r="Y59" s="117">
        <v>176048.25303000002</v>
      </c>
      <c r="Z59" s="49">
        <v>522386.17676</v>
      </c>
      <c r="AA59" s="117">
        <v>155828.89807</v>
      </c>
      <c r="AB59" s="117">
        <v>154402.68505999999</v>
      </c>
      <c r="AC59" s="117">
        <v>175438.0830999999</v>
      </c>
      <c r="AD59" s="117">
        <v>184322.77023000002</v>
      </c>
      <c r="AE59" s="49">
        <v>669992.43645999988</v>
      </c>
    </row>
    <row r="60" spans="1:31" x14ac:dyDescent="0.25">
      <c r="A60" s="12" t="s">
        <v>256</v>
      </c>
      <c r="B60" s="9"/>
      <c r="C60" s="9"/>
      <c r="D60" s="9"/>
      <c r="E60" s="9"/>
      <c r="F60" s="50"/>
      <c r="G60" s="9">
        <v>281.7252799998173</v>
      </c>
      <c r="H60" s="9">
        <v>201.26945000005026</v>
      </c>
      <c r="I60" s="9">
        <v>-11264.79142000003</v>
      </c>
      <c r="J60" s="9">
        <v>-24647.59273000004</v>
      </c>
      <c r="K60" s="50">
        <v>-35429.389420000203</v>
      </c>
      <c r="L60" s="9">
        <v>-9471.439559999937</v>
      </c>
      <c r="M60" s="9">
        <v>-17077.446149999974</v>
      </c>
      <c r="N60" s="9">
        <v>-28976.676929999936</v>
      </c>
      <c r="O60" s="9">
        <v>-4561.6045700000004</v>
      </c>
      <c r="P60" s="50">
        <v>-60087.167209999847</v>
      </c>
      <c r="Q60" s="1">
        <v>-8844.9231600000003</v>
      </c>
      <c r="R60" s="1">
        <v>-17189.580389999999</v>
      </c>
      <c r="S60" s="1">
        <v>-13306.593209999999</v>
      </c>
      <c r="T60" s="1">
        <v>-8662.9688100000003</v>
      </c>
      <c r="U60" s="50">
        <v>-48004.065569999999</v>
      </c>
      <c r="V60" s="1">
        <v>-13627.799610000002</v>
      </c>
      <c r="W60" s="1">
        <v>-5232.3257499999945</v>
      </c>
      <c r="X60" s="1">
        <v>-77438.318490000005</v>
      </c>
      <c r="Y60" s="1">
        <v>-83216.428800000009</v>
      </c>
      <c r="Z60" s="50">
        <v>-179514.87265000003</v>
      </c>
      <c r="AA60" s="1">
        <v>-53957.763609999995</v>
      </c>
      <c r="AB60" s="1">
        <v>-40728.495009999955</v>
      </c>
      <c r="AC60" s="1">
        <v>-41392.219730000026</v>
      </c>
      <c r="AD60" s="1">
        <v>-36552.33133999999</v>
      </c>
      <c r="AE60" s="50">
        <v>-172630.80968999997</v>
      </c>
    </row>
    <row r="61" spans="1:31" x14ac:dyDescent="0.25">
      <c r="A61" s="10" t="s">
        <v>257</v>
      </c>
      <c r="B61" s="117"/>
      <c r="C61" s="117"/>
      <c r="D61" s="117"/>
      <c r="E61" s="117"/>
      <c r="F61" s="49"/>
      <c r="G61" s="117">
        <v>52448.251689999823</v>
      </c>
      <c r="H61" s="117">
        <v>53572.919740000048</v>
      </c>
      <c r="I61" s="117">
        <v>53815.557269999947</v>
      </c>
      <c r="J61" s="117">
        <v>54519.224539999959</v>
      </c>
      <c r="K61" s="49">
        <v>214355.95323999977</v>
      </c>
      <c r="L61" s="117">
        <v>54423.792260000075</v>
      </c>
      <c r="M61" s="117">
        <v>56960.737010000026</v>
      </c>
      <c r="N61" s="117">
        <v>60865.153500000066</v>
      </c>
      <c r="O61" s="117">
        <v>65056.953990000002</v>
      </c>
      <c r="P61" s="49">
        <v>237306.63676000017</v>
      </c>
      <c r="Q61" s="117">
        <v>65806.368399999992</v>
      </c>
      <c r="R61" s="117">
        <v>70587.152829999992</v>
      </c>
      <c r="S61" s="117">
        <v>75209.796099999978</v>
      </c>
      <c r="T61" s="117">
        <v>78697.061669999981</v>
      </c>
      <c r="U61" s="49">
        <v>290300.37899999996</v>
      </c>
      <c r="V61" s="117">
        <v>80742.659509999998</v>
      </c>
      <c r="W61" s="117">
        <v>81949.609540000005</v>
      </c>
      <c r="X61" s="117">
        <v>87347.210829999967</v>
      </c>
      <c r="Y61" s="117">
        <v>92831.824230000013</v>
      </c>
      <c r="Z61" s="49">
        <v>342871.30410999997</v>
      </c>
      <c r="AA61" s="117">
        <v>101871.13446</v>
      </c>
      <c r="AB61" s="117">
        <v>113674.19005000003</v>
      </c>
      <c r="AC61" s="117">
        <v>134045.86336999986</v>
      </c>
      <c r="AD61" s="117">
        <v>147770.43889000005</v>
      </c>
      <c r="AE61" s="49">
        <v>497361.62676999992</v>
      </c>
    </row>
    <row r="62" spans="1:31" x14ac:dyDescent="0.25">
      <c r="A62" s="12" t="s">
        <v>259</v>
      </c>
      <c r="B62" s="9"/>
      <c r="C62" s="9"/>
      <c r="D62" s="9"/>
      <c r="E62" s="9"/>
      <c r="F62" s="50"/>
      <c r="G62" s="9">
        <v>-18135.522350000036</v>
      </c>
      <c r="H62" s="9">
        <v>-11951.372020000003</v>
      </c>
      <c r="I62" s="9">
        <v>-11479.836759999998</v>
      </c>
      <c r="J62" s="9">
        <v>-18716.292389999999</v>
      </c>
      <c r="K62" s="50">
        <v>-60283.023520000032</v>
      </c>
      <c r="L62" s="9">
        <v>-14207.028410000001</v>
      </c>
      <c r="M62" s="9">
        <v>-8974.5616099999988</v>
      </c>
      <c r="N62" s="9">
        <v>-14401.269200000001</v>
      </c>
      <c r="O62" s="9">
        <v>-19867.12112</v>
      </c>
      <c r="P62" s="50">
        <v>-57449.980339999995</v>
      </c>
      <c r="Q62" s="1">
        <v>-20805.082989999999</v>
      </c>
      <c r="R62" s="1">
        <v>-14929.311659999999</v>
      </c>
      <c r="S62" s="1">
        <v>-16749.33324</v>
      </c>
      <c r="T62" s="1">
        <v>-15207.086650000001</v>
      </c>
      <c r="U62" s="50">
        <v>-67690.814540000007</v>
      </c>
      <c r="V62" s="1">
        <v>-18277.391600000006</v>
      </c>
      <c r="W62" s="1">
        <v>-16452.765820000001</v>
      </c>
      <c r="X62" s="1">
        <v>-23203.749759999999</v>
      </c>
      <c r="Y62" s="1">
        <v>-17563.199550000001</v>
      </c>
      <c r="Z62" s="50">
        <v>-75497.10673</v>
      </c>
      <c r="AA62" s="1">
        <v>-18514.079880000001</v>
      </c>
      <c r="AB62" s="1">
        <v>-16730.234629999999</v>
      </c>
      <c r="AC62" s="1">
        <v>-21806.598139999998</v>
      </c>
      <c r="AD62" s="1">
        <v>-30842.66762</v>
      </c>
      <c r="AE62" s="50">
        <v>-87893.580270000006</v>
      </c>
    </row>
    <row r="63" spans="1:31" x14ac:dyDescent="0.25">
      <c r="A63" s="12" t="s">
        <v>260</v>
      </c>
      <c r="B63" s="9"/>
      <c r="C63" s="9"/>
      <c r="D63" s="9"/>
      <c r="E63" s="9"/>
      <c r="F63" s="50"/>
      <c r="G63" s="9">
        <v>-12225.091649999998</v>
      </c>
      <c r="H63" s="9">
        <v>-20735.583599999991</v>
      </c>
      <c r="I63" s="9">
        <v>-20919.032589999995</v>
      </c>
      <c r="J63" s="9">
        <v>-21437.050430000003</v>
      </c>
      <c r="K63" s="50">
        <v>-75316.758269999991</v>
      </c>
      <c r="L63" s="9">
        <v>-21572.359519999998</v>
      </c>
      <c r="M63" s="9">
        <v>-20249.535230000016</v>
      </c>
      <c r="N63" s="9">
        <v>-22314.192329999998</v>
      </c>
      <c r="O63" s="9">
        <v>-29239.36002</v>
      </c>
      <c r="P63" s="50">
        <v>-93375.447100000019</v>
      </c>
      <c r="Q63" s="1">
        <v>-22815.226480000001</v>
      </c>
      <c r="R63" s="1">
        <v>-23608.33668</v>
      </c>
      <c r="S63" s="1">
        <v>-34274.838609999999</v>
      </c>
      <c r="T63" s="1">
        <v>-37764.167529999999</v>
      </c>
      <c r="U63" s="50">
        <v>-118462.5693</v>
      </c>
      <c r="V63" s="1">
        <v>-33255.981700000004</v>
      </c>
      <c r="W63" s="1">
        <v>-31727.900750000001</v>
      </c>
      <c r="X63" s="1">
        <v>-43206.223399999995</v>
      </c>
      <c r="Y63" s="1">
        <v>-44848.106090000008</v>
      </c>
      <c r="Z63" s="50">
        <v>-153038.21194000001</v>
      </c>
      <c r="AA63" s="1">
        <v>-29090.806970000001</v>
      </c>
      <c r="AB63" s="1">
        <v>-29031.421719999995</v>
      </c>
      <c r="AC63" s="1">
        <v>-37971.904620000016</v>
      </c>
      <c r="AD63" s="1">
        <v>-43992.537530000009</v>
      </c>
      <c r="AE63" s="50">
        <v>-140086.67084000001</v>
      </c>
    </row>
    <row r="64" spans="1:31" x14ac:dyDescent="0.25">
      <c r="A64" s="12" t="s">
        <v>261</v>
      </c>
      <c r="B64" s="9"/>
      <c r="C64" s="9"/>
      <c r="D64" s="9"/>
      <c r="E64" s="9"/>
      <c r="F64" s="50"/>
      <c r="G64" s="9">
        <v>-4296.9497800000008</v>
      </c>
      <c r="H64" s="9">
        <v>-5266.8518299999996</v>
      </c>
      <c r="I64" s="9">
        <v>-5090.4993500000019</v>
      </c>
      <c r="J64" s="9">
        <v>-8965.3991399999977</v>
      </c>
      <c r="K64" s="50">
        <v>-23619.700100000002</v>
      </c>
      <c r="L64" s="9">
        <v>-4135.4775599999984</v>
      </c>
      <c r="M64" s="9">
        <v>-5653.0111500000003</v>
      </c>
      <c r="N64" s="9">
        <v>-94.055960000001164</v>
      </c>
      <c r="O64" s="9">
        <v>-7118.3289600000007</v>
      </c>
      <c r="P64" s="50">
        <v>-17000.873630000002</v>
      </c>
      <c r="Q64" s="1">
        <v>-3435.4301600000003</v>
      </c>
      <c r="R64" s="1">
        <v>-3807.5765399999996</v>
      </c>
      <c r="S64" s="1">
        <v>-3696.4390599999997</v>
      </c>
      <c r="T64" s="1">
        <v>-6896.5346100000006</v>
      </c>
      <c r="U64" s="50">
        <v>-17835.980369999997</v>
      </c>
      <c r="V64" s="1">
        <v>-9615.8163699999986</v>
      </c>
      <c r="W64" s="1">
        <v>-9560.6525099999999</v>
      </c>
      <c r="X64" s="1">
        <v>-7055.3224800000007</v>
      </c>
      <c r="Y64" s="1">
        <v>-164.79506000000038</v>
      </c>
      <c r="Z64" s="50">
        <v>-26396.586420000003</v>
      </c>
      <c r="AA64" s="1">
        <v>-9422.5944099999997</v>
      </c>
      <c r="AB64" s="1">
        <v>426.66664000000151</v>
      </c>
      <c r="AC64" s="1">
        <v>-8058.7527200000013</v>
      </c>
      <c r="AD64" s="1">
        <v>-3774.3937999999998</v>
      </c>
      <c r="AE64" s="50">
        <v>-20829.074289999997</v>
      </c>
    </row>
    <row r="65" spans="1:31" x14ac:dyDescent="0.25">
      <c r="A65" s="12" t="s">
        <v>270</v>
      </c>
      <c r="B65" s="9"/>
      <c r="C65" s="9"/>
      <c r="D65" s="9"/>
      <c r="E65" s="9"/>
      <c r="F65" s="50"/>
      <c r="G65" s="9">
        <v>-418.55423999999999</v>
      </c>
      <c r="H65" s="9">
        <v>-423.20499999999993</v>
      </c>
      <c r="I65" s="9">
        <v>-687.42535999999996</v>
      </c>
      <c r="J65" s="9">
        <v>-756.91164000000003</v>
      </c>
      <c r="K65" s="50">
        <v>-2286.0962399999999</v>
      </c>
      <c r="L65" s="9">
        <v>-451.89639999999997</v>
      </c>
      <c r="M65" s="9">
        <v>-1195.9711399999999</v>
      </c>
      <c r="N65" s="9">
        <v>-429.03479000000004</v>
      </c>
      <c r="O65" s="9">
        <v>-813.34849999999994</v>
      </c>
      <c r="P65" s="50">
        <v>-2890.25083</v>
      </c>
      <c r="Q65" s="1">
        <v>-419.35420999999997</v>
      </c>
      <c r="R65" s="1">
        <v>-367.77370999999994</v>
      </c>
      <c r="S65" s="1">
        <v>-978.35236999999972</v>
      </c>
      <c r="T65" s="1">
        <v>834.49560999999972</v>
      </c>
      <c r="U65" s="50">
        <v>-930.9846799999998</v>
      </c>
      <c r="V65" s="1">
        <v>-434.87315000000001</v>
      </c>
      <c r="W65" s="1">
        <v>-285.96411000000001</v>
      </c>
      <c r="X65" s="1">
        <v>2589.5177200000003</v>
      </c>
      <c r="Y65" s="1">
        <v>-547.38179000000002</v>
      </c>
      <c r="Z65" s="50">
        <v>1321.2986700000001</v>
      </c>
      <c r="AA65" s="1">
        <v>-1763.6264999999999</v>
      </c>
      <c r="AB65" s="1">
        <v>366.3198900000001</v>
      </c>
      <c r="AC65" s="1">
        <v>-542.99383000000034</v>
      </c>
      <c r="AD65" s="1">
        <v>-2001.0927100000001</v>
      </c>
      <c r="AE65" s="50">
        <v>-3941.3931499999999</v>
      </c>
    </row>
    <row r="66" spans="1:31" x14ac:dyDescent="0.25">
      <c r="A66" s="10" t="s">
        <v>214</v>
      </c>
      <c r="B66" s="117"/>
      <c r="C66" s="117"/>
      <c r="D66" s="117"/>
      <c r="E66" s="117"/>
      <c r="F66" s="49"/>
      <c r="G66" s="117">
        <v>17372.133669999788</v>
      </c>
      <c r="H66" s="117">
        <v>15195.907290000056</v>
      </c>
      <c r="I66" s="117">
        <v>15638.763209999952</v>
      </c>
      <c r="J66" s="117">
        <v>4643.5709399999632</v>
      </c>
      <c r="K66" s="49">
        <v>52850.375109999732</v>
      </c>
      <c r="L66" s="117">
        <v>14057.030370000079</v>
      </c>
      <c r="M66" s="117">
        <v>20887.657880000013</v>
      </c>
      <c r="N66" s="117">
        <v>23626.601220000062</v>
      </c>
      <c r="O66" s="117">
        <v>8018.7953899999975</v>
      </c>
      <c r="P66" s="49">
        <v>66590.084860000163</v>
      </c>
      <c r="Q66" s="117">
        <v>18331.274559999994</v>
      </c>
      <c r="R66" s="117">
        <v>27874.154239999993</v>
      </c>
      <c r="S66" s="117">
        <v>19510.832819999978</v>
      </c>
      <c r="T66" s="117">
        <v>19663.76848999998</v>
      </c>
      <c r="U66" s="49">
        <v>85380.030109999963</v>
      </c>
      <c r="V66" s="117">
        <v>19158.596689999991</v>
      </c>
      <c r="W66" s="117">
        <v>23922.326350000003</v>
      </c>
      <c r="X66" s="117">
        <v>16471.432909999974</v>
      </c>
      <c r="Y66" s="117">
        <v>29708.34174</v>
      </c>
      <c r="Z66" s="49">
        <v>89260.697689999957</v>
      </c>
      <c r="AA66" s="117">
        <v>43080.026699999995</v>
      </c>
      <c r="AB66" s="117">
        <v>68705.520230000038</v>
      </c>
      <c r="AC66" s="117">
        <v>65665.614059999833</v>
      </c>
      <c r="AD66" s="117">
        <v>67159.747230000052</v>
      </c>
      <c r="AE66" s="49">
        <v>244610.90821999992</v>
      </c>
    </row>
    <row r="67" spans="1:31" x14ac:dyDescent="0.25">
      <c r="A67" s="18" t="s">
        <v>303</v>
      </c>
      <c r="B67" s="19"/>
      <c r="C67" s="19"/>
      <c r="D67" s="19"/>
      <c r="E67" s="19"/>
      <c r="F67" s="56"/>
      <c r="G67" s="19">
        <f t="shared" ref="G67:AA67" si="82">-G62/G61</f>
        <v>0.34577934946605454</v>
      </c>
      <c r="H67" s="19">
        <f t="shared" si="82"/>
        <v>0.22308606807324241</v>
      </c>
      <c r="I67" s="19">
        <f t="shared" si="82"/>
        <v>0.2133181805105929</v>
      </c>
      <c r="J67" s="19">
        <f t="shared" si="82"/>
        <v>0.34329711304437444</v>
      </c>
      <c r="K67" s="56">
        <f t="shared" ref="K67:Z67" si="83">-K62/K61</f>
        <v>0.28122859481539675</v>
      </c>
      <c r="L67" s="19">
        <f t="shared" si="83"/>
        <v>0.26104444067639437</v>
      </c>
      <c r="M67" s="19">
        <f t="shared" si="83"/>
        <v>0.15755697838713753</v>
      </c>
      <c r="N67" s="19">
        <f t="shared" si="83"/>
        <v>0.23660942874316393</v>
      </c>
      <c r="O67" s="19">
        <f t="shared" si="83"/>
        <v>0.3053804382396047</v>
      </c>
      <c r="P67" s="56">
        <f t="shared" si="83"/>
        <v>0.24209175573164426</v>
      </c>
      <c r="Q67" s="19">
        <f t="shared" si="83"/>
        <v>0.31615607266970841</v>
      </c>
      <c r="R67" s="19">
        <f t="shared" si="83"/>
        <v>0.21150182521110197</v>
      </c>
      <c r="S67" s="19">
        <f t="shared" si="83"/>
        <v>0.22270148449451793</v>
      </c>
      <c r="T67" s="19">
        <f t="shared" si="83"/>
        <v>0.1932357616319629</v>
      </c>
      <c r="U67" s="56">
        <f t="shared" si="83"/>
        <v>0.23317508152478167</v>
      </c>
      <c r="V67" s="19">
        <f t="shared" si="83"/>
        <v>0.22636598436216171</v>
      </c>
      <c r="W67" s="19">
        <f t="shared" si="83"/>
        <v>0.20076686042011371</v>
      </c>
      <c r="X67" s="19">
        <f t="shared" si="83"/>
        <v>0.265649578727367</v>
      </c>
      <c r="Y67" s="19">
        <f t="shared" si="83"/>
        <v>0.18919373496835998</v>
      </c>
      <c r="Z67" s="56">
        <f t="shared" si="83"/>
        <v>0.2201907999445151</v>
      </c>
      <c r="AA67" s="19">
        <f t="shared" si="82"/>
        <v>0.18174019537663644</v>
      </c>
      <c r="AB67" s="19">
        <f>-AB62/AB61</f>
        <v>0.14717707355241449</v>
      </c>
      <c r="AC67" s="266">
        <f>-AC62/AC61</f>
        <v>0.16268012747106095</v>
      </c>
      <c r="AD67" s="266">
        <f>-AD62/AD61</f>
        <v>0.20872014627336397</v>
      </c>
      <c r="AE67" s="56">
        <f t="shared" ref="AE67" si="84">-AE62/AE61</f>
        <v>0.17671966540885861</v>
      </c>
    </row>
    <row r="68" spans="1:31" ht="15.75" thickBot="1" x14ac:dyDescent="0.3">
      <c r="A68" s="18" t="s">
        <v>304</v>
      </c>
      <c r="B68" s="19"/>
      <c r="C68" s="19"/>
      <c r="D68" s="19"/>
      <c r="E68" s="19"/>
      <c r="F68" s="58"/>
      <c r="G68" s="19">
        <f t="shared" ref="G68:AA68" si="85">-G63/G61</f>
        <v>0.23308863987035294</v>
      </c>
      <c r="H68" s="19">
        <f t="shared" si="85"/>
        <v>0.3870534535103532</v>
      </c>
      <c r="I68" s="19">
        <f t="shared" si="85"/>
        <v>0.38871719724180076</v>
      </c>
      <c r="J68" s="19">
        <f t="shared" si="85"/>
        <v>0.39320167538832018</v>
      </c>
      <c r="K68" s="58">
        <f t="shared" ref="K68:Z68" si="86">-K63/K61</f>
        <v>0.35136303485666642</v>
      </c>
      <c r="L68" s="19">
        <f t="shared" si="86"/>
        <v>0.39637736776852767</v>
      </c>
      <c r="M68" s="19">
        <f t="shared" si="86"/>
        <v>0.35549988102234364</v>
      </c>
      <c r="N68" s="19">
        <f t="shared" si="86"/>
        <v>0.36661687430066159</v>
      </c>
      <c r="O68" s="19">
        <f t="shared" si="86"/>
        <v>0.44944249963646354</v>
      </c>
      <c r="P68" s="58">
        <f t="shared" si="86"/>
        <v>0.39348013344622629</v>
      </c>
      <c r="Q68" s="19">
        <f t="shared" si="86"/>
        <v>0.34670240942820368</v>
      </c>
      <c r="R68" s="19">
        <f t="shared" si="86"/>
        <v>0.33445656516076827</v>
      </c>
      <c r="S68" s="19">
        <f t="shared" si="86"/>
        <v>0.45572306251738409</v>
      </c>
      <c r="T68" s="19">
        <f t="shared" si="86"/>
        <v>0.47986756720798934</v>
      </c>
      <c r="U68" s="58">
        <f t="shared" si="86"/>
        <v>0.40806894468436095</v>
      </c>
      <c r="V68" s="19">
        <f t="shared" si="86"/>
        <v>0.41187622381798361</v>
      </c>
      <c r="W68" s="19">
        <f t="shared" si="86"/>
        <v>0.38716353778981044</v>
      </c>
      <c r="X68" s="19">
        <f t="shared" si="86"/>
        <v>0.49464914780267416</v>
      </c>
      <c r="Y68" s="19">
        <f t="shared" si="86"/>
        <v>0.48311133021456515</v>
      </c>
      <c r="Z68" s="58">
        <f t="shared" si="86"/>
        <v>0.44634301589409853</v>
      </c>
      <c r="AA68" s="19">
        <f t="shared" si="85"/>
        <v>0.28556476890342858</v>
      </c>
      <c r="AB68" s="19">
        <f>-AB63/AB61</f>
        <v>0.25539149834479058</v>
      </c>
      <c r="AC68" s="266">
        <f>-AC63/AC61</f>
        <v>0.28327546755537047</v>
      </c>
      <c r="AD68" s="266">
        <f>-AD63/AD61</f>
        <v>0.29770864768661848</v>
      </c>
      <c r="AE68" s="58">
        <f t="shared" ref="AE68" si="87">-AE63/AE61</f>
        <v>0.28165958791344742</v>
      </c>
    </row>
    <row r="69" spans="1:31" ht="15.75" thickBot="1" x14ac:dyDescent="0.3"/>
    <row r="70" spans="1:31" s="167" customFormat="1" x14ac:dyDescent="0.25">
      <c r="A70" s="300" t="s">
        <v>309</v>
      </c>
      <c r="B70" s="301" t="s">
        <v>117</v>
      </c>
      <c r="C70" s="301" t="s">
        <v>118</v>
      </c>
      <c r="D70" s="301" t="s">
        <v>119</v>
      </c>
      <c r="E70" s="301" t="s">
        <v>120</v>
      </c>
      <c r="F70" s="302">
        <v>2016</v>
      </c>
      <c r="G70" s="301" t="s">
        <v>121</v>
      </c>
      <c r="H70" s="301" t="s">
        <v>122</v>
      </c>
      <c r="I70" s="301" t="s">
        <v>123</v>
      </c>
      <c r="J70" s="301" t="s">
        <v>124</v>
      </c>
      <c r="K70" s="302">
        <v>2017</v>
      </c>
      <c r="L70" s="301" t="s">
        <v>125</v>
      </c>
      <c r="M70" s="301" t="s">
        <v>126</v>
      </c>
      <c r="N70" s="301" t="s">
        <v>127</v>
      </c>
      <c r="O70" s="301" t="s">
        <v>128</v>
      </c>
      <c r="P70" s="302">
        <v>2018</v>
      </c>
      <c r="Q70" s="301" t="s">
        <v>129</v>
      </c>
      <c r="R70" s="301" t="s">
        <v>130</v>
      </c>
      <c r="S70" s="301" t="s">
        <v>131</v>
      </c>
      <c r="T70" s="301" t="s">
        <v>132</v>
      </c>
      <c r="U70" s="302">
        <v>2019</v>
      </c>
      <c r="V70" s="301" t="s">
        <v>133</v>
      </c>
      <c r="W70" s="301" t="s">
        <v>134</v>
      </c>
      <c r="X70" s="301" t="s">
        <v>135</v>
      </c>
      <c r="Y70" s="301" t="s">
        <v>136</v>
      </c>
      <c r="Z70" s="302">
        <v>2020</v>
      </c>
      <c r="AA70" s="301" t="s">
        <v>137</v>
      </c>
      <c r="AB70" s="301" t="s">
        <v>138</v>
      </c>
      <c r="AC70" s="301" t="s">
        <v>514</v>
      </c>
      <c r="AD70" s="301" t="s">
        <v>563</v>
      </c>
      <c r="AE70" s="302">
        <v>2021</v>
      </c>
    </row>
    <row r="71" spans="1:31" s="167" customFormat="1" hidden="1" x14ac:dyDescent="0.25">
      <c r="A71" s="300" t="s">
        <v>309</v>
      </c>
      <c r="B71" s="301" t="s">
        <v>139</v>
      </c>
      <c r="C71" s="301" t="s">
        <v>140</v>
      </c>
      <c r="D71" s="301" t="s">
        <v>141</v>
      </c>
      <c r="E71" s="301" t="s">
        <v>142</v>
      </c>
      <c r="F71" s="302">
        <v>2016</v>
      </c>
      <c r="G71" s="301" t="s">
        <v>143</v>
      </c>
      <c r="H71" s="301" t="s">
        <v>144</v>
      </c>
      <c r="I71" s="301" t="s">
        <v>145</v>
      </c>
      <c r="J71" s="301" t="s">
        <v>146</v>
      </c>
      <c r="K71" s="302">
        <v>2017</v>
      </c>
      <c r="L71" s="301" t="s">
        <v>147</v>
      </c>
      <c r="M71" s="301" t="s">
        <v>148</v>
      </c>
      <c r="N71" s="301" t="s">
        <v>149</v>
      </c>
      <c r="O71" s="301" t="s">
        <v>150</v>
      </c>
      <c r="P71" s="302">
        <v>2018</v>
      </c>
      <c r="Q71" s="301" t="s">
        <v>151</v>
      </c>
      <c r="R71" s="301" t="s">
        <v>152</v>
      </c>
      <c r="S71" s="301" t="s">
        <v>153</v>
      </c>
      <c r="T71" s="301" t="s">
        <v>154</v>
      </c>
      <c r="U71" s="302">
        <v>2019</v>
      </c>
      <c r="V71" s="301" t="s">
        <v>155</v>
      </c>
      <c r="W71" s="301" t="s">
        <v>156</v>
      </c>
      <c r="X71" s="301" t="s">
        <v>157</v>
      </c>
      <c r="Y71" s="301" t="s">
        <v>158</v>
      </c>
      <c r="Z71" s="302">
        <v>2020</v>
      </c>
      <c r="AA71" s="301" t="s">
        <v>159</v>
      </c>
      <c r="AB71" s="301" t="s">
        <v>160</v>
      </c>
      <c r="AC71" s="301" t="s">
        <v>513</v>
      </c>
      <c r="AD71" s="301" t="s">
        <v>564</v>
      </c>
      <c r="AE71" s="302">
        <v>2021</v>
      </c>
    </row>
    <row r="72" spans="1:31" x14ac:dyDescent="0.25">
      <c r="A72" s="10" t="s">
        <v>255</v>
      </c>
      <c r="B72" s="117"/>
      <c r="C72" s="117"/>
      <c r="D72" s="117"/>
      <c r="E72" s="117"/>
      <c r="F72" s="49"/>
      <c r="G72" s="117"/>
      <c r="H72" s="117"/>
      <c r="I72" s="117"/>
      <c r="J72" s="117"/>
      <c r="K72" s="49"/>
      <c r="L72" s="117"/>
      <c r="M72" s="117"/>
      <c r="N72" s="117"/>
      <c r="O72" s="117"/>
      <c r="P72" s="49"/>
      <c r="Q72" s="117"/>
      <c r="R72" s="117"/>
      <c r="S72" s="117"/>
      <c r="T72" s="117"/>
      <c r="U72" s="49"/>
      <c r="V72" s="117"/>
      <c r="W72" s="117"/>
      <c r="X72" s="117"/>
      <c r="Y72" s="117"/>
      <c r="Z72" s="49"/>
      <c r="AA72" s="117">
        <v>81847</v>
      </c>
      <c r="AB72" s="117">
        <v>147430.94258</v>
      </c>
      <c r="AC72" s="117">
        <v>161558.6429699999</v>
      </c>
      <c r="AD72" s="117">
        <v>170544.42084000001</v>
      </c>
      <c r="AE72" s="49">
        <v>561381.00638999988</v>
      </c>
    </row>
    <row r="73" spans="1:31" x14ac:dyDescent="0.25">
      <c r="A73" s="12" t="s">
        <v>256</v>
      </c>
      <c r="B73" s="9"/>
      <c r="C73" s="9"/>
      <c r="D73" s="9"/>
      <c r="E73" s="9"/>
      <c r="F73" s="50"/>
      <c r="G73" s="9"/>
      <c r="H73" s="9"/>
      <c r="I73" s="9"/>
      <c r="J73" s="9"/>
      <c r="K73" s="50"/>
      <c r="L73" s="9"/>
      <c r="M73" s="9"/>
      <c r="N73" s="9"/>
      <c r="O73" s="9"/>
      <c r="P73" s="50"/>
      <c r="Q73" s="1"/>
      <c r="R73" s="1"/>
      <c r="S73" s="1"/>
      <c r="T73" s="1"/>
      <c r="U73" s="50"/>
      <c r="V73" s="1"/>
      <c r="W73" s="1"/>
      <c r="X73" s="1"/>
      <c r="Y73" s="1"/>
      <c r="Z73" s="50"/>
      <c r="AA73" s="1">
        <v>-77760</v>
      </c>
      <c r="AB73" s="1">
        <v>-122161.47961999995</v>
      </c>
      <c r="AC73" s="1">
        <v>-104414.50029000001</v>
      </c>
      <c r="AD73" s="1">
        <v>-86198.627149999986</v>
      </c>
      <c r="AE73" s="50">
        <v>-390534.60705999995</v>
      </c>
    </row>
    <row r="74" spans="1:31" x14ac:dyDescent="0.25">
      <c r="A74" s="10" t="s">
        <v>257</v>
      </c>
      <c r="B74" s="117"/>
      <c r="C74" s="117"/>
      <c r="D74" s="117"/>
      <c r="E74" s="117"/>
      <c r="F74" s="49"/>
      <c r="G74" s="117"/>
      <c r="H74" s="117"/>
      <c r="I74" s="117"/>
      <c r="J74" s="117"/>
      <c r="K74" s="49"/>
      <c r="L74" s="117"/>
      <c r="M74" s="117"/>
      <c r="N74" s="117"/>
      <c r="O74" s="117"/>
      <c r="P74" s="49"/>
      <c r="Q74" s="117"/>
      <c r="R74" s="117"/>
      <c r="S74" s="117"/>
      <c r="T74" s="117"/>
      <c r="U74" s="49"/>
      <c r="V74" s="117"/>
      <c r="W74" s="117"/>
      <c r="X74" s="117"/>
      <c r="Y74" s="117"/>
      <c r="Z74" s="49"/>
      <c r="AA74" s="117">
        <v>4087</v>
      </c>
      <c r="AB74" s="117">
        <v>25269.462960000048</v>
      </c>
      <c r="AC74" s="117">
        <v>57144.142679999888</v>
      </c>
      <c r="AD74" s="117">
        <v>84345.79369000002</v>
      </c>
      <c r="AE74" s="49">
        <v>170846.39932999996</v>
      </c>
    </row>
    <row r="75" spans="1:31" x14ac:dyDescent="0.25">
      <c r="A75" s="12" t="s">
        <v>259</v>
      </c>
      <c r="B75" s="9"/>
      <c r="C75" s="9"/>
      <c r="D75" s="9"/>
      <c r="E75" s="9"/>
      <c r="F75" s="50"/>
      <c r="G75" s="9"/>
      <c r="H75" s="9"/>
      <c r="I75" s="9"/>
      <c r="J75" s="9"/>
      <c r="K75" s="50"/>
      <c r="L75" s="9"/>
      <c r="M75" s="9"/>
      <c r="N75" s="9"/>
      <c r="O75" s="9"/>
      <c r="P75" s="50"/>
      <c r="Q75" s="1"/>
      <c r="R75" s="1"/>
      <c r="S75" s="1"/>
      <c r="T75" s="1"/>
      <c r="U75" s="50"/>
      <c r="V75" s="1"/>
      <c r="W75" s="1"/>
      <c r="X75" s="1"/>
      <c r="Y75" s="1"/>
      <c r="Z75" s="50"/>
      <c r="AA75" s="1">
        <v>-745</v>
      </c>
      <c r="AB75" s="1">
        <v>-6947.52556</v>
      </c>
      <c r="AC75" s="1">
        <v>-8175.4075300000013</v>
      </c>
      <c r="AD75" s="1">
        <v>-19321.723440000002</v>
      </c>
      <c r="AE75" s="50">
        <v>-35189.656530000007</v>
      </c>
    </row>
    <row r="76" spans="1:31" x14ac:dyDescent="0.25">
      <c r="A76" s="12" t="s">
        <v>260</v>
      </c>
      <c r="B76" s="9"/>
      <c r="C76" s="9"/>
      <c r="D76" s="9"/>
      <c r="E76" s="9"/>
      <c r="F76" s="50"/>
      <c r="G76" s="9"/>
      <c r="H76" s="9"/>
      <c r="I76" s="9"/>
      <c r="J76" s="9"/>
      <c r="K76" s="50"/>
      <c r="L76" s="9"/>
      <c r="M76" s="9"/>
      <c r="N76" s="9"/>
      <c r="O76" s="9"/>
      <c r="P76" s="50"/>
      <c r="Q76" s="1"/>
      <c r="R76" s="1"/>
      <c r="S76" s="1"/>
      <c r="T76" s="1"/>
      <c r="U76" s="50"/>
      <c r="V76" s="1"/>
      <c r="W76" s="1"/>
      <c r="X76" s="1"/>
      <c r="Y76" s="1"/>
      <c r="Z76" s="50"/>
      <c r="AA76" s="1">
        <v>-1414</v>
      </c>
      <c r="AB76" s="1">
        <v>-8725.9997600000024</v>
      </c>
      <c r="AC76" s="1">
        <v>-19794.003070000002</v>
      </c>
      <c r="AD76" s="1">
        <v>-29304.868450000009</v>
      </c>
      <c r="AE76" s="50">
        <v>-59238.871280000014</v>
      </c>
    </row>
    <row r="77" spans="1:31" x14ac:dyDescent="0.25">
      <c r="A77" s="12" t="s">
        <v>261</v>
      </c>
      <c r="B77" s="9"/>
      <c r="C77" s="9"/>
      <c r="D77" s="9"/>
      <c r="E77" s="9"/>
      <c r="F77" s="50"/>
      <c r="G77" s="9"/>
      <c r="H77" s="9"/>
      <c r="I77" s="9"/>
      <c r="J77" s="9"/>
      <c r="K77" s="50"/>
      <c r="L77" s="9"/>
      <c r="M77" s="9"/>
      <c r="N77" s="9"/>
      <c r="O77" s="9"/>
      <c r="P77" s="50"/>
      <c r="Q77" s="1"/>
      <c r="R77" s="1"/>
      <c r="S77" s="1"/>
      <c r="T77" s="1"/>
      <c r="U77" s="50"/>
      <c r="V77" s="1"/>
      <c r="W77" s="1"/>
      <c r="X77" s="1"/>
      <c r="Y77" s="1"/>
      <c r="Z77" s="50"/>
      <c r="AA77" s="1">
        <v>-584.8775399999995</v>
      </c>
      <c r="AB77" s="1">
        <v>-1007.39733</v>
      </c>
      <c r="AC77" s="1">
        <v>-1284.8275299999996</v>
      </c>
      <c r="AD77" s="1">
        <v>-1572.5620300000003</v>
      </c>
      <c r="AE77" s="50">
        <v>-4449.6644299999989</v>
      </c>
    </row>
    <row r="78" spans="1:31" x14ac:dyDescent="0.25">
      <c r="A78" s="12" t="s">
        <v>270</v>
      </c>
      <c r="B78" s="9"/>
      <c r="C78" s="9"/>
      <c r="D78" s="9"/>
      <c r="E78" s="9"/>
      <c r="F78" s="50"/>
      <c r="G78" s="9"/>
      <c r="H78" s="9"/>
      <c r="I78" s="9"/>
      <c r="J78" s="9"/>
      <c r="K78" s="50"/>
      <c r="L78" s="9"/>
      <c r="M78" s="9"/>
      <c r="N78" s="9"/>
      <c r="O78" s="9"/>
      <c r="P78" s="50"/>
      <c r="Q78" s="1"/>
      <c r="R78" s="1"/>
      <c r="S78" s="1"/>
      <c r="T78" s="1"/>
      <c r="U78" s="50"/>
      <c r="V78" s="1"/>
      <c r="W78" s="1"/>
      <c r="X78" s="1"/>
      <c r="Y78" s="1"/>
      <c r="Z78" s="50"/>
      <c r="AA78" s="1">
        <v>-1215.7678799999999</v>
      </c>
      <c r="AB78" s="1">
        <v>960.72480000000007</v>
      </c>
      <c r="AC78" s="1">
        <v>-325.16212000000007</v>
      </c>
      <c r="AD78" s="1">
        <v>-456.94592000000006</v>
      </c>
      <c r="AE78" s="50">
        <v>-1037.15112</v>
      </c>
    </row>
    <row r="79" spans="1:31" x14ac:dyDescent="0.25">
      <c r="A79" s="10" t="s">
        <v>214</v>
      </c>
      <c r="B79" s="117"/>
      <c r="C79" s="117"/>
      <c r="D79" s="117"/>
      <c r="E79" s="117"/>
      <c r="F79" s="49"/>
      <c r="G79" s="117"/>
      <c r="H79" s="117"/>
      <c r="I79" s="117"/>
      <c r="J79" s="117"/>
      <c r="K79" s="49"/>
      <c r="L79" s="117"/>
      <c r="M79" s="117"/>
      <c r="N79" s="117"/>
      <c r="O79" s="117"/>
      <c r="P79" s="49"/>
      <c r="Q79" s="117"/>
      <c r="R79" s="117"/>
      <c r="S79" s="117"/>
      <c r="T79" s="117"/>
      <c r="U79" s="49"/>
      <c r="V79" s="117"/>
      <c r="W79" s="117"/>
      <c r="X79" s="117"/>
      <c r="Y79" s="117"/>
      <c r="Z79" s="49"/>
      <c r="AA79" s="117">
        <v>127.35458000000062</v>
      </c>
      <c r="AB79" s="117">
        <v>9549.2651100000439</v>
      </c>
      <c r="AC79" s="117">
        <v>27564.742429999882</v>
      </c>
      <c r="AD79" s="117">
        <v>33689.693850000011</v>
      </c>
      <c r="AE79" s="49">
        <v>70931.055969999928</v>
      </c>
    </row>
    <row r="80" spans="1:31" x14ac:dyDescent="0.25">
      <c r="A80" s="18" t="s">
        <v>303</v>
      </c>
      <c r="B80" s="19"/>
      <c r="C80" s="19"/>
      <c r="D80" s="19"/>
      <c r="E80" s="19"/>
      <c r="F80" s="56"/>
      <c r="G80" s="19"/>
      <c r="H80" s="19"/>
      <c r="I80" s="19"/>
      <c r="J80" s="19"/>
      <c r="K80" s="56"/>
      <c r="L80" s="19"/>
      <c r="M80" s="19"/>
      <c r="N80" s="19"/>
      <c r="O80" s="19"/>
      <c r="P80" s="56"/>
      <c r="Q80" s="19"/>
      <c r="R80" s="19"/>
      <c r="S80" s="19"/>
      <c r="T80" s="19"/>
      <c r="U80" s="56"/>
      <c r="V80" s="19"/>
      <c r="W80" s="19"/>
      <c r="X80" s="19"/>
      <c r="Y80" s="19"/>
      <c r="Z80" s="56"/>
      <c r="AA80" s="19">
        <f t="shared" ref="AA80" si="88">-AA75/AA74</f>
        <v>0.18228529483728897</v>
      </c>
      <c r="AB80" s="19">
        <f>-AB75/AB74</f>
        <v>0.27493760239374659</v>
      </c>
      <c r="AC80" s="266">
        <f>-AC75/AC74</f>
        <v>0.14306641322420863</v>
      </c>
      <c r="AD80" s="266">
        <f>-AD75/AD74</f>
        <v>0.22907749864817234</v>
      </c>
      <c r="AE80" s="56">
        <f t="shared" ref="AE80" si="89">-AE75/AE74</f>
        <v>0.20597247977131258</v>
      </c>
    </row>
    <row r="81" spans="1:31" ht="15.75" thickBot="1" x14ac:dyDescent="0.3">
      <c r="A81" s="18" t="s">
        <v>304</v>
      </c>
      <c r="B81" s="19"/>
      <c r="C81" s="19"/>
      <c r="D81" s="19"/>
      <c r="E81" s="19"/>
      <c r="F81" s="58"/>
      <c r="G81" s="19"/>
      <c r="H81" s="19"/>
      <c r="I81" s="19"/>
      <c r="J81" s="19"/>
      <c r="K81" s="58"/>
      <c r="L81" s="19"/>
      <c r="M81" s="19"/>
      <c r="N81" s="19"/>
      <c r="O81" s="19"/>
      <c r="P81" s="58"/>
      <c r="Q81" s="19"/>
      <c r="R81" s="19"/>
      <c r="S81" s="19"/>
      <c r="T81" s="19"/>
      <c r="U81" s="58"/>
      <c r="V81" s="19"/>
      <c r="W81" s="19"/>
      <c r="X81" s="19"/>
      <c r="Y81" s="19"/>
      <c r="Z81" s="58"/>
      <c r="AA81" s="19">
        <f t="shared" ref="AA81" si="90">-AA76/AA74</f>
        <v>0.3459750428186934</v>
      </c>
      <c r="AB81" s="19">
        <f>-AB76/AB74</f>
        <v>0.34531797426058103</v>
      </c>
      <c r="AC81" s="266">
        <f>-AC76/AC74</f>
        <v>0.34638726108542683</v>
      </c>
      <c r="AD81" s="266">
        <f>-AD76/AD74</f>
        <v>0.34743722440629987</v>
      </c>
      <c r="AE81" s="58">
        <f t="shared" ref="AE81" si="91">-AE76/AE74</f>
        <v>0.34673760472748755</v>
      </c>
    </row>
    <row r="82" spans="1:31" ht="15.75" thickBot="1" x14ac:dyDescent="0.3"/>
    <row r="83" spans="1:31" s="167" customFormat="1" x14ac:dyDescent="0.25">
      <c r="A83" s="300" t="s">
        <v>512</v>
      </c>
      <c r="B83" s="301" t="s">
        <v>117</v>
      </c>
      <c r="C83" s="301" t="s">
        <v>118</v>
      </c>
      <c r="D83" s="301" t="s">
        <v>119</v>
      </c>
      <c r="E83" s="301" t="s">
        <v>120</v>
      </c>
      <c r="F83" s="302">
        <v>2016</v>
      </c>
      <c r="G83" s="301" t="s">
        <v>121</v>
      </c>
      <c r="H83" s="301" t="s">
        <v>122</v>
      </c>
      <c r="I83" s="301" t="s">
        <v>123</v>
      </c>
      <c r="J83" s="301" t="s">
        <v>124</v>
      </c>
      <c r="K83" s="302">
        <v>2017</v>
      </c>
      <c r="L83" s="301" t="s">
        <v>125</v>
      </c>
      <c r="M83" s="301" t="s">
        <v>126</v>
      </c>
      <c r="N83" s="301" t="s">
        <v>127</v>
      </c>
      <c r="O83" s="301" t="s">
        <v>128</v>
      </c>
      <c r="P83" s="302">
        <v>2018</v>
      </c>
      <c r="Q83" s="301" t="s">
        <v>129</v>
      </c>
      <c r="R83" s="301" t="s">
        <v>130</v>
      </c>
      <c r="S83" s="301" t="s">
        <v>131</v>
      </c>
      <c r="T83" s="301" t="s">
        <v>132</v>
      </c>
      <c r="U83" s="302">
        <v>2019</v>
      </c>
      <c r="V83" s="301" t="s">
        <v>133</v>
      </c>
      <c r="W83" s="301" t="s">
        <v>134</v>
      </c>
      <c r="X83" s="301" t="s">
        <v>135</v>
      </c>
      <c r="Y83" s="301" t="s">
        <v>136</v>
      </c>
      <c r="Z83" s="302">
        <v>2020</v>
      </c>
      <c r="AA83" s="301" t="s">
        <v>137</v>
      </c>
      <c r="AB83" s="301" t="s">
        <v>138</v>
      </c>
      <c r="AC83" s="301" t="s">
        <v>514</v>
      </c>
      <c r="AD83" s="301" t="s">
        <v>563</v>
      </c>
      <c r="AE83" s="302">
        <v>2021</v>
      </c>
    </row>
    <row r="84" spans="1:31" s="167" customFormat="1" hidden="1" x14ac:dyDescent="0.25">
      <c r="A84" s="300" t="s">
        <v>511</v>
      </c>
      <c r="B84" s="301" t="s">
        <v>139</v>
      </c>
      <c r="C84" s="301" t="s">
        <v>140</v>
      </c>
      <c r="D84" s="301" t="s">
        <v>141</v>
      </c>
      <c r="E84" s="301" t="s">
        <v>142</v>
      </c>
      <c r="F84" s="302">
        <v>2016</v>
      </c>
      <c r="G84" s="301" t="s">
        <v>143</v>
      </c>
      <c r="H84" s="301" t="s">
        <v>144</v>
      </c>
      <c r="I84" s="301" t="s">
        <v>145</v>
      </c>
      <c r="J84" s="301" t="s">
        <v>146</v>
      </c>
      <c r="K84" s="302">
        <v>2017</v>
      </c>
      <c r="L84" s="301" t="s">
        <v>147</v>
      </c>
      <c r="M84" s="301" t="s">
        <v>148</v>
      </c>
      <c r="N84" s="301" t="s">
        <v>149</v>
      </c>
      <c r="O84" s="301" t="s">
        <v>150</v>
      </c>
      <c r="P84" s="302">
        <v>2018</v>
      </c>
      <c r="Q84" s="301" t="s">
        <v>151</v>
      </c>
      <c r="R84" s="301" t="s">
        <v>152</v>
      </c>
      <c r="S84" s="301" t="s">
        <v>153</v>
      </c>
      <c r="T84" s="301" t="s">
        <v>154</v>
      </c>
      <c r="U84" s="302">
        <v>2019</v>
      </c>
      <c r="V84" s="301" t="s">
        <v>155</v>
      </c>
      <c r="W84" s="301" t="s">
        <v>156</v>
      </c>
      <c r="X84" s="301" t="s">
        <v>157</v>
      </c>
      <c r="Y84" s="301" t="s">
        <v>158</v>
      </c>
      <c r="Z84" s="302">
        <v>2020</v>
      </c>
      <c r="AA84" s="301" t="s">
        <v>159</v>
      </c>
      <c r="AB84" s="301" t="s">
        <v>160</v>
      </c>
      <c r="AC84" s="301" t="s">
        <v>513</v>
      </c>
      <c r="AD84" s="301" t="s">
        <v>564</v>
      </c>
      <c r="AE84" s="302">
        <v>2021</v>
      </c>
    </row>
    <row r="85" spans="1:31" x14ac:dyDescent="0.25">
      <c r="A85" s="10" t="s">
        <v>255</v>
      </c>
      <c r="B85" s="117"/>
      <c r="C85" s="117"/>
      <c r="D85" s="117"/>
      <c r="E85" s="117"/>
      <c r="F85" s="49"/>
      <c r="G85" s="117">
        <v>52166.526410000006</v>
      </c>
      <c r="H85" s="117">
        <v>53371.650289999998</v>
      </c>
      <c r="I85" s="117">
        <v>65080.348689999977</v>
      </c>
      <c r="J85" s="117">
        <v>79166.81727</v>
      </c>
      <c r="K85" s="49">
        <v>249785.34265999999</v>
      </c>
      <c r="L85" s="117">
        <v>63895.231820000008</v>
      </c>
      <c r="M85" s="117">
        <v>74038.18316</v>
      </c>
      <c r="N85" s="117">
        <v>89841.830430000002</v>
      </c>
      <c r="O85" s="117">
        <v>69618.558560000005</v>
      </c>
      <c r="P85" s="49">
        <v>297393.80397000001</v>
      </c>
      <c r="Q85" s="117">
        <v>74651.291559999998</v>
      </c>
      <c r="R85" s="117">
        <v>87776.733219999995</v>
      </c>
      <c r="S85" s="117">
        <v>88516.389309999984</v>
      </c>
      <c r="T85" s="117">
        <v>87360.030479999987</v>
      </c>
      <c r="U85" s="49">
        <v>338304.44456999993</v>
      </c>
      <c r="V85" s="117">
        <v>94370.45912</v>
      </c>
      <c r="W85" s="117">
        <v>87181.935289999994</v>
      </c>
      <c r="X85" s="117">
        <v>164785.52931999997</v>
      </c>
      <c r="Y85" s="117">
        <v>176048.25303000002</v>
      </c>
      <c r="Z85" s="49">
        <v>522386.17676</v>
      </c>
      <c r="AA85" s="117">
        <v>73981.89807000001</v>
      </c>
      <c r="AB85" s="117">
        <v>6971.7424800000008</v>
      </c>
      <c r="AC85" s="117">
        <v>13879.440129999999</v>
      </c>
      <c r="AD85" s="117">
        <v>13778.349390000003</v>
      </c>
      <c r="AE85" s="49">
        <v>108611.43007000002</v>
      </c>
    </row>
    <row r="86" spans="1:31" x14ac:dyDescent="0.25">
      <c r="A86" s="12" t="s">
        <v>256</v>
      </c>
      <c r="B86" s="9"/>
      <c r="C86" s="9"/>
      <c r="D86" s="9"/>
      <c r="E86" s="9"/>
      <c r="F86" s="50"/>
      <c r="G86" s="9">
        <v>281.7252799998173</v>
      </c>
      <c r="H86" s="9">
        <v>201.26945000005026</v>
      </c>
      <c r="I86" s="9">
        <v>-11264.79142000003</v>
      </c>
      <c r="J86" s="9">
        <v>-24647.59273000004</v>
      </c>
      <c r="K86" s="50">
        <v>-35429.389420000203</v>
      </c>
      <c r="L86" s="9">
        <v>-9471.439559999937</v>
      </c>
      <c r="M86" s="9">
        <v>-17077.446149999974</v>
      </c>
      <c r="N86" s="9">
        <v>-28976.676929999936</v>
      </c>
      <c r="O86" s="9">
        <v>-4561.6045700000004</v>
      </c>
      <c r="P86" s="50">
        <v>-60087.167209999847</v>
      </c>
      <c r="Q86" s="1">
        <v>-8844.9231600000003</v>
      </c>
      <c r="R86" s="1">
        <v>-17189.580389999999</v>
      </c>
      <c r="S86" s="1">
        <v>-13306.593209999999</v>
      </c>
      <c r="T86" s="1">
        <v>-8662.9688100000003</v>
      </c>
      <c r="U86" s="50">
        <v>-48004.065569999999</v>
      </c>
      <c r="V86" s="1">
        <v>-13627.799610000002</v>
      </c>
      <c r="W86" s="1">
        <v>-5232.3257499999945</v>
      </c>
      <c r="X86" s="1">
        <v>-77438.318490000005</v>
      </c>
      <c r="Y86" s="1">
        <v>-83216.428800000009</v>
      </c>
      <c r="Z86" s="50">
        <v>-179514.87265000003</v>
      </c>
      <c r="AA86" s="1">
        <v>23802.236390000005</v>
      </c>
      <c r="AB86" s="1">
        <v>81432.98461</v>
      </c>
      <c r="AC86" s="1">
        <v>63022.280559999985</v>
      </c>
      <c r="AD86" s="1">
        <v>49646.295809999996</v>
      </c>
      <c r="AE86" s="50">
        <v>217903.79736999999</v>
      </c>
    </row>
    <row r="87" spans="1:31" x14ac:dyDescent="0.25">
      <c r="A87" s="10" t="s">
        <v>257</v>
      </c>
      <c r="B87" s="117"/>
      <c r="C87" s="117"/>
      <c r="D87" s="117"/>
      <c r="E87" s="117"/>
      <c r="F87" s="49"/>
      <c r="G87" s="117">
        <v>52448.251689999823</v>
      </c>
      <c r="H87" s="117">
        <v>53572.919740000048</v>
      </c>
      <c r="I87" s="117">
        <v>53815.557269999947</v>
      </c>
      <c r="J87" s="117">
        <v>54519.224539999959</v>
      </c>
      <c r="K87" s="49">
        <v>214355.95323999977</v>
      </c>
      <c r="L87" s="117">
        <v>54423.792260000075</v>
      </c>
      <c r="M87" s="117">
        <v>56960.737010000026</v>
      </c>
      <c r="N87" s="117">
        <v>60865.153500000066</v>
      </c>
      <c r="O87" s="117">
        <v>65056.953990000002</v>
      </c>
      <c r="P87" s="49">
        <v>237306.63676000017</v>
      </c>
      <c r="Q87" s="117">
        <v>65806.368399999992</v>
      </c>
      <c r="R87" s="117">
        <v>70587.152829999992</v>
      </c>
      <c r="S87" s="117">
        <v>75209.796099999978</v>
      </c>
      <c r="T87" s="117">
        <v>78697.061669999981</v>
      </c>
      <c r="U87" s="49">
        <v>290300.37899999996</v>
      </c>
      <c r="V87" s="117">
        <v>80742.659509999998</v>
      </c>
      <c r="W87" s="117">
        <v>81949.609540000005</v>
      </c>
      <c r="X87" s="117">
        <v>87347.210829999967</v>
      </c>
      <c r="Y87" s="117">
        <v>92831.824230000013</v>
      </c>
      <c r="Z87" s="49">
        <v>342871.30410999997</v>
      </c>
      <c r="AA87" s="117">
        <v>97784.134460000016</v>
      </c>
      <c r="AB87" s="117">
        <v>88404.72709</v>
      </c>
      <c r="AC87" s="117">
        <v>76901.720689999987</v>
      </c>
      <c r="AD87" s="117">
        <v>63424.645199999999</v>
      </c>
      <c r="AE87" s="49">
        <v>326515.22744000005</v>
      </c>
    </row>
    <row r="88" spans="1:31" x14ac:dyDescent="0.25">
      <c r="A88" s="12" t="s">
        <v>259</v>
      </c>
      <c r="B88" s="9"/>
      <c r="C88" s="9"/>
      <c r="D88" s="9"/>
      <c r="E88" s="9"/>
      <c r="F88" s="50"/>
      <c r="G88" s="9">
        <v>-18135.522350000036</v>
      </c>
      <c r="H88" s="9">
        <v>-11951.372020000003</v>
      </c>
      <c r="I88" s="9">
        <v>-11479.836759999998</v>
      </c>
      <c r="J88" s="9">
        <v>-18716.292389999999</v>
      </c>
      <c r="K88" s="50">
        <v>-60283.023520000032</v>
      </c>
      <c r="L88" s="9">
        <v>-14207.028410000001</v>
      </c>
      <c r="M88" s="9">
        <v>-8974.5616099999988</v>
      </c>
      <c r="N88" s="9">
        <v>-14401.269200000001</v>
      </c>
      <c r="O88" s="9">
        <v>-19867.12112</v>
      </c>
      <c r="P88" s="50">
        <v>-57449.980339999995</v>
      </c>
      <c r="Q88" s="1">
        <v>-20805.082989999999</v>
      </c>
      <c r="R88" s="1">
        <v>-14929.311659999999</v>
      </c>
      <c r="S88" s="1">
        <v>-16749.33324</v>
      </c>
      <c r="T88" s="1">
        <v>-15207.086650000001</v>
      </c>
      <c r="U88" s="50">
        <v>-67690.814540000007</v>
      </c>
      <c r="V88" s="1">
        <v>-18277.391600000006</v>
      </c>
      <c r="W88" s="1">
        <v>-16452.765820000001</v>
      </c>
      <c r="X88" s="1">
        <v>-23203.749759999999</v>
      </c>
      <c r="Y88" s="1">
        <v>-17563.199550000001</v>
      </c>
      <c r="Z88" s="50">
        <v>-75497.10673</v>
      </c>
      <c r="AA88" s="1">
        <v>-17769.079880000001</v>
      </c>
      <c r="AB88" s="1">
        <v>-9782.709069999999</v>
      </c>
      <c r="AC88" s="1">
        <v>-13631.190609999998</v>
      </c>
      <c r="AD88" s="1">
        <v>-11520.94418</v>
      </c>
      <c r="AE88" s="50">
        <v>-52703.923739999998</v>
      </c>
    </row>
    <row r="89" spans="1:31" x14ac:dyDescent="0.25">
      <c r="A89" s="12" t="s">
        <v>260</v>
      </c>
      <c r="B89" s="9"/>
      <c r="C89" s="9"/>
      <c r="D89" s="9"/>
      <c r="E89" s="9"/>
      <c r="F89" s="50"/>
      <c r="G89" s="9">
        <v>-12225.091649999998</v>
      </c>
      <c r="H89" s="9">
        <v>-20735.583599999991</v>
      </c>
      <c r="I89" s="9">
        <v>-20919.032589999995</v>
      </c>
      <c r="J89" s="9">
        <v>-21437.050430000003</v>
      </c>
      <c r="K89" s="50">
        <v>-75316.758269999991</v>
      </c>
      <c r="L89" s="9">
        <v>-21572.359519999998</v>
      </c>
      <c r="M89" s="9">
        <v>-20249.535230000016</v>
      </c>
      <c r="N89" s="9">
        <v>-22314.192329999998</v>
      </c>
      <c r="O89" s="9">
        <v>-29239.36002</v>
      </c>
      <c r="P89" s="50">
        <v>-93375.447100000019</v>
      </c>
      <c r="Q89" s="1">
        <v>-22815.226480000001</v>
      </c>
      <c r="R89" s="1">
        <v>-23608.33668</v>
      </c>
      <c r="S89" s="1">
        <v>-34274.838609999999</v>
      </c>
      <c r="T89" s="1">
        <v>-37764.167529999999</v>
      </c>
      <c r="U89" s="50">
        <v>-118462.5693</v>
      </c>
      <c r="V89" s="1">
        <v>-33255.981700000004</v>
      </c>
      <c r="W89" s="1">
        <v>-31727.900750000001</v>
      </c>
      <c r="X89" s="1">
        <v>-43206.223399999995</v>
      </c>
      <c r="Y89" s="1">
        <v>-44848.106090000008</v>
      </c>
      <c r="Z89" s="50">
        <v>-153038.21194000001</v>
      </c>
      <c r="AA89" s="1">
        <v>-27676.806970000001</v>
      </c>
      <c r="AB89" s="1">
        <v>-20305.421959999992</v>
      </c>
      <c r="AC89" s="1">
        <v>-18177.90155000001</v>
      </c>
      <c r="AD89" s="1">
        <v>-14687.66908</v>
      </c>
      <c r="AE89" s="50">
        <v>-80847.799560000014</v>
      </c>
    </row>
    <row r="90" spans="1:31" x14ac:dyDescent="0.25">
      <c r="A90" s="12" t="s">
        <v>261</v>
      </c>
      <c r="B90" s="9"/>
      <c r="C90" s="9"/>
      <c r="D90" s="9"/>
      <c r="E90" s="9"/>
      <c r="F90" s="50"/>
      <c r="G90" s="9">
        <v>-4296.9497800000008</v>
      </c>
      <c r="H90" s="9">
        <v>-5266.8518299999996</v>
      </c>
      <c r="I90" s="9">
        <v>-5090.4993500000019</v>
      </c>
      <c r="J90" s="9">
        <v>-8965.3991399999977</v>
      </c>
      <c r="K90" s="50">
        <v>-23619.700100000002</v>
      </c>
      <c r="L90" s="9">
        <v>-4135.4775599999984</v>
      </c>
      <c r="M90" s="9">
        <v>-5653.0111500000003</v>
      </c>
      <c r="N90" s="9">
        <v>-94.055960000001164</v>
      </c>
      <c r="O90" s="9">
        <v>-7118.3289600000007</v>
      </c>
      <c r="P90" s="50">
        <v>-17000.873630000002</v>
      </c>
      <c r="Q90" s="1">
        <v>-3435.4301600000003</v>
      </c>
      <c r="R90" s="1">
        <v>-3807.5765399999996</v>
      </c>
      <c r="S90" s="1">
        <v>-3696.4390599999997</v>
      </c>
      <c r="T90" s="1">
        <v>-6896.5346100000006</v>
      </c>
      <c r="U90" s="50">
        <v>-17835.980369999997</v>
      </c>
      <c r="V90" s="1">
        <v>-9615.8163699999986</v>
      </c>
      <c r="W90" s="1">
        <v>-9560.6525099999999</v>
      </c>
      <c r="X90" s="1">
        <v>-7055.3224800000007</v>
      </c>
      <c r="Y90" s="1">
        <v>-164.79506000000038</v>
      </c>
      <c r="Z90" s="50">
        <v>-26396.586420000003</v>
      </c>
      <c r="AA90" s="1">
        <v>-8837.7168700000002</v>
      </c>
      <c r="AB90" s="1">
        <v>1434.0639700000015</v>
      </c>
      <c r="AC90" s="1">
        <v>-6773.9251900000017</v>
      </c>
      <c r="AD90" s="1">
        <v>-2201.8317699999993</v>
      </c>
      <c r="AE90" s="50">
        <v>-16379.40986</v>
      </c>
    </row>
    <row r="91" spans="1:31" x14ac:dyDescent="0.25">
      <c r="A91" s="12" t="s">
        <v>270</v>
      </c>
      <c r="B91" s="9"/>
      <c r="C91" s="9"/>
      <c r="D91" s="9"/>
      <c r="E91" s="9"/>
      <c r="F91" s="50"/>
      <c r="G91" s="9">
        <v>-418.55423999999999</v>
      </c>
      <c r="H91" s="9">
        <v>-423.20499999999993</v>
      </c>
      <c r="I91" s="9">
        <v>-687.42535999999996</v>
      </c>
      <c r="J91" s="9">
        <v>-756.91164000000003</v>
      </c>
      <c r="K91" s="50">
        <v>-2286.0962399999999</v>
      </c>
      <c r="L91" s="9">
        <v>-451.89639999999997</v>
      </c>
      <c r="M91" s="9">
        <v>-1195.9711399999999</v>
      </c>
      <c r="N91" s="9">
        <v>-429.03479000000004</v>
      </c>
      <c r="O91" s="9">
        <v>-813.34849999999994</v>
      </c>
      <c r="P91" s="50">
        <v>-2890.25083</v>
      </c>
      <c r="Q91" s="1">
        <v>-419.35420999999997</v>
      </c>
      <c r="R91" s="1">
        <v>-367.77370999999994</v>
      </c>
      <c r="S91" s="1">
        <v>-978.35236999999972</v>
      </c>
      <c r="T91" s="1">
        <v>834.49560999999972</v>
      </c>
      <c r="U91" s="50">
        <v>-930.9846799999998</v>
      </c>
      <c r="V91" s="1">
        <v>-434.87315000000001</v>
      </c>
      <c r="W91" s="1">
        <v>-285.96411000000001</v>
      </c>
      <c r="X91" s="1">
        <v>2589.5177200000003</v>
      </c>
      <c r="Y91" s="1">
        <v>-547.38179000000002</v>
      </c>
      <c r="Z91" s="50">
        <v>1321.2986700000001</v>
      </c>
      <c r="AA91" s="1">
        <v>-547.85861999999986</v>
      </c>
      <c r="AB91" s="1">
        <v>-594.40490999999997</v>
      </c>
      <c r="AC91" s="1">
        <v>-217.83171000000021</v>
      </c>
      <c r="AD91" s="1">
        <v>-1544.14679</v>
      </c>
      <c r="AE91" s="50">
        <v>-2904.2420299999999</v>
      </c>
    </row>
    <row r="92" spans="1:31" x14ac:dyDescent="0.25">
      <c r="A92" s="10" t="s">
        <v>214</v>
      </c>
      <c r="B92" s="117"/>
      <c r="C92" s="117"/>
      <c r="D92" s="117"/>
      <c r="E92" s="117"/>
      <c r="F92" s="49"/>
      <c r="G92" s="117">
        <v>17372.133669999788</v>
      </c>
      <c r="H92" s="117">
        <v>15195.907290000056</v>
      </c>
      <c r="I92" s="117">
        <v>15638.763209999952</v>
      </c>
      <c r="J92" s="117">
        <v>4643.5709399999632</v>
      </c>
      <c r="K92" s="49">
        <v>52850.375109999732</v>
      </c>
      <c r="L92" s="117">
        <v>14057.030370000079</v>
      </c>
      <c r="M92" s="117">
        <v>20887.657880000013</v>
      </c>
      <c r="N92" s="117">
        <v>23626.601220000062</v>
      </c>
      <c r="O92" s="117">
        <v>8018.7953899999975</v>
      </c>
      <c r="P92" s="49">
        <v>66590.084860000163</v>
      </c>
      <c r="Q92" s="117">
        <v>18331.274559999994</v>
      </c>
      <c r="R92" s="117">
        <v>27874.154239999993</v>
      </c>
      <c r="S92" s="117">
        <v>19510.832819999978</v>
      </c>
      <c r="T92" s="117">
        <v>19663.76848999998</v>
      </c>
      <c r="U92" s="49">
        <v>85380.030109999963</v>
      </c>
      <c r="V92" s="117">
        <v>19158.596689999991</v>
      </c>
      <c r="W92" s="117">
        <v>23922.326350000003</v>
      </c>
      <c r="X92" s="117">
        <v>16471.432909999974</v>
      </c>
      <c r="Y92" s="117">
        <v>29708.34174</v>
      </c>
      <c r="Z92" s="49">
        <v>89260.697689999957</v>
      </c>
      <c r="AA92" s="117">
        <v>42952.672120000003</v>
      </c>
      <c r="AB92" s="117">
        <v>59156.255120000016</v>
      </c>
      <c r="AC92" s="117">
        <v>38100.87162999998</v>
      </c>
      <c r="AD92" s="117">
        <v>33470.053380000005</v>
      </c>
      <c r="AE92" s="49">
        <v>173679.85225000003</v>
      </c>
    </row>
    <row r="93" spans="1:31" x14ac:dyDescent="0.25">
      <c r="A93" s="18" t="s">
        <v>303</v>
      </c>
      <c r="B93" s="19"/>
      <c r="C93" s="19"/>
      <c r="D93" s="19"/>
      <c r="E93" s="19"/>
      <c r="F93" s="56"/>
      <c r="G93" s="19">
        <f t="shared" ref="G93:J93" si="92">-G88/G87</f>
        <v>0.34577934946605454</v>
      </c>
      <c r="H93" s="19">
        <f t="shared" si="92"/>
        <v>0.22308606807324241</v>
      </c>
      <c r="I93" s="19">
        <f t="shared" si="92"/>
        <v>0.2133181805105929</v>
      </c>
      <c r="J93" s="19">
        <f t="shared" si="92"/>
        <v>0.34329711304437444</v>
      </c>
      <c r="K93" s="56">
        <f t="shared" ref="K93:Z93" si="93">-K88/K87</f>
        <v>0.28122859481539675</v>
      </c>
      <c r="L93" s="19">
        <f t="shared" si="93"/>
        <v>0.26104444067639437</v>
      </c>
      <c r="M93" s="19">
        <f t="shared" si="93"/>
        <v>0.15755697838713753</v>
      </c>
      <c r="N93" s="19">
        <f t="shared" si="93"/>
        <v>0.23660942874316393</v>
      </c>
      <c r="O93" s="19">
        <f t="shared" si="93"/>
        <v>0.3053804382396047</v>
      </c>
      <c r="P93" s="56">
        <f t="shared" si="93"/>
        <v>0.24209175573164426</v>
      </c>
      <c r="Q93" s="19">
        <f t="shared" si="93"/>
        <v>0.31615607266970841</v>
      </c>
      <c r="R93" s="19">
        <f t="shared" si="93"/>
        <v>0.21150182521110197</v>
      </c>
      <c r="S93" s="19">
        <f t="shared" si="93"/>
        <v>0.22270148449451793</v>
      </c>
      <c r="T93" s="19">
        <f t="shared" si="93"/>
        <v>0.1932357616319629</v>
      </c>
      <c r="U93" s="56">
        <f t="shared" si="93"/>
        <v>0.23317508152478167</v>
      </c>
      <c r="V93" s="19">
        <f t="shared" si="93"/>
        <v>0.22636598436216171</v>
      </c>
      <c r="W93" s="19">
        <f t="shared" si="93"/>
        <v>0.20076686042011371</v>
      </c>
      <c r="X93" s="19">
        <f t="shared" si="93"/>
        <v>0.265649578727367</v>
      </c>
      <c r="Y93" s="19">
        <f t="shared" si="93"/>
        <v>0.18919373496835998</v>
      </c>
      <c r="Z93" s="56">
        <f t="shared" si="93"/>
        <v>0.2201907999445151</v>
      </c>
      <c r="AA93" s="19">
        <f t="shared" ref="AA93" si="94">-AA88/AA87</f>
        <v>0.18171741231977356</v>
      </c>
      <c r="AB93" s="19">
        <f>-AB88/AB87</f>
        <v>0.11065821242840057</v>
      </c>
      <c r="AC93" s="266">
        <f>-AC88/AC87</f>
        <v>0.17725468933197155</v>
      </c>
      <c r="AD93" s="266">
        <f>-AD88/AD87</f>
        <v>0.18164775133815017</v>
      </c>
      <c r="AE93" s="56">
        <f t="shared" ref="AE93" si="95">-AE88/AE87</f>
        <v>0.16141337160051683</v>
      </c>
    </row>
    <row r="94" spans="1:31" ht="15.75" thickBot="1" x14ac:dyDescent="0.3">
      <c r="A94" s="18" t="s">
        <v>304</v>
      </c>
      <c r="B94" s="19"/>
      <c r="C94" s="19"/>
      <c r="D94" s="19"/>
      <c r="E94" s="19"/>
      <c r="F94" s="58"/>
      <c r="G94" s="19">
        <f t="shared" ref="G94:J94" si="96">-G89/G87</f>
        <v>0.23308863987035294</v>
      </c>
      <c r="H94" s="19">
        <f t="shared" si="96"/>
        <v>0.3870534535103532</v>
      </c>
      <c r="I94" s="19">
        <f t="shared" si="96"/>
        <v>0.38871719724180076</v>
      </c>
      <c r="J94" s="19">
        <f t="shared" si="96"/>
        <v>0.39320167538832018</v>
      </c>
      <c r="K94" s="58">
        <f t="shared" ref="K94:Z94" si="97">-K89/K87</f>
        <v>0.35136303485666642</v>
      </c>
      <c r="L94" s="19">
        <f t="shared" si="97"/>
        <v>0.39637736776852767</v>
      </c>
      <c r="M94" s="19">
        <f t="shared" si="97"/>
        <v>0.35549988102234364</v>
      </c>
      <c r="N94" s="19">
        <f t="shared" si="97"/>
        <v>0.36661687430066159</v>
      </c>
      <c r="O94" s="19">
        <f t="shared" si="97"/>
        <v>0.44944249963646354</v>
      </c>
      <c r="P94" s="58">
        <f t="shared" si="97"/>
        <v>0.39348013344622629</v>
      </c>
      <c r="Q94" s="19">
        <f t="shared" si="97"/>
        <v>0.34670240942820368</v>
      </c>
      <c r="R94" s="19">
        <f t="shared" si="97"/>
        <v>0.33445656516076827</v>
      </c>
      <c r="S94" s="19">
        <f t="shared" si="97"/>
        <v>0.45572306251738409</v>
      </c>
      <c r="T94" s="19">
        <f t="shared" si="97"/>
        <v>0.47986756720798934</v>
      </c>
      <c r="U94" s="58">
        <f t="shared" si="97"/>
        <v>0.40806894468436095</v>
      </c>
      <c r="V94" s="19">
        <f t="shared" si="97"/>
        <v>0.41187622381798361</v>
      </c>
      <c r="W94" s="19">
        <f t="shared" si="97"/>
        <v>0.38716353778981044</v>
      </c>
      <c r="X94" s="19">
        <f t="shared" si="97"/>
        <v>0.49464914780267416</v>
      </c>
      <c r="Y94" s="19">
        <f t="shared" si="97"/>
        <v>0.48311133021456515</v>
      </c>
      <c r="Z94" s="58">
        <f t="shared" si="97"/>
        <v>0.44634301589409853</v>
      </c>
      <c r="AA94" s="19">
        <f t="shared" ref="AA94" si="98">-AA89/AA87</f>
        <v>0.28303985225048539</v>
      </c>
      <c r="AB94" s="19">
        <f>-AB89/AB87</f>
        <v>0.22968706118314416</v>
      </c>
      <c r="AC94" s="266">
        <f>-AC89/AC87</f>
        <v>0.2363783461137014</v>
      </c>
      <c r="AD94" s="266">
        <f>-AD89/AD87</f>
        <v>0.23157668495715922</v>
      </c>
      <c r="AE94" s="58">
        <f t="shared" ref="AE94" si="99">-AE89/AE87</f>
        <v>0.24760805244483272</v>
      </c>
    </row>
    <row r="95" spans="1:31" ht="15.75" thickBot="1" x14ac:dyDescent="0.3"/>
    <row r="96" spans="1:31" s="167" customFormat="1" x14ac:dyDescent="0.25">
      <c r="A96" s="31" t="s">
        <v>310</v>
      </c>
      <c r="B96" s="43" t="s">
        <v>117</v>
      </c>
      <c r="C96" s="43" t="s">
        <v>118</v>
      </c>
      <c r="D96" s="43" t="s">
        <v>119</v>
      </c>
      <c r="E96" s="43" t="s">
        <v>120</v>
      </c>
      <c r="F96" s="48">
        <v>2016</v>
      </c>
      <c r="G96" s="43" t="s">
        <v>121</v>
      </c>
      <c r="H96" s="43" t="s">
        <v>122</v>
      </c>
      <c r="I96" s="43" t="s">
        <v>123</v>
      </c>
      <c r="J96" s="43" t="s">
        <v>124</v>
      </c>
      <c r="K96" s="48">
        <v>2017</v>
      </c>
      <c r="L96" s="43" t="s">
        <v>125</v>
      </c>
      <c r="M96" s="43" t="s">
        <v>126</v>
      </c>
      <c r="N96" s="43" t="s">
        <v>127</v>
      </c>
      <c r="O96" s="43" t="s">
        <v>128</v>
      </c>
      <c r="P96" s="48">
        <v>2018</v>
      </c>
      <c r="Q96" s="43" t="s">
        <v>129</v>
      </c>
      <c r="R96" s="43" t="s">
        <v>130</v>
      </c>
      <c r="S96" s="43" t="s">
        <v>131</v>
      </c>
      <c r="T96" s="43" t="s">
        <v>132</v>
      </c>
      <c r="U96" s="48">
        <v>2019</v>
      </c>
      <c r="V96" s="43" t="s">
        <v>133</v>
      </c>
      <c r="W96" s="43" t="s">
        <v>134</v>
      </c>
      <c r="X96" s="43" t="s">
        <v>135</v>
      </c>
      <c r="Y96" s="43" t="s">
        <v>136</v>
      </c>
      <c r="Z96" s="48">
        <v>2020</v>
      </c>
      <c r="AA96" s="43" t="s">
        <v>137</v>
      </c>
      <c r="AB96" s="43" t="s">
        <v>138</v>
      </c>
      <c r="AC96" s="43" t="s">
        <v>514</v>
      </c>
      <c r="AD96" s="43" t="s">
        <v>563</v>
      </c>
      <c r="AE96" s="48">
        <v>2021</v>
      </c>
    </row>
    <row r="97" spans="1:32" s="167" customFormat="1" hidden="1" x14ac:dyDescent="0.25">
      <c r="A97" s="31" t="s">
        <v>310</v>
      </c>
      <c r="B97" s="43" t="s">
        <v>139</v>
      </c>
      <c r="C97" s="43" t="s">
        <v>140</v>
      </c>
      <c r="D97" s="43" t="s">
        <v>141</v>
      </c>
      <c r="E97" s="43" t="s">
        <v>142</v>
      </c>
      <c r="F97" s="48">
        <v>2016</v>
      </c>
      <c r="G97" s="43" t="s">
        <v>143</v>
      </c>
      <c r="H97" s="43" t="s">
        <v>144</v>
      </c>
      <c r="I97" s="43" t="s">
        <v>145</v>
      </c>
      <c r="J97" s="43" t="s">
        <v>146</v>
      </c>
      <c r="K97" s="48">
        <v>2017</v>
      </c>
      <c r="L97" s="43" t="s">
        <v>147</v>
      </c>
      <c r="M97" s="43" t="s">
        <v>148</v>
      </c>
      <c r="N97" s="43" t="s">
        <v>149</v>
      </c>
      <c r="O97" s="43" t="s">
        <v>150</v>
      </c>
      <c r="P97" s="48">
        <v>2018</v>
      </c>
      <c r="Q97" s="43" t="s">
        <v>151</v>
      </c>
      <c r="R97" s="43" t="s">
        <v>152</v>
      </c>
      <c r="S97" s="43" t="s">
        <v>153</v>
      </c>
      <c r="T97" s="43" t="s">
        <v>154</v>
      </c>
      <c r="U97" s="48">
        <v>2019</v>
      </c>
      <c r="V97" s="43" t="s">
        <v>155</v>
      </c>
      <c r="W97" s="43" t="s">
        <v>156</v>
      </c>
      <c r="X97" s="43" t="s">
        <v>157</v>
      </c>
      <c r="Y97" s="43" t="s">
        <v>158</v>
      </c>
      <c r="Z97" s="48">
        <v>2020</v>
      </c>
      <c r="AA97" s="43" t="s">
        <v>159</v>
      </c>
      <c r="AB97" s="43" t="s">
        <v>160</v>
      </c>
      <c r="AC97" s="43" t="s">
        <v>513</v>
      </c>
      <c r="AD97" s="43" t="s">
        <v>564</v>
      </c>
      <c r="AE97" s="48">
        <v>2021</v>
      </c>
    </row>
    <row r="98" spans="1:32" x14ac:dyDescent="0.25">
      <c r="A98" s="10" t="s">
        <v>255</v>
      </c>
      <c r="B98" s="117"/>
      <c r="C98" s="117"/>
      <c r="D98" s="117"/>
      <c r="E98" s="117"/>
      <c r="F98" s="49"/>
      <c r="G98" s="117">
        <v>328754.64900000003</v>
      </c>
      <c r="H98" s="117">
        <v>350542.36695000005</v>
      </c>
      <c r="I98" s="117">
        <v>346691.87826999999</v>
      </c>
      <c r="J98" s="117">
        <v>305099.49418000004</v>
      </c>
      <c r="K98" s="49">
        <v>1331088.3884000001</v>
      </c>
      <c r="L98" s="117">
        <v>306924.81741000002</v>
      </c>
      <c r="M98" s="117">
        <v>391735.72445000004</v>
      </c>
      <c r="N98" s="117">
        <v>383661.66011000006</v>
      </c>
      <c r="O98" s="117">
        <v>372964.52860999998</v>
      </c>
      <c r="P98" s="49">
        <v>1455286.73058</v>
      </c>
      <c r="Q98" s="117">
        <v>433860.46836000006</v>
      </c>
      <c r="R98" s="117">
        <v>467164.37211999996</v>
      </c>
      <c r="S98" s="117">
        <v>464823.56267000001</v>
      </c>
      <c r="T98" s="117">
        <v>468448.62983999989</v>
      </c>
      <c r="U98" s="49">
        <v>1834297.03299</v>
      </c>
      <c r="V98" s="117">
        <v>451798.50277999998</v>
      </c>
      <c r="W98" s="117">
        <v>380721.10885000008</v>
      </c>
      <c r="X98" s="117">
        <v>1100820.1166900001</v>
      </c>
      <c r="Y98" s="117">
        <v>765131.05688000016</v>
      </c>
      <c r="Z98" s="49">
        <v>2698470.7852000003</v>
      </c>
      <c r="AA98" s="117">
        <v>623514.3425599999</v>
      </c>
      <c r="AB98" s="117">
        <v>531852.97242999997</v>
      </c>
      <c r="AC98" s="117">
        <v>690704.27911999996</v>
      </c>
      <c r="AD98" s="117">
        <v>450829.20684000012</v>
      </c>
      <c r="AE98" s="49">
        <v>2296900.8009500001</v>
      </c>
    </row>
    <row r="99" spans="1:32" x14ac:dyDescent="0.25">
      <c r="A99" s="12" t="s">
        <v>256</v>
      </c>
      <c r="B99" s="9"/>
      <c r="C99" s="9"/>
      <c r="D99" s="9"/>
      <c r="E99" s="9"/>
      <c r="F99" s="50"/>
      <c r="G99" s="9">
        <v>-203119.06896000059</v>
      </c>
      <c r="H99" s="9">
        <v>-205845.30532999977</v>
      </c>
      <c r="I99" s="9">
        <v>-178634.34872000004</v>
      </c>
      <c r="J99" s="9">
        <v>-122469.08478000024</v>
      </c>
      <c r="K99" s="50">
        <v>-710067.80779000069</v>
      </c>
      <c r="L99" s="9">
        <v>-114680.56327999971</v>
      </c>
      <c r="M99" s="9">
        <v>-185109.73671999935</v>
      </c>
      <c r="N99" s="9">
        <v>-204433.49333000011</v>
      </c>
      <c r="O99" s="9">
        <v>-141466.25573</v>
      </c>
      <c r="P99" s="50">
        <v>-645690.04905999918</v>
      </c>
      <c r="Q99" s="1">
        <v>-199685.85985000001</v>
      </c>
      <c r="R99" s="1">
        <v>-219679.19427000001</v>
      </c>
      <c r="S99" s="1">
        <v>-200075.18325</v>
      </c>
      <c r="T99" s="1">
        <v>-194731.10348999998</v>
      </c>
      <c r="U99" s="50">
        <v>-814171.34086</v>
      </c>
      <c r="V99" s="1">
        <v>-165543.84590999997</v>
      </c>
      <c r="W99" s="1">
        <v>-89682.801019999999</v>
      </c>
      <c r="X99" s="1">
        <v>-775634.04976000008</v>
      </c>
      <c r="Y99" s="1">
        <v>-384012.88804999995</v>
      </c>
      <c r="Z99" s="50">
        <v>-1414873.5847400001</v>
      </c>
      <c r="AA99" s="1">
        <v>-233263.34880999988</v>
      </c>
      <c r="AB99" s="1">
        <v>-170601.39526999998</v>
      </c>
      <c r="AC99" s="1">
        <v>-296080.70048999996</v>
      </c>
      <c r="AD99" s="1">
        <v>-76973.554920000024</v>
      </c>
      <c r="AE99" s="50">
        <v>-776918.99948999984</v>
      </c>
    </row>
    <row r="100" spans="1:32" x14ac:dyDescent="0.25">
      <c r="A100" s="10" t="s">
        <v>257</v>
      </c>
      <c r="B100" s="117"/>
      <c r="C100" s="117"/>
      <c r="D100" s="117"/>
      <c r="E100" s="117"/>
      <c r="F100" s="49"/>
      <c r="G100" s="117">
        <v>125635.58003999945</v>
      </c>
      <c r="H100" s="117">
        <v>144697.06162000028</v>
      </c>
      <c r="I100" s="117">
        <v>168057.52954999995</v>
      </c>
      <c r="J100" s="117">
        <v>182630.4093999998</v>
      </c>
      <c r="K100" s="49">
        <v>621020.58060999948</v>
      </c>
      <c r="L100" s="117">
        <v>192244.25413000031</v>
      </c>
      <c r="M100" s="117">
        <v>206625.98773000069</v>
      </c>
      <c r="N100" s="117">
        <v>179228.16677999994</v>
      </c>
      <c r="O100" s="117">
        <v>231498.27287999997</v>
      </c>
      <c r="P100" s="49">
        <v>809596.68152000092</v>
      </c>
      <c r="Q100" s="117">
        <v>234174.60851000005</v>
      </c>
      <c r="R100" s="117">
        <v>247485.17784999995</v>
      </c>
      <c r="S100" s="117">
        <v>264748.37942000001</v>
      </c>
      <c r="T100" s="117">
        <v>273717.52634999994</v>
      </c>
      <c r="U100" s="49">
        <v>1020125.69213</v>
      </c>
      <c r="V100" s="117">
        <v>286254.65687000001</v>
      </c>
      <c r="W100" s="117">
        <v>291038.30783000006</v>
      </c>
      <c r="X100" s="117">
        <v>325186.06692999997</v>
      </c>
      <c r="Y100" s="117">
        <v>381118.16883000021</v>
      </c>
      <c r="Z100" s="49">
        <v>1283597.2004600004</v>
      </c>
      <c r="AA100" s="117">
        <v>390250.99375000002</v>
      </c>
      <c r="AB100" s="117">
        <v>361251.57715999999</v>
      </c>
      <c r="AC100" s="117">
        <v>394623.57863</v>
      </c>
      <c r="AD100" s="117">
        <v>373855.65192000009</v>
      </c>
      <c r="AE100" s="49">
        <v>1519981.8014600002</v>
      </c>
    </row>
    <row r="101" spans="1:32" x14ac:dyDescent="0.25">
      <c r="A101" s="12" t="s">
        <v>259</v>
      </c>
      <c r="B101" s="9"/>
      <c r="C101" s="9"/>
      <c r="D101" s="9"/>
      <c r="E101" s="9"/>
      <c r="F101" s="50"/>
      <c r="G101" s="9">
        <v>-27752.933150000004</v>
      </c>
      <c r="H101" s="9">
        <v>-34060.101639999993</v>
      </c>
      <c r="I101" s="9">
        <v>-38179.237910000018</v>
      </c>
      <c r="J101" s="9">
        <v>-49050.140639999998</v>
      </c>
      <c r="K101" s="50">
        <v>-149042.41334000003</v>
      </c>
      <c r="L101" s="9">
        <v>-47660.746920000005</v>
      </c>
      <c r="M101" s="9">
        <v>-41201.127320000014</v>
      </c>
      <c r="N101" s="9">
        <v>-52355.155130000021</v>
      </c>
      <c r="O101" s="9">
        <v>-47306.482049999991</v>
      </c>
      <c r="P101" s="50">
        <v>-188523.51142000002</v>
      </c>
      <c r="Q101" s="1">
        <v>-46327.93333</v>
      </c>
      <c r="R101" s="1">
        <v>-57451.459060000001</v>
      </c>
      <c r="S101" s="1">
        <v>-54800.75132000001</v>
      </c>
      <c r="T101" s="1">
        <v>-58612.142240000001</v>
      </c>
      <c r="U101" s="50">
        <v>-217192.28594999999</v>
      </c>
      <c r="V101" s="1">
        <v>-52799.603740000006</v>
      </c>
      <c r="W101" s="1">
        <v>-61709.894189999992</v>
      </c>
      <c r="X101" s="1">
        <v>-76201.933130000005</v>
      </c>
      <c r="Y101" s="1">
        <v>-65269.623099999997</v>
      </c>
      <c r="Z101" s="50">
        <v>-255981.05416</v>
      </c>
      <c r="AA101" s="1">
        <v>-86007.22236</v>
      </c>
      <c r="AB101" s="1">
        <v>-95749.409609999973</v>
      </c>
      <c r="AC101" s="1">
        <v>-95248.058499999999</v>
      </c>
      <c r="AD101" s="1">
        <v>-80150.367119999995</v>
      </c>
      <c r="AE101" s="50">
        <v>-357155.05758999998</v>
      </c>
    </row>
    <row r="102" spans="1:32" x14ac:dyDescent="0.25">
      <c r="A102" s="12" t="s">
        <v>260</v>
      </c>
      <c r="B102" s="9"/>
      <c r="C102" s="9"/>
      <c r="D102" s="9"/>
      <c r="E102" s="9"/>
      <c r="F102" s="50"/>
      <c r="G102" s="9">
        <v>-54134.711699999985</v>
      </c>
      <c r="H102" s="9">
        <v>-56011.069880000025</v>
      </c>
      <c r="I102" s="9">
        <v>-70359.349180000019</v>
      </c>
      <c r="J102" s="9">
        <v>-70096.059309999968</v>
      </c>
      <c r="K102" s="50">
        <v>-250601.19007000001</v>
      </c>
      <c r="L102" s="9">
        <v>-83443.48629999999</v>
      </c>
      <c r="M102" s="9">
        <v>-84969.628049999985</v>
      </c>
      <c r="N102" s="9">
        <v>-82378.969060000003</v>
      </c>
      <c r="O102" s="9">
        <v>-92896.902170000001</v>
      </c>
      <c r="P102" s="50">
        <v>-343688.98557999998</v>
      </c>
      <c r="Q102" s="1">
        <v>-96424.068370000023</v>
      </c>
      <c r="R102" s="1">
        <v>-101081.71536</v>
      </c>
      <c r="S102" s="1">
        <v>-110795.91202000002</v>
      </c>
      <c r="T102" s="1">
        <v>-115194.74047000008</v>
      </c>
      <c r="U102" s="50">
        <v>-423496.43622000015</v>
      </c>
      <c r="V102" s="1">
        <v>-119168.20504999999</v>
      </c>
      <c r="W102" s="1">
        <v>-114567.80734000003</v>
      </c>
      <c r="X102" s="1">
        <v>-139695.41792000004</v>
      </c>
      <c r="Y102" s="1">
        <v>-161240.67692999999</v>
      </c>
      <c r="Z102" s="50">
        <v>-534672.10724000004</v>
      </c>
      <c r="AA102" s="1">
        <v>-160129.43716000003</v>
      </c>
      <c r="AB102" s="1">
        <v>-143674.26382999998</v>
      </c>
      <c r="AC102" s="1">
        <v>-157694.97222999987</v>
      </c>
      <c r="AD102" s="1">
        <v>-160727.65179999996</v>
      </c>
      <c r="AE102" s="50">
        <v>-622226.32501999987</v>
      </c>
    </row>
    <row r="103" spans="1:32" x14ac:dyDescent="0.25">
      <c r="A103" s="12" t="s">
        <v>261</v>
      </c>
      <c r="B103" s="9"/>
      <c r="C103" s="9"/>
      <c r="D103" s="9"/>
      <c r="E103" s="9"/>
      <c r="F103" s="50"/>
      <c r="G103" s="9">
        <v>-3159.5620599999997</v>
      </c>
      <c r="H103" s="9">
        <v>-5704.1771099999996</v>
      </c>
      <c r="I103" s="9">
        <v>-2377.4586600000002</v>
      </c>
      <c r="J103" s="9">
        <v>-3812.8169300000009</v>
      </c>
      <c r="K103" s="50">
        <v>-15054.01476</v>
      </c>
      <c r="L103" s="9">
        <v>-3548.8415699999996</v>
      </c>
      <c r="M103" s="9">
        <v>-2562.8059199999998</v>
      </c>
      <c r="N103" s="9">
        <v>-1427.0411199999999</v>
      </c>
      <c r="O103" s="9">
        <v>-6641.0623499999992</v>
      </c>
      <c r="P103" s="50">
        <v>-14179.750959999998</v>
      </c>
      <c r="Q103" s="1">
        <v>-3454.8122800000001</v>
      </c>
      <c r="R103" s="1">
        <v>-4501.5393299999996</v>
      </c>
      <c r="S103" s="1">
        <v>-6449.2851900000005</v>
      </c>
      <c r="T103" s="1">
        <v>-5189.0888199999972</v>
      </c>
      <c r="U103" s="50">
        <v>-19594.725619999997</v>
      </c>
      <c r="V103" s="1">
        <v>-18013.456229999996</v>
      </c>
      <c r="W103" s="1">
        <v>-3609.3189199999997</v>
      </c>
      <c r="X103" s="1">
        <v>-7696.8714799999989</v>
      </c>
      <c r="Y103" s="1">
        <v>-8666.3908999999985</v>
      </c>
      <c r="Z103" s="50">
        <v>-37986.037529999987</v>
      </c>
      <c r="AA103" s="1">
        <v>-8684.6084300000002</v>
      </c>
      <c r="AB103" s="1">
        <v>-901.73462000000063</v>
      </c>
      <c r="AC103" s="1">
        <v>-18600.68836</v>
      </c>
      <c r="AD103" s="1">
        <v>-11450.947529999999</v>
      </c>
      <c r="AE103" s="50">
        <v>-39637.978940000001</v>
      </c>
    </row>
    <row r="104" spans="1:32" x14ac:dyDescent="0.25">
      <c r="A104" s="12" t="s">
        <v>270</v>
      </c>
      <c r="B104" s="9"/>
      <c r="C104" s="9"/>
      <c r="D104" s="9"/>
      <c r="E104" s="9"/>
      <c r="F104" s="50"/>
      <c r="G104" s="9">
        <v>-282.08080999999999</v>
      </c>
      <c r="H104" s="9">
        <v>-371.76328000000001</v>
      </c>
      <c r="I104" s="9">
        <v>-672.03752000000031</v>
      </c>
      <c r="J104" s="9">
        <v>-729.24664000000007</v>
      </c>
      <c r="K104" s="50">
        <v>-2055.1282500000007</v>
      </c>
      <c r="L104" s="9">
        <v>-2462.4548</v>
      </c>
      <c r="M104" s="9">
        <v>530.50411000000008</v>
      </c>
      <c r="N104" s="9">
        <v>11730.85814</v>
      </c>
      <c r="O104" s="9">
        <v>-1507.2835600000001</v>
      </c>
      <c r="P104" s="50">
        <v>8291.6238900000008</v>
      </c>
      <c r="Q104" s="1">
        <v>-12836.747359999999</v>
      </c>
      <c r="R104" s="1">
        <v>-983.04862000000003</v>
      </c>
      <c r="S104" s="1">
        <v>-130.13471999999985</v>
      </c>
      <c r="T104" s="1">
        <v>-1008.6321499999999</v>
      </c>
      <c r="U104" s="50">
        <v>-14958.562849999998</v>
      </c>
      <c r="V104" s="1">
        <v>1211.7425099999998</v>
      </c>
      <c r="W104" s="1">
        <v>-1339.48218</v>
      </c>
      <c r="X104" s="1">
        <v>3155.8869500000001</v>
      </c>
      <c r="Y104" s="1">
        <v>-374.1395</v>
      </c>
      <c r="Z104" s="50">
        <v>2654.0077799999999</v>
      </c>
      <c r="AA104" s="1">
        <v>2657.62176</v>
      </c>
      <c r="AB104" s="1">
        <v>1813.01694</v>
      </c>
      <c r="AC104" s="1">
        <v>-2414.7998400000001</v>
      </c>
      <c r="AD104" s="1">
        <v>-2962.0873199999996</v>
      </c>
      <c r="AE104" s="50">
        <v>-906.24846000000025</v>
      </c>
    </row>
    <row r="105" spans="1:32" x14ac:dyDescent="0.25">
      <c r="A105" s="10" t="s">
        <v>214</v>
      </c>
      <c r="B105" s="117"/>
      <c r="C105" s="117"/>
      <c r="D105" s="117"/>
      <c r="E105" s="117"/>
      <c r="F105" s="49"/>
      <c r="G105" s="117">
        <v>40306.292319999469</v>
      </c>
      <c r="H105" s="117">
        <v>48549.94971000027</v>
      </c>
      <c r="I105" s="117">
        <v>56469.446279999902</v>
      </c>
      <c r="J105" s="117">
        <v>58942.145879999836</v>
      </c>
      <c r="K105" s="49">
        <v>204267.83418999944</v>
      </c>
      <c r="L105" s="117">
        <v>55128.724540000316</v>
      </c>
      <c r="M105" s="117">
        <v>78422.930550000674</v>
      </c>
      <c r="N105" s="117">
        <v>54797.859609999912</v>
      </c>
      <c r="O105" s="117">
        <v>83146.542749999993</v>
      </c>
      <c r="P105" s="49">
        <v>271496.05745000095</v>
      </c>
      <c r="Q105" s="117">
        <v>75131.047170000034</v>
      </c>
      <c r="R105" s="117">
        <v>83467.415479999952</v>
      </c>
      <c r="S105" s="117">
        <v>92572.296169999987</v>
      </c>
      <c r="T105" s="117">
        <v>93712.92266999984</v>
      </c>
      <c r="U105" s="49">
        <v>344883.68148999981</v>
      </c>
      <c r="V105" s="117">
        <v>97485.134360000025</v>
      </c>
      <c r="W105" s="117">
        <v>109811.80520000003</v>
      </c>
      <c r="X105" s="117">
        <v>104747.73134999991</v>
      </c>
      <c r="Y105" s="117">
        <v>145567.33840000027</v>
      </c>
      <c r="Z105" s="49">
        <v>457612.00931000034</v>
      </c>
      <c r="AA105" s="117">
        <v>138087.34755999999</v>
      </c>
      <c r="AB105" s="117">
        <v>122739.18604000003</v>
      </c>
      <c r="AC105" s="117">
        <v>120665.05970000014</v>
      </c>
      <c r="AD105" s="117">
        <v>118564.59815000011</v>
      </c>
      <c r="AE105" s="49">
        <v>500056.19145000051</v>
      </c>
    </row>
    <row r="106" spans="1:32" x14ac:dyDescent="0.25">
      <c r="A106" s="18" t="s">
        <v>303</v>
      </c>
      <c r="B106" s="19"/>
      <c r="C106" s="19"/>
      <c r="D106" s="19"/>
      <c r="E106" s="19"/>
      <c r="F106" s="56"/>
      <c r="G106" s="19">
        <f t="shared" ref="G106:J106" si="100">-G101/G100</f>
        <v>0.22090026679674751</v>
      </c>
      <c r="H106" s="19">
        <f t="shared" si="100"/>
        <v>0.23538903457105273</v>
      </c>
      <c r="I106" s="19">
        <f t="shared" si="100"/>
        <v>0.22717957363904395</v>
      </c>
      <c r="J106" s="19">
        <f t="shared" si="100"/>
        <v>0.26857597703003372</v>
      </c>
      <c r="K106" s="56">
        <f t="shared" ref="K106:Z106" si="101">-K101/K100</f>
        <v>0.23999593249164566</v>
      </c>
      <c r="L106" s="19">
        <f t="shared" si="101"/>
        <v>0.24791766669796347</v>
      </c>
      <c r="M106" s="19">
        <f t="shared" si="101"/>
        <v>0.19939954200648638</v>
      </c>
      <c r="N106" s="19">
        <f t="shared" si="101"/>
        <v>0.29211454912812468</v>
      </c>
      <c r="O106" s="19">
        <f t="shared" si="101"/>
        <v>0.20434917920325868</v>
      </c>
      <c r="P106" s="56">
        <f t="shared" si="101"/>
        <v>0.23286102293064129</v>
      </c>
      <c r="Q106" s="19">
        <f t="shared" si="101"/>
        <v>0.19783499852855158</v>
      </c>
      <c r="R106" s="19">
        <f t="shared" si="101"/>
        <v>0.23214100965198475</v>
      </c>
      <c r="S106" s="19">
        <f t="shared" si="101"/>
        <v>0.20699182914756747</v>
      </c>
      <c r="T106" s="19">
        <f t="shared" si="101"/>
        <v>0.21413368380749292</v>
      </c>
      <c r="U106" s="56">
        <f t="shared" si="101"/>
        <v>0.21290737761589681</v>
      </c>
      <c r="V106" s="19">
        <f t="shared" si="101"/>
        <v>0.18444976342857708</v>
      </c>
      <c r="W106" s="19">
        <f t="shared" si="101"/>
        <v>0.2120335795315498</v>
      </c>
      <c r="X106" s="19">
        <f t="shared" si="101"/>
        <v>0.23433332752969194</v>
      </c>
      <c r="Y106" s="19">
        <f t="shared" si="101"/>
        <v>0.17125823022390166</v>
      </c>
      <c r="Z106" s="56">
        <f t="shared" si="101"/>
        <v>0.19942475261574621</v>
      </c>
      <c r="AA106" s="19">
        <f t="shared" ref="AA106:AB106" si="102">-AA101/AA100</f>
        <v>0.22038950249309902</v>
      </c>
      <c r="AB106" s="19">
        <f t="shared" si="102"/>
        <v>0.26504911165437522</v>
      </c>
      <c r="AC106" s="266">
        <f>-AC101/AC100</f>
        <v>0.2413643372012112</v>
      </c>
      <c r="AD106" s="266">
        <f>-AD101/AD100</f>
        <v>0.2143885392888244</v>
      </c>
      <c r="AE106" s="56">
        <f t="shared" ref="AE106" si="103">-AE101/AE100</f>
        <v>0.23497324589474625</v>
      </c>
    </row>
    <row r="107" spans="1:32" ht="15.75" thickBot="1" x14ac:dyDescent="0.3">
      <c r="A107" s="18" t="s">
        <v>304</v>
      </c>
      <c r="B107" s="19"/>
      <c r="C107" s="19"/>
      <c r="D107" s="19"/>
      <c r="E107" s="19"/>
      <c r="F107" s="58"/>
      <c r="G107" s="19">
        <f t="shared" ref="G107:J107" si="104">-G102/G100</f>
        <v>0.43088678925798529</v>
      </c>
      <c r="H107" s="19">
        <f t="shared" si="104"/>
        <v>0.38709196477738339</v>
      </c>
      <c r="I107" s="19">
        <f t="shared" si="104"/>
        <v>0.41866228409044254</v>
      </c>
      <c r="J107" s="19">
        <f t="shared" si="104"/>
        <v>0.38381373365086507</v>
      </c>
      <c r="K107" s="58">
        <f t="shared" ref="K107:Z107" si="105">-K102/K100</f>
        <v>0.40353121602483155</v>
      </c>
      <c r="L107" s="19">
        <f t="shared" si="105"/>
        <v>0.43404931230648613</v>
      </c>
      <c r="M107" s="19">
        <f t="shared" si="105"/>
        <v>0.41122430427788331</v>
      </c>
      <c r="N107" s="19">
        <f t="shared" si="105"/>
        <v>0.4596318231671645</v>
      </c>
      <c r="O107" s="19">
        <f t="shared" si="105"/>
        <v>0.40128550858845619</v>
      </c>
      <c r="P107" s="58">
        <f t="shared" si="105"/>
        <v>0.42451876770879426</v>
      </c>
      <c r="Q107" s="19">
        <f t="shared" si="105"/>
        <v>0.41176141590894294</v>
      </c>
      <c r="R107" s="19">
        <f t="shared" si="105"/>
        <v>0.40843543131809429</v>
      </c>
      <c r="S107" s="19">
        <f t="shared" si="105"/>
        <v>0.41849514721384584</v>
      </c>
      <c r="T107" s="19">
        <f t="shared" si="105"/>
        <v>0.42085262864279172</v>
      </c>
      <c r="U107" s="58">
        <f t="shared" si="105"/>
        <v>0.41514142765657525</v>
      </c>
      <c r="V107" s="19">
        <f t="shared" si="105"/>
        <v>0.41630136729659972</v>
      </c>
      <c r="W107" s="19">
        <f t="shared" si="105"/>
        <v>0.39365198414677716</v>
      </c>
      <c r="X107" s="19">
        <f t="shared" si="105"/>
        <v>0.42958611123419099</v>
      </c>
      <c r="Y107" s="19">
        <f t="shared" si="105"/>
        <v>0.42307265860610871</v>
      </c>
      <c r="Z107" s="58">
        <f t="shared" si="105"/>
        <v>0.41654197052501402</v>
      </c>
      <c r="AA107" s="19">
        <f t="shared" ref="AA107:AB107" si="106">-AA102/AA100</f>
        <v>0.41032422652222911</v>
      </c>
      <c r="AB107" s="19">
        <f t="shared" si="106"/>
        <v>0.39771248878552573</v>
      </c>
      <c r="AC107" s="266">
        <f>-AC102/AC100</f>
        <v>0.39960859099566132</v>
      </c>
      <c r="AD107" s="266">
        <f>-AD102/AD100</f>
        <v>0.42991901011675343</v>
      </c>
      <c r="AE107" s="58">
        <f t="shared" ref="AE107" si="107">-AE102/AE100</f>
        <v>0.40936432556121916</v>
      </c>
    </row>
    <row r="108" spans="1:32" ht="15.75" thickBot="1" x14ac:dyDescent="0.3"/>
    <row r="109" spans="1:32" s="167" customFormat="1" x14ac:dyDescent="0.25">
      <c r="A109" s="31" t="s">
        <v>311</v>
      </c>
      <c r="B109" s="43" t="s">
        <v>117</v>
      </c>
      <c r="C109" s="43" t="s">
        <v>118</v>
      </c>
      <c r="D109" s="43" t="s">
        <v>119</v>
      </c>
      <c r="E109" s="43" t="s">
        <v>120</v>
      </c>
      <c r="F109" s="48">
        <v>2016</v>
      </c>
      <c r="G109" s="43" t="s">
        <v>121</v>
      </c>
      <c r="H109" s="43" t="s">
        <v>122</v>
      </c>
      <c r="I109" s="43" t="s">
        <v>123</v>
      </c>
      <c r="J109" s="43" t="s">
        <v>124</v>
      </c>
      <c r="K109" s="48">
        <v>2017</v>
      </c>
      <c r="L109" s="43" t="s">
        <v>125</v>
      </c>
      <c r="M109" s="43" t="s">
        <v>126</v>
      </c>
      <c r="N109" s="43" t="s">
        <v>127</v>
      </c>
      <c r="O109" s="43" t="s">
        <v>128</v>
      </c>
      <c r="P109" s="48">
        <v>2018</v>
      </c>
      <c r="Q109" s="43" t="s">
        <v>129</v>
      </c>
      <c r="R109" s="43" t="s">
        <v>130</v>
      </c>
      <c r="S109" s="43" t="s">
        <v>131</v>
      </c>
      <c r="T109" s="43" t="s">
        <v>132</v>
      </c>
      <c r="U109" s="48">
        <v>2019</v>
      </c>
      <c r="V109" s="43" t="s">
        <v>133</v>
      </c>
      <c r="W109" s="43" t="s">
        <v>134</v>
      </c>
      <c r="X109" s="43" t="s">
        <v>135</v>
      </c>
      <c r="Y109" s="43" t="s">
        <v>136</v>
      </c>
      <c r="Z109" s="48">
        <v>2020</v>
      </c>
      <c r="AA109" s="43" t="s">
        <v>137</v>
      </c>
      <c r="AB109" s="43" t="s">
        <v>138</v>
      </c>
      <c r="AC109" s="43" t="s">
        <v>514</v>
      </c>
      <c r="AD109" s="43" t="s">
        <v>563</v>
      </c>
      <c r="AE109" s="48">
        <v>2021</v>
      </c>
    </row>
    <row r="110" spans="1:32" s="167" customFormat="1" hidden="1" x14ac:dyDescent="0.25">
      <c r="A110" s="31" t="s">
        <v>311</v>
      </c>
      <c r="B110" s="43" t="s">
        <v>139</v>
      </c>
      <c r="C110" s="43" t="s">
        <v>140</v>
      </c>
      <c r="D110" s="43" t="s">
        <v>141</v>
      </c>
      <c r="E110" s="43" t="s">
        <v>142</v>
      </c>
      <c r="F110" s="48">
        <v>2016</v>
      </c>
      <c r="G110" s="43" t="s">
        <v>143</v>
      </c>
      <c r="H110" s="43" t="s">
        <v>144</v>
      </c>
      <c r="I110" s="43" t="s">
        <v>145</v>
      </c>
      <c r="J110" s="43" t="s">
        <v>146</v>
      </c>
      <c r="K110" s="48">
        <v>2017</v>
      </c>
      <c r="L110" s="43" t="s">
        <v>147</v>
      </c>
      <c r="M110" s="43" t="s">
        <v>148</v>
      </c>
      <c r="N110" s="43" t="s">
        <v>149</v>
      </c>
      <c r="O110" s="43" t="s">
        <v>150</v>
      </c>
      <c r="P110" s="48">
        <v>2018</v>
      </c>
      <c r="Q110" s="43" t="s">
        <v>151</v>
      </c>
      <c r="R110" s="43" t="s">
        <v>152</v>
      </c>
      <c r="S110" s="43" t="s">
        <v>153</v>
      </c>
      <c r="T110" s="43" t="s">
        <v>154</v>
      </c>
      <c r="U110" s="48">
        <v>2019</v>
      </c>
      <c r="V110" s="43" t="s">
        <v>155</v>
      </c>
      <c r="W110" s="43" t="s">
        <v>156</v>
      </c>
      <c r="X110" s="43" t="s">
        <v>157</v>
      </c>
      <c r="Y110" s="43" t="s">
        <v>158</v>
      </c>
      <c r="Z110" s="48">
        <v>2020</v>
      </c>
      <c r="AA110" s="43" t="s">
        <v>159</v>
      </c>
      <c r="AB110" s="43" t="s">
        <v>160</v>
      </c>
      <c r="AC110" s="43" t="s">
        <v>513</v>
      </c>
      <c r="AD110" s="43" t="s">
        <v>564</v>
      </c>
      <c r="AE110" s="48">
        <v>2021</v>
      </c>
    </row>
    <row r="111" spans="1:32" x14ac:dyDescent="0.25">
      <c r="A111" s="10" t="s">
        <v>255</v>
      </c>
      <c r="B111" s="117"/>
      <c r="C111" s="117"/>
      <c r="D111" s="117"/>
      <c r="E111" s="117"/>
      <c r="F111" s="49"/>
      <c r="G111" s="117">
        <v>292817.92835</v>
      </c>
      <c r="H111" s="117">
        <v>343271.88003000012</v>
      </c>
      <c r="I111" s="117">
        <v>338200.88736000005</v>
      </c>
      <c r="J111" s="117">
        <v>347191.28774</v>
      </c>
      <c r="K111" s="49">
        <v>1321481.9834800002</v>
      </c>
      <c r="L111" s="117">
        <v>324612.88141999999</v>
      </c>
      <c r="M111" s="117">
        <v>353901.60060000006</v>
      </c>
      <c r="N111" s="117">
        <v>348257.21578000003</v>
      </c>
      <c r="O111" s="117">
        <v>380296.59577999992</v>
      </c>
      <c r="P111" s="49">
        <v>1407068.2935799998</v>
      </c>
      <c r="Q111" s="117">
        <v>346246.36443999998</v>
      </c>
      <c r="R111" s="117">
        <v>385002.98019999999</v>
      </c>
      <c r="S111" s="117">
        <v>384719.94857999997</v>
      </c>
      <c r="T111" s="117">
        <v>453758.21079999994</v>
      </c>
      <c r="U111" s="49">
        <v>1569727.5040199999</v>
      </c>
      <c r="V111" s="117">
        <v>412331.58606000006</v>
      </c>
      <c r="W111" s="117">
        <v>363425.56339000002</v>
      </c>
      <c r="X111" s="117">
        <v>515055.54419000004</v>
      </c>
      <c r="Y111" s="117">
        <v>423688.84635000007</v>
      </c>
      <c r="Z111" s="49">
        <v>1714501.5399900002</v>
      </c>
      <c r="AA111" s="117">
        <v>414256.75470999995</v>
      </c>
      <c r="AB111" s="117">
        <v>450368.12294000009</v>
      </c>
      <c r="AC111" s="117">
        <v>461829.91363999998</v>
      </c>
      <c r="AD111" s="117">
        <v>484154.8629200001</v>
      </c>
      <c r="AE111" s="49">
        <v>1810609.6542100003</v>
      </c>
      <c r="AF111" s="194"/>
    </row>
    <row r="112" spans="1:32" x14ac:dyDescent="0.25">
      <c r="A112" s="12" t="s">
        <v>256</v>
      </c>
      <c r="B112" s="9"/>
      <c r="C112" s="9"/>
      <c r="D112" s="9"/>
      <c r="E112" s="9"/>
      <c r="F112" s="50"/>
      <c r="G112" s="9">
        <v>216.53485000001638</v>
      </c>
      <c r="H112" s="9">
        <v>-29541.487239999966</v>
      </c>
      <c r="I112" s="9">
        <v>-16940.656259999971</v>
      </c>
      <c r="J112" s="9">
        <v>-21303.0801499999</v>
      </c>
      <c r="K112" s="50">
        <v>-67568.688799999829</v>
      </c>
      <c r="L112" s="9">
        <v>21781.594740000099</v>
      </c>
      <c r="M112" s="9">
        <v>-10369.028840000065</v>
      </c>
      <c r="N112" s="9">
        <v>13054.940310000056</v>
      </c>
      <c r="O112" s="9">
        <v>-7572.5243499999988</v>
      </c>
      <c r="P112" s="50">
        <v>16894.981860000091</v>
      </c>
      <c r="Q112" s="1">
        <v>23902.094139999997</v>
      </c>
      <c r="R112" s="1">
        <v>-16666.644190000003</v>
      </c>
      <c r="S112" s="1">
        <v>25075.792469999997</v>
      </c>
      <c r="T112" s="1">
        <v>-62520.121360000005</v>
      </c>
      <c r="U112" s="50">
        <v>-30208.878940000013</v>
      </c>
      <c r="V112" s="1">
        <v>20405.977279999996</v>
      </c>
      <c r="W112" s="1">
        <v>52337.455760000004</v>
      </c>
      <c r="X112" s="1">
        <v>-97492.003399999987</v>
      </c>
      <c r="Y112" s="1">
        <v>11640.722219999998</v>
      </c>
      <c r="Z112" s="50">
        <v>-13107.848139999986</v>
      </c>
      <c r="AA112" s="1">
        <v>25873.71478999998</v>
      </c>
      <c r="AB112" s="1">
        <v>4729.6077900000237</v>
      </c>
      <c r="AC112" s="1">
        <v>15996.014929999974</v>
      </c>
      <c r="AD112" s="1">
        <v>3859.5897700000046</v>
      </c>
      <c r="AE112" s="50">
        <v>50458.927279999982</v>
      </c>
    </row>
    <row r="113" spans="1:31" x14ac:dyDescent="0.25">
      <c r="A113" s="10" t="s">
        <v>257</v>
      </c>
      <c r="B113" s="117"/>
      <c r="C113" s="117"/>
      <c r="D113" s="117"/>
      <c r="E113" s="117"/>
      <c r="F113" s="49"/>
      <c r="G113" s="117">
        <v>293034.4632</v>
      </c>
      <c r="H113" s="117">
        <v>313730.39279000013</v>
      </c>
      <c r="I113" s="117">
        <v>321260.23110000009</v>
      </c>
      <c r="J113" s="117">
        <v>325888.20759000012</v>
      </c>
      <c r="K113" s="49">
        <v>1253913.2946800003</v>
      </c>
      <c r="L113" s="117">
        <v>346394.47616000008</v>
      </c>
      <c r="M113" s="117">
        <v>343532.57176000002</v>
      </c>
      <c r="N113" s="117">
        <v>361312.15609000006</v>
      </c>
      <c r="O113" s="117">
        <v>372724.07142999989</v>
      </c>
      <c r="P113" s="49">
        <v>1423963.27544</v>
      </c>
      <c r="Q113" s="117">
        <v>370148.45857999998</v>
      </c>
      <c r="R113" s="117">
        <v>368336.33600999997</v>
      </c>
      <c r="S113" s="117">
        <v>409795.74104999995</v>
      </c>
      <c r="T113" s="117">
        <v>391238.08943999995</v>
      </c>
      <c r="U113" s="49">
        <v>1539518.6250799999</v>
      </c>
      <c r="V113" s="117">
        <v>432737.56334000005</v>
      </c>
      <c r="W113" s="117">
        <v>415763.01915000001</v>
      </c>
      <c r="X113" s="117">
        <v>417563.54079000006</v>
      </c>
      <c r="Y113" s="117">
        <v>435329.56857000006</v>
      </c>
      <c r="Z113" s="49">
        <v>1701393.6918500003</v>
      </c>
      <c r="AA113" s="117">
        <v>440130.46949999995</v>
      </c>
      <c r="AB113" s="117">
        <v>455097.73073000013</v>
      </c>
      <c r="AC113" s="117">
        <v>477825.92856999993</v>
      </c>
      <c r="AD113" s="117">
        <v>488014.45269000012</v>
      </c>
      <c r="AE113" s="49">
        <v>1861068.5814900002</v>
      </c>
    </row>
    <row r="114" spans="1:31" x14ac:dyDescent="0.25">
      <c r="A114" s="12" t="s">
        <v>259</v>
      </c>
      <c r="B114" s="9"/>
      <c r="C114" s="9"/>
      <c r="D114" s="9"/>
      <c r="E114" s="9"/>
      <c r="F114" s="50"/>
      <c r="G114" s="9">
        <v>-67985.238670000021</v>
      </c>
      <c r="H114" s="9">
        <v>-68031.385040000008</v>
      </c>
      <c r="I114" s="9">
        <v>-101493.81909000002</v>
      </c>
      <c r="J114" s="9">
        <v>-53857.009979999981</v>
      </c>
      <c r="K114" s="50">
        <v>-291367.45277999999</v>
      </c>
      <c r="L114" s="9">
        <v>-59701.02310000002</v>
      </c>
      <c r="M114" s="9">
        <v>-100773.73054999999</v>
      </c>
      <c r="N114" s="9">
        <v>-87380.660969999997</v>
      </c>
      <c r="O114" s="9">
        <v>-63064.431260000005</v>
      </c>
      <c r="P114" s="50">
        <v>-310919.84588000004</v>
      </c>
      <c r="Q114" s="1">
        <v>-80144.436330000011</v>
      </c>
      <c r="R114" s="1">
        <v>-74044.952120000002</v>
      </c>
      <c r="S114" s="1">
        <v>-69551.466560000001</v>
      </c>
      <c r="T114" s="1">
        <v>-44172.036320000021</v>
      </c>
      <c r="U114" s="50">
        <v>-267912.89133000007</v>
      </c>
      <c r="V114" s="1">
        <v>-75596.208400000003</v>
      </c>
      <c r="W114" s="1">
        <v>-87258.120139999999</v>
      </c>
      <c r="X114" s="1">
        <v>-95372.807379999998</v>
      </c>
      <c r="Y114" s="1">
        <v>-92421.776970000006</v>
      </c>
      <c r="Z114" s="50">
        <v>-350648.91289000004</v>
      </c>
      <c r="AA114" s="1">
        <v>-109170.88927</v>
      </c>
      <c r="AB114" s="1">
        <v>-146283.7064</v>
      </c>
      <c r="AC114" s="1">
        <v>-134808.09960000002</v>
      </c>
      <c r="AD114" s="1">
        <v>-105783.45685999996</v>
      </c>
      <c r="AE114" s="50">
        <v>-496046.15213</v>
      </c>
    </row>
    <row r="115" spans="1:31" x14ac:dyDescent="0.25">
      <c r="A115" s="12" t="s">
        <v>260</v>
      </c>
      <c r="B115" s="9"/>
      <c r="C115" s="9"/>
      <c r="D115" s="9"/>
      <c r="E115" s="9"/>
      <c r="F115" s="50"/>
      <c r="G115" s="9">
        <v>-50964.392619999999</v>
      </c>
      <c r="H115" s="9">
        <v>-58180.144740000011</v>
      </c>
      <c r="I115" s="9">
        <v>-58939.010560000002</v>
      </c>
      <c r="J115" s="9">
        <v>-68122.378839999976</v>
      </c>
      <c r="K115" s="50">
        <v>-236205.92676</v>
      </c>
      <c r="L115" s="9">
        <v>-68650.175790000008</v>
      </c>
      <c r="M115" s="9">
        <v>-63822.80144000001</v>
      </c>
      <c r="N115" s="9">
        <v>-81024.510020000002</v>
      </c>
      <c r="O115" s="9">
        <v>-74166.745609999984</v>
      </c>
      <c r="P115" s="50">
        <v>-287664.23285999999</v>
      </c>
      <c r="Q115" s="1">
        <v>-70463.446849999993</v>
      </c>
      <c r="R115" s="1">
        <v>-73039.414589999986</v>
      </c>
      <c r="S115" s="1">
        <v>-79169.318530000019</v>
      </c>
      <c r="T115" s="1">
        <v>-81582.883929999996</v>
      </c>
      <c r="U115" s="50">
        <v>-304255.06390000001</v>
      </c>
      <c r="V115" s="1">
        <v>-84909.245239999989</v>
      </c>
      <c r="W115" s="1">
        <v>-76080.267319999984</v>
      </c>
      <c r="X115" s="1">
        <v>-77119.643910000013</v>
      </c>
      <c r="Y115" s="1">
        <v>-90793.603340000001</v>
      </c>
      <c r="Z115" s="50">
        <v>-328902.75980999996</v>
      </c>
      <c r="AA115" s="1">
        <v>-81736.772909999985</v>
      </c>
      <c r="AB115" s="1">
        <v>-77445.904439999984</v>
      </c>
      <c r="AC115" s="1">
        <v>-85601.722189999986</v>
      </c>
      <c r="AD115" s="1">
        <v>-90186.18078000001</v>
      </c>
      <c r="AE115" s="50">
        <v>-334970.58031999995</v>
      </c>
    </row>
    <row r="116" spans="1:31" x14ac:dyDescent="0.25">
      <c r="A116" s="12" t="s">
        <v>261</v>
      </c>
      <c r="B116" s="9"/>
      <c r="C116" s="9"/>
      <c r="D116" s="9"/>
      <c r="E116" s="9"/>
      <c r="F116" s="50"/>
      <c r="G116" s="9">
        <v>-20548.639249999997</v>
      </c>
      <c r="H116" s="9">
        <v>-19353.414479999996</v>
      </c>
      <c r="I116" s="9">
        <v>-18931.052259999993</v>
      </c>
      <c r="J116" s="9">
        <v>-21463.092110000009</v>
      </c>
      <c r="K116" s="50">
        <v>-80296.198099999994</v>
      </c>
      <c r="L116" s="9">
        <v>-22315.637220000004</v>
      </c>
      <c r="M116" s="9">
        <v>-28912.738329999993</v>
      </c>
      <c r="N116" s="9">
        <v>-25594.657769999994</v>
      </c>
      <c r="O116" s="9">
        <v>-21695.203440000005</v>
      </c>
      <c r="P116" s="50">
        <v>-98518.23676</v>
      </c>
      <c r="Q116" s="1">
        <v>-23030.674200000001</v>
      </c>
      <c r="R116" s="1">
        <v>-20746.913500000006</v>
      </c>
      <c r="S116" s="1">
        <v>-27671.156770000001</v>
      </c>
      <c r="T116" s="1">
        <v>-28549.921029999998</v>
      </c>
      <c r="U116" s="50">
        <v>-99998.665500000003</v>
      </c>
      <c r="V116" s="1">
        <v>-45752.215029999999</v>
      </c>
      <c r="W116" s="1">
        <v>-23760.638460000002</v>
      </c>
      <c r="X116" s="1">
        <v>-26832.242889999998</v>
      </c>
      <c r="Y116" s="1">
        <v>-26147.238429999998</v>
      </c>
      <c r="Z116" s="50">
        <v>-122492.33481</v>
      </c>
      <c r="AA116" s="1">
        <v>-20415.98311999999</v>
      </c>
      <c r="AB116" s="1">
        <v>-23495.082640000001</v>
      </c>
      <c r="AC116" s="1">
        <v>-29787.14877</v>
      </c>
      <c r="AD116" s="1">
        <v>-25899.747070000001</v>
      </c>
      <c r="AE116" s="50">
        <v>-99597.961599999995</v>
      </c>
    </row>
    <row r="117" spans="1:31" x14ac:dyDescent="0.25">
      <c r="A117" s="12" t="s">
        <v>270</v>
      </c>
      <c r="B117" s="9"/>
      <c r="C117" s="9"/>
      <c r="D117" s="9"/>
      <c r="E117" s="9"/>
      <c r="F117" s="50"/>
      <c r="G117" s="9">
        <v>-40607.358650000009</v>
      </c>
      <c r="H117" s="9">
        <v>-54943.253990000027</v>
      </c>
      <c r="I117" s="9">
        <v>-51350.443290000003</v>
      </c>
      <c r="J117" s="9">
        <v>-69519.63188999999</v>
      </c>
      <c r="K117" s="50">
        <v>-216420.68782000002</v>
      </c>
      <c r="L117" s="9">
        <v>-47210.615789999996</v>
      </c>
      <c r="M117" s="9">
        <v>-7482.2153600000111</v>
      </c>
      <c r="N117" s="9">
        <v>-46146.508360000022</v>
      </c>
      <c r="O117" s="9">
        <v>-3750.0969199999981</v>
      </c>
      <c r="P117" s="50">
        <v>-104589.43643000002</v>
      </c>
      <c r="Q117" s="1">
        <v>-47815.374200000006</v>
      </c>
      <c r="R117" s="1">
        <v>25297.195839999989</v>
      </c>
      <c r="S117" s="1">
        <v>-15679.775690000002</v>
      </c>
      <c r="T117" s="1">
        <v>1173.1379599999987</v>
      </c>
      <c r="U117" s="50">
        <v>-37024.816090000015</v>
      </c>
      <c r="V117" s="1">
        <v>-2320.232</v>
      </c>
      <c r="W117" s="1">
        <v>-2818.8071499999996</v>
      </c>
      <c r="X117" s="1">
        <v>-1779.3460700000001</v>
      </c>
      <c r="Y117" s="1">
        <v>-667.96068000000014</v>
      </c>
      <c r="Z117" s="50">
        <v>-7586.3459000000003</v>
      </c>
      <c r="AA117" s="1">
        <v>-1031.4398699999997</v>
      </c>
      <c r="AB117" s="1">
        <v>-3156.1298999999999</v>
      </c>
      <c r="AC117" s="1">
        <v>-506.95761999999996</v>
      </c>
      <c r="AD117" s="1">
        <v>-1188.7908600000001</v>
      </c>
      <c r="AE117" s="50">
        <v>-5883.3182500000003</v>
      </c>
    </row>
    <row r="118" spans="1:31" x14ac:dyDescent="0.25">
      <c r="A118" s="10" t="s">
        <v>214</v>
      </c>
      <c r="B118" s="117"/>
      <c r="C118" s="117"/>
      <c r="D118" s="117"/>
      <c r="E118" s="117"/>
      <c r="F118" s="49"/>
      <c r="G118" s="117">
        <v>112928.83400999996</v>
      </c>
      <c r="H118" s="117">
        <v>113222.19454000005</v>
      </c>
      <c r="I118" s="117">
        <v>90545.9059000001</v>
      </c>
      <c r="J118" s="117">
        <v>112926.0947700002</v>
      </c>
      <c r="K118" s="49">
        <v>429623.02922000038</v>
      </c>
      <c r="L118" s="117">
        <v>148517.02426000009</v>
      </c>
      <c r="M118" s="117">
        <v>142541.08608000004</v>
      </c>
      <c r="N118" s="117">
        <v>121165.81897000009</v>
      </c>
      <c r="O118" s="117">
        <v>210047.5941999999</v>
      </c>
      <c r="P118" s="49">
        <v>622271.52351000009</v>
      </c>
      <c r="Q118" s="117">
        <v>148694.52699999994</v>
      </c>
      <c r="R118" s="117">
        <v>225802.25163999994</v>
      </c>
      <c r="S118" s="117">
        <v>217724.02349999995</v>
      </c>
      <c r="T118" s="117">
        <v>238106.38611999992</v>
      </c>
      <c r="U118" s="49">
        <v>830327.18825999997</v>
      </c>
      <c r="V118" s="117">
        <v>224159.66267000005</v>
      </c>
      <c r="W118" s="117">
        <v>225845.18608000001</v>
      </c>
      <c r="X118" s="117">
        <v>216459.50054000004</v>
      </c>
      <c r="Y118" s="117">
        <v>225298.98915000007</v>
      </c>
      <c r="Z118" s="49">
        <v>891763.33844000031</v>
      </c>
      <c r="AA118" s="117">
        <v>227775.38432999997</v>
      </c>
      <c r="AB118" s="117">
        <v>204716.90735000017</v>
      </c>
      <c r="AC118" s="117">
        <v>227122.00038999991</v>
      </c>
      <c r="AD118" s="117">
        <v>264956.27712000016</v>
      </c>
      <c r="AE118" s="49">
        <v>924570.56919000018</v>
      </c>
    </row>
    <row r="119" spans="1:31" x14ac:dyDescent="0.25">
      <c r="A119" s="18" t="s">
        <v>303</v>
      </c>
      <c r="B119" s="19"/>
      <c r="C119" s="19"/>
      <c r="D119" s="19"/>
      <c r="E119" s="19"/>
      <c r="F119" s="56"/>
      <c r="G119" s="19">
        <f t="shared" ref="G119:AA119" si="108">-G114/G113</f>
        <v>0.23200424253033736</v>
      </c>
      <c r="H119" s="19">
        <f t="shared" si="108"/>
        <v>0.21684665114845209</v>
      </c>
      <c r="I119" s="19">
        <f t="shared" si="108"/>
        <v>0.3159240057273307</v>
      </c>
      <c r="J119" s="19">
        <f t="shared" si="108"/>
        <v>0.16526222405616306</v>
      </c>
      <c r="K119" s="56">
        <f t="shared" ref="K119:Z119" si="109">-K114/K113</f>
        <v>0.23236650733044281</v>
      </c>
      <c r="L119" s="19">
        <f t="shared" si="109"/>
        <v>0.17234981273900002</v>
      </c>
      <c r="M119" s="19">
        <f t="shared" si="109"/>
        <v>0.2933454898722177</v>
      </c>
      <c r="N119" s="19">
        <f t="shared" si="109"/>
        <v>0.24184257157468611</v>
      </c>
      <c r="O119" s="19">
        <f t="shared" si="109"/>
        <v>0.16919870782170271</v>
      </c>
      <c r="P119" s="56">
        <f t="shared" si="109"/>
        <v>0.21834821953812455</v>
      </c>
      <c r="Q119" s="19">
        <f t="shared" si="109"/>
        <v>0.21651970843660406</v>
      </c>
      <c r="R119" s="19">
        <f t="shared" si="109"/>
        <v>0.2010253805586798</v>
      </c>
      <c r="S119" s="19">
        <f t="shared" si="109"/>
        <v>0.16972227769325179</v>
      </c>
      <c r="T119" s="19">
        <f t="shared" si="109"/>
        <v>0.11290321037817617</v>
      </c>
      <c r="U119" s="56">
        <f t="shared" si="109"/>
        <v>0.17402380651034877</v>
      </c>
      <c r="V119" s="19">
        <f t="shared" si="109"/>
        <v>0.17469296590877273</v>
      </c>
      <c r="W119" s="19">
        <f t="shared" si="109"/>
        <v>0.20987465484158127</v>
      </c>
      <c r="X119" s="19">
        <f t="shared" si="109"/>
        <v>0.22840310051869361</v>
      </c>
      <c r="Y119" s="19">
        <f t="shared" si="109"/>
        <v>0.21230300820960379</v>
      </c>
      <c r="Z119" s="56">
        <f t="shared" si="109"/>
        <v>0.20609510577691401</v>
      </c>
      <c r="AA119" s="19">
        <f t="shared" si="108"/>
        <v>0.24804210759146275</v>
      </c>
      <c r="AB119" s="19">
        <f>-AB114/AB113</f>
        <v>0.32143360979926977</v>
      </c>
      <c r="AC119" s="266">
        <f>-AC114/AC113</f>
        <v>0.28212805446419192</v>
      </c>
      <c r="AD119" s="266">
        <f>-AD114/AD113</f>
        <v>0.21676295912325461</v>
      </c>
      <c r="AE119" s="56">
        <f t="shared" ref="AE119" si="110">-AE114/AE113</f>
        <v>0.26653835171020823</v>
      </c>
    </row>
    <row r="120" spans="1:31" ht="15.75" thickBot="1" x14ac:dyDescent="0.3">
      <c r="A120" s="18" t="s">
        <v>304</v>
      </c>
      <c r="B120" s="19"/>
      <c r="C120" s="19"/>
      <c r="D120" s="19"/>
      <c r="E120" s="19"/>
      <c r="F120" s="58"/>
      <c r="G120" s="19">
        <f t="shared" ref="G120:AA120" si="111">-G115/G113</f>
        <v>0.17391944982667826</v>
      </c>
      <c r="H120" s="19">
        <f t="shared" si="111"/>
        <v>0.18544631338584947</v>
      </c>
      <c r="I120" s="19">
        <f t="shared" si="111"/>
        <v>0.18346189429731749</v>
      </c>
      <c r="J120" s="19">
        <f t="shared" si="111"/>
        <v>0.20903603522133188</v>
      </c>
      <c r="K120" s="58">
        <f t="shared" ref="K120:Z120" si="112">-K115/K113</f>
        <v>0.18837500787506997</v>
      </c>
      <c r="L120" s="19">
        <f t="shared" si="112"/>
        <v>0.1981849611201375</v>
      </c>
      <c r="M120" s="19">
        <f t="shared" si="112"/>
        <v>0.18578384318267244</v>
      </c>
      <c r="N120" s="19">
        <f t="shared" si="112"/>
        <v>0.22425071687822598</v>
      </c>
      <c r="O120" s="19">
        <f t="shared" si="112"/>
        <v>0.19898566069384924</v>
      </c>
      <c r="P120" s="58">
        <f t="shared" si="112"/>
        <v>0.20201660943194807</v>
      </c>
      <c r="Q120" s="19">
        <f t="shared" si="112"/>
        <v>0.19036536615691665</v>
      </c>
      <c r="R120" s="19">
        <f t="shared" si="112"/>
        <v>0.19829543666855892</v>
      </c>
      <c r="S120" s="19">
        <f t="shared" si="112"/>
        <v>0.19319214574350693</v>
      </c>
      <c r="T120" s="19">
        <f t="shared" si="112"/>
        <v>0.20852490115871375</v>
      </c>
      <c r="U120" s="58">
        <f t="shared" si="112"/>
        <v>0.19762999871741702</v>
      </c>
      <c r="V120" s="19">
        <f t="shared" si="112"/>
        <v>0.19621417790645357</v>
      </c>
      <c r="W120" s="19">
        <f t="shared" si="112"/>
        <v>0.1829895007871096</v>
      </c>
      <c r="X120" s="19">
        <f t="shared" si="112"/>
        <v>0.18468960140556145</v>
      </c>
      <c r="Y120" s="19">
        <f t="shared" si="112"/>
        <v>0.20856291392804985</v>
      </c>
      <c r="Z120" s="58">
        <f t="shared" si="112"/>
        <v>0.19331372943576011</v>
      </c>
      <c r="AA120" s="19">
        <f t="shared" si="111"/>
        <v>0.18571032585600164</v>
      </c>
      <c r="AB120" s="19">
        <f>-AB115/AB113</f>
        <v>0.1701742267881072</v>
      </c>
      <c r="AC120" s="266">
        <f>-AC115/AC113</f>
        <v>0.17914834058122825</v>
      </c>
      <c r="AD120" s="266">
        <f>-AD115/AD113</f>
        <v>0.18480227436478955</v>
      </c>
      <c r="AE120" s="58">
        <f t="shared" ref="AE120" si="113">-AE115/AE113</f>
        <v>0.17998830545611452</v>
      </c>
    </row>
    <row r="121" spans="1:31" ht="15.75" thickBot="1" x14ac:dyDescent="0.3"/>
    <row r="122" spans="1:31" s="167" customFormat="1" x14ac:dyDescent="0.25">
      <c r="A122" s="31" t="s">
        <v>312</v>
      </c>
      <c r="B122" s="43" t="s">
        <v>117</v>
      </c>
      <c r="C122" s="43" t="s">
        <v>118</v>
      </c>
      <c r="D122" s="43" t="s">
        <v>119</v>
      </c>
      <c r="E122" s="43" t="s">
        <v>120</v>
      </c>
      <c r="F122" s="48">
        <v>2016</v>
      </c>
      <c r="G122" s="43" t="s">
        <v>121</v>
      </c>
      <c r="H122" s="43" t="s">
        <v>122</v>
      </c>
      <c r="I122" s="43" t="s">
        <v>123</v>
      </c>
      <c r="J122" s="43" t="s">
        <v>124</v>
      </c>
      <c r="K122" s="48">
        <v>2017</v>
      </c>
      <c r="L122" s="43" t="s">
        <v>125</v>
      </c>
      <c r="M122" s="43" t="s">
        <v>126</v>
      </c>
      <c r="N122" s="43" t="s">
        <v>127</v>
      </c>
      <c r="O122" s="43" t="s">
        <v>128</v>
      </c>
      <c r="P122" s="48">
        <v>2018</v>
      </c>
      <c r="Q122" s="43" t="s">
        <v>129</v>
      </c>
      <c r="R122" s="43" t="s">
        <v>130</v>
      </c>
      <c r="S122" s="43" t="s">
        <v>131</v>
      </c>
      <c r="T122" s="43" t="s">
        <v>132</v>
      </c>
      <c r="U122" s="48">
        <v>2019</v>
      </c>
      <c r="V122" s="43" t="s">
        <v>133</v>
      </c>
      <c r="W122" s="43" t="s">
        <v>134</v>
      </c>
      <c r="X122" s="43" t="s">
        <v>135</v>
      </c>
      <c r="Y122" s="43" t="s">
        <v>136</v>
      </c>
      <c r="Z122" s="48">
        <v>2020</v>
      </c>
      <c r="AA122" s="43" t="s">
        <v>137</v>
      </c>
      <c r="AB122" s="43" t="s">
        <v>138</v>
      </c>
      <c r="AC122" s="43" t="s">
        <v>514</v>
      </c>
      <c r="AD122" s="43" t="s">
        <v>563</v>
      </c>
      <c r="AE122" s="48">
        <v>2021</v>
      </c>
    </row>
    <row r="123" spans="1:31" s="167" customFormat="1" hidden="1" x14ac:dyDescent="0.25">
      <c r="A123" s="31" t="s">
        <v>312</v>
      </c>
      <c r="B123" s="43" t="s">
        <v>139</v>
      </c>
      <c r="C123" s="43" t="s">
        <v>140</v>
      </c>
      <c r="D123" s="43" t="s">
        <v>141</v>
      </c>
      <c r="E123" s="43" t="s">
        <v>142</v>
      </c>
      <c r="F123" s="48">
        <v>2016</v>
      </c>
      <c r="G123" s="43" t="s">
        <v>143</v>
      </c>
      <c r="H123" s="43" t="s">
        <v>144</v>
      </c>
      <c r="I123" s="43" t="s">
        <v>145</v>
      </c>
      <c r="J123" s="43" t="s">
        <v>146</v>
      </c>
      <c r="K123" s="48">
        <v>2017</v>
      </c>
      <c r="L123" s="43" t="s">
        <v>147</v>
      </c>
      <c r="M123" s="43" t="s">
        <v>148</v>
      </c>
      <c r="N123" s="43" t="s">
        <v>149</v>
      </c>
      <c r="O123" s="43" t="s">
        <v>150</v>
      </c>
      <c r="P123" s="48">
        <v>2018</v>
      </c>
      <c r="Q123" s="43" t="s">
        <v>151</v>
      </c>
      <c r="R123" s="43" t="s">
        <v>152</v>
      </c>
      <c r="S123" s="43" t="s">
        <v>153</v>
      </c>
      <c r="T123" s="43" t="s">
        <v>154</v>
      </c>
      <c r="U123" s="48">
        <v>2019</v>
      </c>
      <c r="V123" s="43" t="s">
        <v>155</v>
      </c>
      <c r="W123" s="43" t="s">
        <v>156</v>
      </c>
      <c r="X123" s="43" t="s">
        <v>157</v>
      </c>
      <c r="Y123" s="43" t="s">
        <v>158</v>
      </c>
      <c r="Z123" s="48">
        <v>2020</v>
      </c>
      <c r="AA123" s="43" t="s">
        <v>159</v>
      </c>
      <c r="AB123" s="43" t="s">
        <v>160</v>
      </c>
      <c r="AC123" s="43" t="s">
        <v>513</v>
      </c>
      <c r="AD123" s="43" t="s">
        <v>564</v>
      </c>
      <c r="AE123" s="48">
        <v>2021</v>
      </c>
    </row>
    <row r="124" spans="1:31" x14ac:dyDescent="0.25">
      <c r="A124" s="10" t="s">
        <v>255</v>
      </c>
      <c r="B124" s="117"/>
      <c r="C124" s="117"/>
      <c r="D124" s="117"/>
      <c r="E124" s="117"/>
      <c r="F124" s="49"/>
      <c r="G124" s="117">
        <v>4672.0523199999998</v>
      </c>
      <c r="H124" s="117">
        <v>4896.5577800000001</v>
      </c>
      <c r="I124" s="117">
        <v>4969.2980199999993</v>
      </c>
      <c r="J124" s="117">
        <v>5170.3436799999999</v>
      </c>
      <c r="K124" s="49">
        <v>19708.251799999998</v>
      </c>
      <c r="L124" s="117">
        <v>4709.0441700000001</v>
      </c>
      <c r="M124" s="117">
        <v>4729.8877599999996</v>
      </c>
      <c r="N124" s="117">
        <v>5231.2061199999998</v>
      </c>
      <c r="O124" s="117">
        <v>7224.0703700000013</v>
      </c>
      <c r="P124" s="49">
        <v>21894.208419999999</v>
      </c>
      <c r="Q124" s="117">
        <v>9292.4907600000006</v>
      </c>
      <c r="R124" s="117">
        <v>7714.6796200000008</v>
      </c>
      <c r="S124" s="117">
        <v>13723.245199999996</v>
      </c>
      <c r="T124" s="117">
        <v>17969.42223</v>
      </c>
      <c r="U124" s="49">
        <v>48699.837809999997</v>
      </c>
      <c r="V124" s="117">
        <v>18104.941039999998</v>
      </c>
      <c r="W124" s="117">
        <v>21049.105799999998</v>
      </c>
      <c r="X124" s="117">
        <v>27071.720340000003</v>
      </c>
      <c r="Y124" s="117">
        <v>33948.162560000004</v>
      </c>
      <c r="Z124" s="49">
        <v>100173.92973999999</v>
      </c>
      <c r="AA124" s="117">
        <v>29931.076490000007</v>
      </c>
      <c r="AB124" s="117">
        <v>25158.112710000001</v>
      </c>
      <c r="AC124" s="117">
        <v>26071.072730000004</v>
      </c>
      <c r="AD124" s="117">
        <v>24496.076410000001</v>
      </c>
      <c r="AE124" s="49">
        <v>105656.33834000002</v>
      </c>
    </row>
    <row r="125" spans="1:31" x14ac:dyDescent="0.25">
      <c r="A125" s="12" t="s">
        <v>256</v>
      </c>
      <c r="B125" s="9"/>
      <c r="C125" s="9"/>
      <c r="D125" s="9"/>
      <c r="E125" s="9"/>
      <c r="F125" s="50"/>
      <c r="G125" s="9">
        <v>366.14061000000078</v>
      </c>
      <c r="H125" s="9">
        <v>4.5658899999996594</v>
      </c>
      <c r="I125" s="9">
        <v>38.086659999999881</v>
      </c>
      <c r="J125" s="9">
        <v>-129.9806600000008</v>
      </c>
      <c r="K125" s="50">
        <v>278.81249999999955</v>
      </c>
      <c r="L125" s="9">
        <v>336.48144999999931</v>
      </c>
      <c r="M125" s="9">
        <v>381.58315999999871</v>
      </c>
      <c r="N125" s="9">
        <v>157.09534999999983</v>
      </c>
      <c r="O125" s="9">
        <v>-497.58733000000001</v>
      </c>
      <c r="P125" s="50">
        <v>377.5726299999979</v>
      </c>
      <c r="Q125" s="1">
        <v>-294.17325000000005</v>
      </c>
      <c r="R125" s="1">
        <v>-310.61591000000004</v>
      </c>
      <c r="S125" s="1">
        <v>-1001.7673500000002</v>
      </c>
      <c r="T125" s="1">
        <v>-1116.3979800000002</v>
      </c>
      <c r="U125" s="50">
        <v>-2722.9544900000005</v>
      </c>
      <c r="V125" s="1">
        <v>-568.21420000000001</v>
      </c>
      <c r="W125" s="1">
        <v>-1131.0547700000002</v>
      </c>
      <c r="X125" s="1">
        <v>-3067.2026600000004</v>
      </c>
      <c r="Y125" s="1">
        <v>-3217.1714500000003</v>
      </c>
      <c r="Z125" s="50">
        <v>-7983.6430799999998</v>
      </c>
      <c r="AA125" s="1">
        <v>1530.1828999999998</v>
      </c>
      <c r="AB125" s="1">
        <v>1765.7946500000003</v>
      </c>
      <c r="AC125" s="1">
        <v>141.18814999999958</v>
      </c>
      <c r="AD125" s="1">
        <v>688.19275000000005</v>
      </c>
      <c r="AE125" s="50">
        <v>4125.3584499999997</v>
      </c>
    </row>
    <row r="126" spans="1:31" x14ac:dyDescent="0.25">
      <c r="A126" s="10" t="s">
        <v>257</v>
      </c>
      <c r="B126" s="117"/>
      <c r="C126" s="117"/>
      <c r="D126" s="117"/>
      <c r="E126" s="117"/>
      <c r="F126" s="49"/>
      <c r="G126" s="117">
        <v>5038.1929300000002</v>
      </c>
      <c r="H126" s="117">
        <v>4901.1236699999999</v>
      </c>
      <c r="I126" s="117">
        <v>5007.3846799999992</v>
      </c>
      <c r="J126" s="117">
        <v>5040.3630199999989</v>
      </c>
      <c r="K126" s="49">
        <v>19987.064299999998</v>
      </c>
      <c r="L126" s="117">
        <v>5045.5256199999994</v>
      </c>
      <c r="M126" s="117">
        <v>5111.4709199999979</v>
      </c>
      <c r="N126" s="117">
        <v>5388.3014699999994</v>
      </c>
      <c r="O126" s="117">
        <v>6726.483040000001</v>
      </c>
      <c r="P126" s="49">
        <v>22271.781049999998</v>
      </c>
      <c r="Q126" s="117">
        <v>8998.3175100000008</v>
      </c>
      <c r="R126" s="117">
        <v>7404.0637100000004</v>
      </c>
      <c r="S126" s="117">
        <v>12721.477849999996</v>
      </c>
      <c r="T126" s="117">
        <v>16853.024249999999</v>
      </c>
      <c r="U126" s="49">
        <v>45976.883319999994</v>
      </c>
      <c r="V126" s="117">
        <v>17536.726839999999</v>
      </c>
      <c r="W126" s="117">
        <v>19918.051029999999</v>
      </c>
      <c r="X126" s="117">
        <v>24004.517680000004</v>
      </c>
      <c r="Y126" s="117">
        <v>30730.991110000003</v>
      </c>
      <c r="Z126" s="49">
        <v>92190.286660000012</v>
      </c>
      <c r="AA126" s="117">
        <v>31461.259390000007</v>
      </c>
      <c r="AB126" s="117">
        <v>26923.907360000001</v>
      </c>
      <c r="AC126" s="117">
        <v>26212.260880000002</v>
      </c>
      <c r="AD126" s="117">
        <v>25184.26916</v>
      </c>
      <c r="AE126" s="49">
        <v>109781.69679</v>
      </c>
    </row>
    <row r="127" spans="1:31" x14ac:dyDescent="0.25">
      <c r="A127" s="12" t="s">
        <v>259</v>
      </c>
      <c r="B127" s="9"/>
      <c r="C127" s="9"/>
      <c r="D127" s="9"/>
      <c r="E127" s="9"/>
      <c r="F127" s="50"/>
      <c r="G127" s="9">
        <v>-1349.84735</v>
      </c>
      <c r="H127" s="9">
        <v>-1131.3420900000012</v>
      </c>
      <c r="I127" s="9">
        <v>-2479.0195299999996</v>
      </c>
      <c r="J127" s="9">
        <v>-591.17241000000058</v>
      </c>
      <c r="K127" s="50">
        <v>-5551.3813800000007</v>
      </c>
      <c r="L127" s="9">
        <v>-2439.3083800000009</v>
      </c>
      <c r="M127" s="9">
        <v>-2234.6093799999999</v>
      </c>
      <c r="N127" s="9">
        <v>-2388.3066400000002</v>
      </c>
      <c r="O127" s="9">
        <v>-621.38976999999954</v>
      </c>
      <c r="P127" s="50">
        <v>-7683.6141700000007</v>
      </c>
      <c r="Q127" s="1">
        <v>-670.81562000000008</v>
      </c>
      <c r="R127" s="1">
        <v>-374.37412</v>
      </c>
      <c r="S127" s="1">
        <v>-1705.13491</v>
      </c>
      <c r="T127" s="1">
        <v>-1716.56601</v>
      </c>
      <c r="U127" s="50">
        <v>-4466.89066</v>
      </c>
      <c r="V127" s="1">
        <v>-2525.8525</v>
      </c>
      <c r="W127" s="1">
        <v>-2004.3973000000001</v>
      </c>
      <c r="X127" s="1">
        <v>-2535.7849100000003</v>
      </c>
      <c r="Y127" s="1">
        <v>-2531.5687800000001</v>
      </c>
      <c r="Z127" s="50">
        <v>-9597.6034899999995</v>
      </c>
      <c r="AA127" s="1">
        <v>-2490.1986200000001</v>
      </c>
      <c r="AB127" s="1">
        <v>-1410.5908800000002</v>
      </c>
      <c r="AC127" s="1">
        <v>-2117.3499699999993</v>
      </c>
      <c r="AD127" s="1">
        <v>-3507.0808900000002</v>
      </c>
      <c r="AE127" s="50">
        <v>-9525.2203599999993</v>
      </c>
    </row>
    <row r="128" spans="1:31" x14ac:dyDescent="0.25">
      <c r="A128" s="12" t="s">
        <v>260</v>
      </c>
      <c r="B128" s="9"/>
      <c r="C128" s="9"/>
      <c r="D128" s="9"/>
      <c r="E128" s="9"/>
      <c r="F128" s="50"/>
      <c r="G128" s="9">
        <v>-1111.6660399999998</v>
      </c>
      <c r="H128" s="9">
        <v>-1048.67029</v>
      </c>
      <c r="I128" s="9">
        <v>-1079.5387500000002</v>
      </c>
      <c r="J128" s="9">
        <v>-1602.5958000000001</v>
      </c>
      <c r="K128" s="50">
        <v>-4842.4708800000008</v>
      </c>
      <c r="L128" s="9">
        <v>-1118.7629499999998</v>
      </c>
      <c r="M128" s="9">
        <v>-1020.7383399999999</v>
      </c>
      <c r="N128" s="9">
        <v>-1135.0767500000002</v>
      </c>
      <c r="O128" s="9">
        <v>-1715.4565000000002</v>
      </c>
      <c r="P128" s="50">
        <v>-4990.0345400000006</v>
      </c>
      <c r="Q128" s="1">
        <v>-3143.7654200000002</v>
      </c>
      <c r="R128" s="1">
        <v>-3281.0726599999998</v>
      </c>
      <c r="S128" s="1">
        <v>-4673.7124999999987</v>
      </c>
      <c r="T128" s="1">
        <v>-6017.4949200000001</v>
      </c>
      <c r="U128" s="50">
        <v>-17116.0455</v>
      </c>
      <c r="V128" s="1">
        <v>-5964.115850000001</v>
      </c>
      <c r="W128" s="1">
        <v>-6613.1102399999991</v>
      </c>
      <c r="X128" s="1">
        <v>-8312.9544900000001</v>
      </c>
      <c r="Y128" s="1">
        <v>-11039.035959999999</v>
      </c>
      <c r="Z128" s="50">
        <v>-31929.216540000001</v>
      </c>
      <c r="AA128" s="1">
        <v>-10687.947</v>
      </c>
      <c r="AB128" s="1">
        <v>-11639.652549999999</v>
      </c>
      <c r="AC128" s="1">
        <v>-9806.5852499999983</v>
      </c>
      <c r="AD128" s="1">
        <v>-7691.8839500000013</v>
      </c>
      <c r="AE128" s="50">
        <v>-39826.068749999999</v>
      </c>
    </row>
    <row r="129" spans="1:31" x14ac:dyDescent="0.25">
      <c r="A129" s="12" t="s">
        <v>261</v>
      </c>
      <c r="B129" s="9"/>
      <c r="C129" s="9"/>
      <c r="D129" s="9"/>
      <c r="E129" s="9"/>
      <c r="F129" s="50"/>
      <c r="G129" s="9">
        <v>-1398.9918000000009</v>
      </c>
      <c r="H129" s="9">
        <v>-896.12349000000177</v>
      </c>
      <c r="I129" s="9">
        <v>-1059.7965499999998</v>
      </c>
      <c r="J129" s="9">
        <v>5.5183299999987412</v>
      </c>
      <c r="K129" s="50">
        <v>-3349.3935100000035</v>
      </c>
      <c r="L129" s="9">
        <v>-778.79345000000058</v>
      </c>
      <c r="M129" s="9">
        <v>-747.72516999999959</v>
      </c>
      <c r="N129" s="9">
        <v>-1824.7037200000002</v>
      </c>
      <c r="O129" s="9">
        <v>-2005.0399099999993</v>
      </c>
      <c r="P129" s="50">
        <v>-5356.2622499999998</v>
      </c>
      <c r="Q129" s="1">
        <v>-2241.7585599999993</v>
      </c>
      <c r="R129" s="1">
        <v>-1664.0857100000003</v>
      </c>
      <c r="S129" s="1">
        <v>-1783.4001599999999</v>
      </c>
      <c r="T129" s="1">
        <v>-2484.7736899999991</v>
      </c>
      <c r="U129" s="50">
        <v>-8174.0181199999988</v>
      </c>
      <c r="V129" s="1">
        <v>-3355.9963099999995</v>
      </c>
      <c r="W129" s="1">
        <v>-5864.9146200000014</v>
      </c>
      <c r="X129" s="1">
        <v>-7516.5648900000006</v>
      </c>
      <c r="Y129" s="1">
        <v>-9732.0686899999982</v>
      </c>
      <c r="Z129" s="50">
        <v>-26469.54451</v>
      </c>
      <c r="AA129" s="1">
        <v>-6737.5147300000017</v>
      </c>
      <c r="AB129" s="1">
        <v>-2100.5427599999994</v>
      </c>
      <c r="AC129" s="1">
        <v>-2661.7597599999999</v>
      </c>
      <c r="AD129" s="1">
        <v>-3524.0917899999995</v>
      </c>
      <c r="AE129" s="50">
        <v>-15023.909039999999</v>
      </c>
    </row>
    <row r="130" spans="1:31" x14ac:dyDescent="0.25">
      <c r="A130" s="12" t="s">
        <v>270</v>
      </c>
      <c r="B130" s="9"/>
      <c r="C130" s="9"/>
      <c r="D130" s="9"/>
      <c r="E130" s="9"/>
      <c r="F130" s="50"/>
      <c r="G130" s="9">
        <v>0</v>
      </c>
      <c r="H130" s="9">
        <v>0</v>
      </c>
      <c r="I130" s="9">
        <v>0</v>
      </c>
      <c r="J130" s="9">
        <v>0</v>
      </c>
      <c r="K130" s="50">
        <v>0</v>
      </c>
      <c r="L130" s="9">
        <v>0</v>
      </c>
      <c r="M130" s="9">
        <v>-42.727580000000003</v>
      </c>
      <c r="N130" s="9">
        <v>-88.90316</v>
      </c>
      <c r="O130" s="9">
        <v>-83.586219999999997</v>
      </c>
      <c r="P130" s="50">
        <v>-215.21696</v>
      </c>
      <c r="Q130" s="1">
        <v>-70.215950000000007</v>
      </c>
      <c r="R130" s="1">
        <v>13.468060000000003</v>
      </c>
      <c r="S130" s="1">
        <v>-0.85445999999999944</v>
      </c>
      <c r="T130" s="1">
        <v>-10.26276</v>
      </c>
      <c r="U130" s="50">
        <v>-67.865110000000001</v>
      </c>
      <c r="V130" s="1">
        <v>2.1466099999999999</v>
      </c>
      <c r="W130" s="1">
        <v>8.6845000000000017</v>
      </c>
      <c r="X130" s="1">
        <v>3.6493799999999998</v>
      </c>
      <c r="Y130" s="1">
        <v>3.9636000000000009</v>
      </c>
      <c r="Z130" s="50">
        <v>18.444090000000003</v>
      </c>
      <c r="AA130" s="1">
        <v>-0.43000999999999934</v>
      </c>
      <c r="AB130" s="1">
        <v>-43.089759999999998</v>
      </c>
      <c r="AC130" s="1">
        <v>0.20461999999999997</v>
      </c>
      <c r="AD130" s="1">
        <v>-0.59457000000000004</v>
      </c>
      <c r="AE130" s="50">
        <v>-43.909719999999993</v>
      </c>
    </row>
    <row r="131" spans="1:31" x14ac:dyDescent="0.25">
      <c r="A131" s="10" t="s">
        <v>214</v>
      </c>
      <c r="B131" s="117"/>
      <c r="C131" s="117"/>
      <c r="D131" s="117"/>
      <c r="E131" s="117"/>
      <c r="F131" s="49"/>
      <c r="G131" s="117">
        <v>1177.6877399999992</v>
      </c>
      <c r="H131" s="117">
        <v>1824.9877999999972</v>
      </c>
      <c r="I131" s="117">
        <v>389.02984999999967</v>
      </c>
      <c r="J131" s="117">
        <v>2852.1131399999967</v>
      </c>
      <c r="K131" s="49">
        <v>6243.8185299999932</v>
      </c>
      <c r="L131" s="117">
        <v>708.66083999999819</v>
      </c>
      <c r="M131" s="117">
        <v>1065.6704499999985</v>
      </c>
      <c r="N131" s="117">
        <v>-48.688800000001194</v>
      </c>
      <c r="O131" s="117">
        <v>2301.0106400000013</v>
      </c>
      <c r="P131" s="49">
        <v>4026.6531299999965</v>
      </c>
      <c r="Q131" s="117">
        <v>2871.7619600000025</v>
      </c>
      <c r="R131" s="117">
        <v>2097.99928</v>
      </c>
      <c r="S131" s="117">
        <v>4558.3758199999966</v>
      </c>
      <c r="T131" s="117">
        <v>6623.9268700000002</v>
      </c>
      <c r="U131" s="49">
        <v>16152.063929999997</v>
      </c>
      <c r="V131" s="117">
        <v>5692.9087899999968</v>
      </c>
      <c r="W131" s="117">
        <v>5444.3133699999989</v>
      </c>
      <c r="X131" s="117">
        <v>5642.8627700000015</v>
      </c>
      <c r="Y131" s="117">
        <v>7432.281280000002</v>
      </c>
      <c r="Z131" s="49">
        <v>24212.366210000018</v>
      </c>
      <c r="AA131" s="117">
        <v>11545.169030000005</v>
      </c>
      <c r="AB131" s="117">
        <v>11730.031410000001</v>
      </c>
      <c r="AC131" s="117">
        <v>11626.770520000005</v>
      </c>
      <c r="AD131" s="117">
        <v>10460.617959999998</v>
      </c>
      <c r="AE131" s="49">
        <v>45362.588920000009</v>
      </c>
    </row>
    <row r="132" spans="1:31" x14ac:dyDescent="0.25">
      <c r="A132" s="18" t="s">
        <v>303</v>
      </c>
      <c r="B132" s="19"/>
      <c r="C132" s="19"/>
      <c r="D132" s="19"/>
      <c r="E132" s="19"/>
      <c r="F132" s="56"/>
      <c r="G132" s="19">
        <f t="shared" ref="G132:AA132" si="114">-G127/G126</f>
        <v>0.2679229177513851</v>
      </c>
      <c r="H132" s="19">
        <f t="shared" si="114"/>
        <v>0.23083320605129748</v>
      </c>
      <c r="I132" s="19">
        <f t="shared" si="114"/>
        <v>0.49507271528417907</v>
      </c>
      <c r="J132" s="19">
        <f t="shared" si="114"/>
        <v>0.11728766512535851</v>
      </c>
      <c r="K132" s="56">
        <f t="shared" ref="K132:Z132" si="115">-K127/K126</f>
        <v>0.27774871270114448</v>
      </c>
      <c r="L132" s="19">
        <f t="shared" si="115"/>
        <v>0.48345971534279936</v>
      </c>
      <c r="M132" s="19">
        <f t="shared" si="115"/>
        <v>0.43717540703528074</v>
      </c>
      <c r="N132" s="19">
        <f t="shared" si="115"/>
        <v>0.44323923843110441</v>
      </c>
      <c r="O132" s="19">
        <f t="shared" si="115"/>
        <v>9.237959366058246E-2</v>
      </c>
      <c r="P132" s="56">
        <f t="shared" si="115"/>
        <v>0.34499325189801117</v>
      </c>
      <c r="Q132" s="19">
        <f t="shared" si="115"/>
        <v>7.4549005328441678E-2</v>
      </c>
      <c r="R132" s="19">
        <f t="shared" si="115"/>
        <v>5.0563330444383763E-2</v>
      </c>
      <c r="S132" s="19">
        <f t="shared" si="115"/>
        <v>0.13403591391702974</v>
      </c>
      <c r="T132" s="19">
        <f t="shared" si="115"/>
        <v>0.101855072688215</v>
      </c>
      <c r="U132" s="56">
        <f t="shared" si="115"/>
        <v>9.7155142703135286E-2</v>
      </c>
      <c r="V132" s="19">
        <f t="shared" si="115"/>
        <v>0.14403215166918801</v>
      </c>
      <c r="W132" s="19">
        <f t="shared" si="115"/>
        <v>0.10063220025799885</v>
      </c>
      <c r="X132" s="19">
        <f t="shared" si="115"/>
        <v>0.10563781967228428</v>
      </c>
      <c r="Y132" s="19">
        <f t="shared" si="115"/>
        <v>8.2378364268772847E-2</v>
      </c>
      <c r="Z132" s="56">
        <f t="shared" si="115"/>
        <v>0.10410645023153244</v>
      </c>
      <c r="AA132" s="19">
        <f t="shared" si="114"/>
        <v>7.9151269474975694E-2</v>
      </c>
      <c r="AB132" s="19">
        <f>-AB127/AB126</f>
        <v>5.2391759529512812E-2</v>
      </c>
      <c r="AC132" s="266">
        <f>-AC127/AC126</f>
        <v>8.0777082896177826E-2</v>
      </c>
      <c r="AD132" s="266">
        <f>-AD127/AD126</f>
        <v>0.13925680621180275</v>
      </c>
      <c r="AE132" s="56">
        <f t="shared" ref="AE132" si="116">-AE127/AE126</f>
        <v>8.6765104188730763E-2</v>
      </c>
    </row>
    <row r="133" spans="1:31" ht="15.75" thickBot="1" x14ac:dyDescent="0.3">
      <c r="A133" s="18" t="s">
        <v>304</v>
      </c>
      <c r="B133" s="19"/>
      <c r="C133" s="19"/>
      <c r="D133" s="19"/>
      <c r="E133" s="19"/>
      <c r="F133" s="58"/>
      <c r="G133" s="19">
        <f t="shared" ref="G133:AA133" si="117">-G128/G126</f>
        <v>0.2206477710253148</v>
      </c>
      <c r="H133" s="19">
        <f t="shared" si="117"/>
        <v>0.21396527829300827</v>
      </c>
      <c r="I133" s="19">
        <f t="shared" si="117"/>
        <v>0.21558933834498217</v>
      </c>
      <c r="J133" s="19">
        <f t="shared" si="117"/>
        <v>0.31795245573403169</v>
      </c>
      <c r="K133" s="58">
        <f t="shared" ref="K133:Z133" si="118">-K128/K126</f>
        <v>0.24228024722970454</v>
      </c>
      <c r="L133" s="19">
        <f t="shared" si="118"/>
        <v>0.22173367737254696</v>
      </c>
      <c r="M133" s="19">
        <f t="shared" si="118"/>
        <v>0.19969561716688791</v>
      </c>
      <c r="N133" s="19">
        <f t="shared" si="118"/>
        <v>0.21065576161981159</v>
      </c>
      <c r="O133" s="19">
        <f t="shared" si="118"/>
        <v>0.25503022750504101</v>
      </c>
      <c r="P133" s="58">
        <f t="shared" si="118"/>
        <v>0.22405188560346417</v>
      </c>
      <c r="Q133" s="19">
        <f t="shared" si="118"/>
        <v>0.34937258176389907</v>
      </c>
      <c r="R133" s="19">
        <f t="shared" si="118"/>
        <v>0.44314484430604656</v>
      </c>
      <c r="S133" s="19">
        <f t="shared" si="118"/>
        <v>0.3673875437357304</v>
      </c>
      <c r="T133" s="19">
        <f t="shared" si="118"/>
        <v>0.35705727534332604</v>
      </c>
      <c r="U133" s="58">
        <f t="shared" si="118"/>
        <v>0.37227502744959884</v>
      </c>
      <c r="V133" s="19">
        <f t="shared" si="118"/>
        <v>0.3400928750510207</v>
      </c>
      <c r="W133" s="19">
        <f t="shared" si="118"/>
        <v>0.33201593017507192</v>
      </c>
      <c r="X133" s="19">
        <f t="shared" si="118"/>
        <v>0.34630791590227022</v>
      </c>
      <c r="Y133" s="19">
        <f t="shared" si="118"/>
        <v>0.35921509724454825</v>
      </c>
      <c r="Z133" s="58">
        <f t="shared" si="118"/>
        <v>0.34634035424746773</v>
      </c>
      <c r="AA133" s="19">
        <f t="shared" si="117"/>
        <v>0.33971771020066588</v>
      </c>
      <c r="AB133" s="19">
        <f>-AB128/AB126</f>
        <v>0.43231661713755054</v>
      </c>
      <c r="AC133" s="266">
        <f>-AC128/AC126</f>
        <v>0.37412206809991116</v>
      </c>
      <c r="AD133" s="266">
        <f>-AD128/AD126</f>
        <v>0.30542414795252298</v>
      </c>
      <c r="AE133" s="58">
        <f t="shared" ref="AE133" si="119">-AE128/AE126</f>
        <v>0.36277512476585944</v>
      </c>
    </row>
    <row r="134" spans="1:31" ht="15.75" thickBot="1" x14ac:dyDescent="0.3">
      <c r="A134" s="18"/>
      <c r="B134" s="19"/>
      <c r="C134" s="19"/>
      <c r="D134" s="19"/>
      <c r="E134" s="19"/>
      <c r="F134" s="56"/>
      <c r="G134" s="19"/>
      <c r="H134" s="19"/>
      <c r="I134" s="19"/>
      <c r="J134" s="19"/>
      <c r="K134" s="56"/>
      <c r="L134" s="19"/>
      <c r="M134" s="19"/>
      <c r="N134" s="19"/>
      <c r="O134" s="19"/>
      <c r="P134" s="56"/>
      <c r="Q134" s="19"/>
      <c r="R134" s="19"/>
      <c r="S134" s="19"/>
      <c r="T134" s="19"/>
      <c r="U134" s="56"/>
      <c r="V134" s="19"/>
      <c r="W134" s="19"/>
      <c r="X134" s="19"/>
      <c r="Y134" s="19"/>
      <c r="Z134" s="56"/>
      <c r="AA134" s="19"/>
      <c r="AB134" s="19"/>
      <c r="AC134" s="266"/>
      <c r="AD134" s="266"/>
      <c r="AE134" s="56"/>
    </row>
    <row r="135" spans="1:31" x14ac:dyDescent="0.25">
      <c r="A135" s="31" t="s">
        <v>543</v>
      </c>
      <c r="B135" s="43" t="s">
        <v>117</v>
      </c>
      <c r="C135" s="43" t="s">
        <v>118</v>
      </c>
      <c r="D135" s="43" t="s">
        <v>119</v>
      </c>
      <c r="E135" s="43" t="s">
        <v>120</v>
      </c>
      <c r="F135" s="48">
        <v>2016</v>
      </c>
      <c r="G135" s="43" t="s">
        <v>121</v>
      </c>
      <c r="H135" s="43" t="s">
        <v>122</v>
      </c>
      <c r="I135" s="43" t="s">
        <v>123</v>
      </c>
      <c r="J135" s="43" t="s">
        <v>124</v>
      </c>
      <c r="K135" s="48">
        <v>2017</v>
      </c>
      <c r="L135" s="43" t="s">
        <v>125</v>
      </c>
      <c r="M135" s="43" t="s">
        <v>126</v>
      </c>
      <c r="N135" s="43" t="s">
        <v>127</v>
      </c>
      <c r="O135" s="43" t="s">
        <v>128</v>
      </c>
      <c r="P135" s="48">
        <v>2018</v>
      </c>
      <c r="Q135" s="43" t="s">
        <v>129</v>
      </c>
      <c r="R135" s="43" t="s">
        <v>130</v>
      </c>
      <c r="S135" s="43" t="s">
        <v>131</v>
      </c>
      <c r="T135" s="43" t="s">
        <v>132</v>
      </c>
      <c r="U135" s="48">
        <v>2019</v>
      </c>
      <c r="V135" s="43" t="s">
        <v>133</v>
      </c>
      <c r="W135" s="43" t="s">
        <v>134</v>
      </c>
      <c r="X135" s="43" t="s">
        <v>135</v>
      </c>
      <c r="Y135" s="43" t="s">
        <v>136</v>
      </c>
      <c r="Z135" s="48">
        <v>2020</v>
      </c>
      <c r="AA135" s="43" t="s">
        <v>137</v>
      </c>
      <c r="AB135" s="43" t="s">
        <v>138</v>
      </c>
      <c r="AC135" s="43" t="s">
        <v>514</v>
      </c>
      <c r="AD135" s="43" t="s">
        <v>563</v>
      </c>
      <c r="AE135" s="48">
        <v>2021</v>
      </c>
    </row>
    <row r="136" spans="1:31" hidden="1" x14ac:dyDescent="0.25">
      <c r="A136" s="31" t="s">
        <v>543</v>
      </c>
      <c r="B136" s="43" t="s">
        <v>139</v>
      </c>
      <c r="C136" s="43" t="s">
        <v>140</v>
      </c>
      <c r="D136" s="43" t="s">
        <v>141</v>
      </c>
      <c r="E136" s="43" t="s">
        <v>142</v>
      </c>
      <c r="F136" s="48">
        <v>2016</v>
      </c>
      <c r="G136" s="43" t="s">
        <v>143</v>
      </c>
      <c r="H136" s="43" t="s">
        <v>144</v>
      </c>
      <c r="I136" s="43" t="s">
        <v>145</v>
      </c>
      <c r="J136" s="43" t="s">
        <v>146</v>
      </c>
      <c r="K136" s="48">
        <v>2017</v>
      </c>
      <c r="L136" s="43" t="s">
        <v>147</v>
      </c>
      <c r="M136" s="43" t="s">
        <v>148</v>
      </c>
      <c r="N136" s="43" t="s">
        <v>149</v>
      </c>
      <c r="O136" s="43" t="s">
        <v>150</v>
      </c>
      <c r="P136" s="48">
        <v>2018</v>
      </c>
      <c r="Q136" s="43" t="s">
        <v>151</v>
      </c>
      <c r="R136" s="43" t="s">
        <v>152</v>
      </c>
      <c r="S136" s="43" t="s">
        <v>153</v>
      </c>
      <c r="T136" s="43" t="s">
        <v>154</v>
      </c>
      <c r="U136" s="48">
        <v>2019</v>
      </c>
      <c r="V136" s="43" t="s">
        <v>155</v>
      </c>
      <c r="W136" s="43" t="s">
        <v>156</v>
      </c>
      <c r="X136" s="43" t="s">
        <v>157</v>
      </c>
      <c r="Y136" s="43" t="s">
        <v>158</v>
      </c>
      <c r="Z136" s="48">
        <v>2020</v>
      </c>
      <c r="AA136" s="43" t="s">
        <v>159</v>
      </c>
      <c r="AB136" s="43" t="s">
        <v>160</v>
      </c>
      <c r="AC136" s="43" t="s">
        <v>513</v>
      </c>
      <c r="AD136" s="43" t="s">
        <v>564</v>
      </c>
      <c r="AE136" s="48">
        <v>2021</v>
      </c>
    </row>
    <row r="137" spans="1:31" x14ac:dyDescent="0.25">
      <c r="A137" s="10" t="s">
        <v>544</v>
      </c>
      <c r="B137" s="117"/>
      <c r="C137" s="117"/>
      <c r="D137" s="117"/>
      <c r="E137" s="117"/>
      <c r="F137" s="49"/>
      <c r="G137" s="117"/>
      <c r="H137" s="117"/>
      <c r="I137" s="117"/>
      <c r="J137" s="117"/>
      <c r="K137" s="49"/>
      <c r="L137" s="117"/>
      <c r="M137" s="117"/>
      <c r="N137" s="117"/>
      <c r="O137" s="117"/>
      <c r="P137" s="49"/>
      <c r="Q137" s="117"/>
      <c r="R137" s="117"/>
      <c r="S137" s="117"/>
      <c r="T137" s="117"/>
      <c r="U137" s="49"/>
      <c r="V137" s="117"/>
      <c r="W137" s="117"/>
      <c r="X137" s="117"/>
      <c r="Y137" s="117"/>
      <c r="Z137" s="49"/>
      <c r="AA137" s="117">
        <v>476</v>
      </c>
      <c r="AB137" s="117">
        <v>2759</v>
      </c>
      <c r="AC137" s="117">
        <v>4900</v>
      </c>
      <c r="AD137" s="117">
        <v>8186</v>
      </c>
      <c r="AE137" s="49">
        <v>16321</v>
      </c>
    </row>
    <row r="138" spans="1:31" x14ac:dyDescent="0.25">
      <c r="A138" s="12" t="s">
        <v>545</v>
      </c>
      <c r="B138" s="9"/>
      <c r="C138" s="9"/>
      <c r="D138" s="9"/>
      <c r="E138" s="9"/>
      <c r="F138" s="50"/>
      <c r="G138" s="9"/>
      <c r="H138" s="9"/>
      <c r="I138" s="9"/>
      <c r="J138" s="9"/>
      <c r="K138" s="50"/>
      <c r="L138" s="9"/>
      <c r="M138" s="9"/>
      <c r="N138" s="9"/>
      <c r="O138" s="9"/>
      <c r="P138" s="50"/>
      <c r="Q138" s="1"/>
      <c r="R138" s="1"/>
      <c r="S138" s="1"/>
      <c r="T138" s="1"/>
      <c r="U138" s="50"/>
      <c r="V138" s="1"/>
      <c r="W138" s="1"/>
      <c r="X138" s="1"/>
      <c r="Y138" s="1"/>
      <c r="Z138" s="50"/>
      <c r="AA138" s="1">
        <v>-347.07729999999992</v>
      </c>
      <c r="AB138" s="1">
        <v>-2182.9227000000001</v>
      </c>
      <c r="AC138" s="1">
        <v>-4359</v>
      </c>
      <c r="AD138" s="1">
        <v>-6295</v>
      </c>
      <c r="AE138" s="50">
        <v>-13184</v>
      </c>
    </row>
    <row r="139" spans="1:31" ht="15.75" thickBot="1" x14ac:dyDescent="0.3">
      <c r="A139" s="10" t="s">
        <v>214</v>
      </c>
      <c r="B139" s="117"/>
      <c r="C139" s="117"/>
      <c r="D139" s="117"/>
      <c r="E139" s="117"/>
      <c r="F139" s="297"/>
      <c r="G139" s="117"/>
      <c r="H139" s="117"/>
      <c r="I139" s="117"/>
      <c r="J139" s="117"/>
      <c r="K139" s="297"/>
      <c r="L139" s="117"/>
      <c r="M139" s="117"/>
      <c r="N139" s="117"/>
      <c r="O139" s="117"/>
      <c r="P139" s="297"/>
      <c r="Q139" s="117"/>
      <c r="R139" s="117"/>
      <c r="S139" s="117"/>
      <c r="T139" s="117"/>
      <c r="U139" s="297"/>
      <c r="V139" s="117"/>
      <c r="W139" s="117"/>
      <c r="X139" s="117"/>
      <c r="Y139" s="117"/>
      <c r="Z139" s="297"/>
      <c r="AA139" s="117">
        <v>128.92270000000008</v>
      </c>
      <c r="AB139" s="117">
        <v>576.07729999999992</v>
      </c>
      <c r="AC139" s="117">
        <v>541</v>
      </c>
      <c r="AD139" s="117">
        <v>1891</v>
      </c>
      <c r="AE139" s="297">
        <v>3137</v>
      </c>
    </row>
    <row r="140" spans="1:31" ht="15.75" thickBot="1" x14ac:dyDescent="0.3">
      <c r="A140" s="18"/>
      <c r="B140" s="19"/>
      <c r="C140" s="19"/>
      <c r="D140" s="19"/>
      <c r="E140" s="19"/>
      <c r="F140" s="56"/>
      <c r="G140" s="19"/>
      <c r="H140" s="19"/>
      <c r="I140" s="19"/>
      <c r="J140" s="19"/>
      <c r="K140" s="56"/>
      <c r="L140" s="19"/>
      <c r="M140" s="19"/>
      <c r="N140" s="19"/>
      <c r="O140" s="19"/>
      <c r="P140" s="56"/>
      <c r="Q140" s="19"/>
      <c r="R140" s="19"/>
      <c r="S140" s="19"/>
      <c r="T140" s="19"/>
      <c r="U140" s="56"/>
      <c r="V140" s="19"/>
      <c r="W140" s="19"/>
      <c r="X140" s="19"/>
      <c r="Y140" s="19"/>
      <c r="Z140" s="56"/>
      <c r="AA140" s="19"/>
      <c r="AB140" s="19"/>
      <c r="AC140" s="266"/>
      <c r="AD140" s="266"/>
      <c r="AE140" s="56"/>
    </row>
    <row r="141" spans="1:31" x14ac:dyDescent="0.25">
      <c r="A141" s="31" t="s">
        <v>546</v>
      </c>
      <c r="B141" s="43" t="s">
        <v>117</v>
      </c>
      <c r="C141" s="43" t="s">
        <v>118</v>
      </c>
      <c r="D141" s="43" t="s">
        <v>119</v>
      </c>
      <c r="E141" s="43" t="s">
        <v>120</v>
      </c>
      <c r="F141" s="48">
        <v>2016</v>
      </c>
      <c r="G141" s="43" t="s">
        <v>121</v>
      </c>
      <c r="H141" s="43" t="s">
        <v>122</v>
      </c>
      <c r="I141" s="43" t="s">
        <v>123</v>
      </c>
      <c r="J141" s="43" t="s">
        <v>124</v>
      </c>
      <c r="K141" s="48">
        <v>2017</v>
      </c>
      <c r="L141" s="43" t="s">
        <v>125</v>
      </c>
      <c r="M141" s="43" t="s">
        <v>126</v>
      </c>
      <c r="N141" s="43" t="s">
        <v>127</v>
      </c>
      <c r="O141" s="43" t="s">
        <v>128</v>
      </c>
      <c r="P141" s="48">
        <v>2018</v>
      </c>
      <c r="Q141" s="43" t="s">
        <v>129</v>
      </c>
      <c r="R141" s="43" t="s">
        <v>130</v>
      </c>
      <c r="S141" s="43" t="s">
        <v>131</v>
      </c>
      <c r="T141" s="43" t="s">
        <v>132</v>
      </c>
      <c r="U141" s="48">
        <v>2019</v>
      </c>
      <c r="V141" s="43" t="s">
        <v>133</v>
      </c>
      <c r="W141" s="43" t="s">
        <v>134</v>
      </c>
      <c r="X141" s="43" t="s">
        <v>135</v>
      </c>
      <c r="Y141" s="43" t="s">
        <v>136</v>
      </c>
      <c r="Z141" s="48">
        <v>2020</v>
      </c>
      <c r="AA141" s="43" t="s">
        <v>137</v>
      </c>
      <c r="AB141" s="43" t="s">
        <v>138</v>
      </c>
      <c r="AC141" s="43" t="s">
        <v>514</v>
      </c>
      <c r="AD141" s="43" t="s">
        <v>563</v>
      </c>
      <c r="AE141" s="48">
        <v>2021</v>
      </c>
    </row>
    <row r="142" spans="1:31" hidden="1" x14ac:dyDescent="0.25">
      <c r="A142" s="31" t="s">
        <v>546</v>
      </c>
      <c r="B142" s="43" t="s">
        <v>139</v>
      </c>
      <c r="C142" s="43" t="s">
        <v>140</v>
      </c>
      <c r="D142" s="43" t="s">
        <v>141</v>
      </c>
      <c r="E142" s="43" t="s">
        <v>142</v>
      </c>
      <c r="F142" s="48">
        <v>2016</v>
      </c>
      <c r="G142" s="43" t="s">
        <v>143</v>
      </c>
      <c r="H142" s="43" t="s">
        <v>144</v>
      </c>
      <c r="I142" s="43" t="s">
        <v>145</v>
      </c>
      <c r="J142" s="43" t="s">
        <v>146</v>
      </c>
      <c r="K142" s="48">
        <v>2017</v>
      </c>
      <c r="L142" s="43" t="s">
        <v>147</v>
      </c>
      <c r="M142" s="43" t="s">
        <v>148</v>
      </c>
      <c r="N142" s="43" t="s">
        <v>149</v>
      </c>
      <c r="O142" s="43" t="s">
        <v>150</v>
      </c>
      <c r="P142" s="48">
        <v>2018</v>
      </c>
      <c r="Q142" s="43" t="s">
        <v>151</v>
      </c>
      <c r="R142" s="43" t="s">
        <v>152</v>
      </c>
      <c r="S142" s="43" t="s">
        <v>153</v>
      </c>
      <c r="T142" s="43" t="s">
        <v>154</v>
      </c>
      <c r="U142" s="48">
        <v>2019</v>
      </c>
      <c r="V142" s="43" t="s">
        <v>155</v>
      </c>
      <c r="W142" s="43" t="s">
        <v>156</v>
      </c>
      <c r="X142" s="43" t="s">
        <v>157</v>
      </c>
      <c r="Y142" s="43" t="s">
        <v>158</v>
      </c>
      <c r="Z142" s="48">
        <v>2020</v>
      </c>
      <c r="AA142" s="43" t="s">
        <v>159</v>
      </c>
      <c r="AB142" s="43" t="s">
        <v>160</v>
      </c>
      <c r="AC142" s="43" t="s">
        <v>513</v>
      </c>
      <c r="AD142" s="43" t="s">
        <v>564</v>
      </c>
      <c r="AE142" s="48">
        <v>2021</v>
      </c>
    </row>
    <row r="143" spans="1:31" x14ac:dyDescent="0.25">
      <c r="A143" s="10" t="s">
        <v>255</v>
      </c>
      <c r="B143" s="117"/>
      <c r="C143" s="117"/>
      <c r="D143" s="117"/>
      <c r="E143" s="117"/>
      <c r="F143" s="49"/>
      <c r="G143" s="117">
        <v>245496.77965000004</v>
      </c>
      <c r="H143" s="117">
        <v>200829.89231000002</v>
      </c>
      <c r="I143" s="117">
        <v>195338.82043000002</v>
      </c>
      <c r="J143" s="117">
        <v>191690.34742000001</v>
      </c>
      <c r="K143" s="49">
        <v>833355.83981000003</v>
      </c>
      <c r="L143" s="117">
        <v>232896.76488000003</v>
      </c>
      <c r="M143" s="117">
        <v>190220.18223999999</v>
      </c>
      <c r="N143" s="117">
        <v>180371.23611</v>
      </c>
      <c r="O143" s="117">
        <v>172211.58471</v>
      </c>
      <c r="P143" s="49">
        <v>775699.76794000005</v>
      </c>
      <c r="Q143" s="117">
        <v>186507.70448999997</v>
      </c>
      <c r="R143" s="117">
        <v>167065.09982000003</v>
      </c>
      <c r="S143" s="117">
        <v>169678.98428999999</v>
      </c>
      <c r="T143" s="117">
        <v>182480.22102</v>
      </c>
      <c r="U143" s="49">
        <v>705732.00962000003</v>
      </c>
      <c r="V143" s="117">
        <v>167300.70141999997</v>
      </c>
      <c r="W143" s="117">
        <v>120950.96139</v>
      </c>
      <c r="X143" s="117">
        <v>162614.80702999997</v>
      </c>
      <c r="Y143" s="117">
        <v>163977.68981000001</v>
      </c>
      <c r="Z143" s="49">
        <v>614844.15964999993</v>
      </c>
      <c r="AA143" s="117">
        <v>233141.99032000001</v>
      </c>
      <c r="AB143" s="117">
        <v>146324.57799000002</v>
      </c>
      <c r="AC143" s="117">
        <v>168091.84129000001</v>
      </c>
      <c r="AD143" s="117">
        <v>176640.17558000001</v>
      </c>
      <c r="AE143" s="49">
        <v>724198.58518000005</v>
      </c>
    </row>
    <row r="144" spans="1:31" x14ac:dyDescent="0.25">
      <c r="A144" s="12" t="s">
        <v>256</v>
      </c>
      <c r="B144" s="9"/>
      <c r="C144" s="9"/>
      <c r="D144" s="9"/>
      <c r="E144" s="9"/>
      <c r="F144" s="50"/>
      <c r="G144" s="9">
        <v>-47568.533100000015</v>
      </c>
      <c r="H144" s="9">
        <v>-27797.22222999997</v>
      </c>
      <c r="I144" s="9">
        <v>-23805.260100000025</v>
      </c>
      <c r="J144" s="9">
        <v>-23828.154870000002</v>
      </c>
      <c r="K144" s="50">
        <v>-122999.17030000001</v>
      </c>
      <c r="L144" s="9">
        <v>-38359.837530000033</v>
      </c>
      <c r="M144" s="9">
        <v>-8425.7487100000581</v>
      </c>
      <c r="N144" s="9">
        <v>1045.2773500001067</v>
      </c>
      <c r="O144" s="9">
        <v>6372.9022800000012</v>
      </c>
      <c r="P144" s="50">
        <v>-39367.406609999984</v>
      </c>
      <c r="Q144" s="9">
        <v>-11405.730669999995</v>
      </c>
      <c r="R144" s="9">
        <v>-837.12986999999839</v>
      </c>
      <c r="S144" s="9">
        <v>-743.87215000000106</v>
      </c>
      <c r="T144" s="9">
        <v>-14655.370570000006</v>
      </c>
      <c r="U144" s="50">
        <v>-27642.103260000004</v>
      </c>
      <c r="V144" s="9">
        <v>-22905.657300000006</v>
      </c>
      <c r="W144" s="9">
        <v>26840.545330000004</v>
      </c>
      <c r="X144" s="9">
        <v>-8331.2136999999984</v>
      </c>
      <c r="Y144" s="9">
        <v>-6561.7014499999968</v>
      </c>
      <c r="Z144" s="50">
        <v>-10958.027119999997</v>
      </c>
      <c r="AA144" s="9">
        <v>-77155.222899999993</v>
      </c>
      <c r="AB144" s="9">
        <v>6101.92605</v>
      </c>
      <c r="AC144" s="9">
        <v>-18181.37301999997</v>
      </c>
      <c r="AD144" s="9">
        <v>-27194.964940000005</v>
      </c>
      <c r="AE144" s="50">
        <v>-116429.63480999997</v>
      </c>
    </row>
    <row r="145" spans="1:31" x14ac:dyDescent="0.25">
      <c r="A145" s="10" t="s">
        <v>257</v>
      </c>
      <c r="B145" s="117"/>
      <c r="C145" s="117"/>
      <c r="D145" s="117"/>
      <c r="E145" s="117"/>
      <c r="F145" s="49"/>
      <c r="G145" s="117">
        <v>197928.24655000004</v>
      </c>
      <c r="H145" s="117">
        <v>173032.67008000007</v>
      </c>
      <c r="I145" s="117">
        <v>171533.56033000001</v>
      </c>
      <c r="J145" s="117">
        <v>167862.19255000001</v>
      </c>
      <c r="K145" s="49">
        <v>710356.66951000015</v>
      </c>
      <c r="L145" s="117">
        <v>194536.92735000001</v>
      </c>
      <c r="M145" s="117">
        <v>181794.43352999992</v>
      </c>
      <c r="N145" s="117">
        <v>181416.5134600001</v>
      </c>
      <c r="O145" s="117">
        <v>178584.48699</v>
      </c>
      <c r="P145" s="49">
        <v>736332.3613300001</v>
      </c>
      <c r="Q145" s="117">
        <v>175101.97381999998</v>
      </c>
      <c r="R145" s="117">
        <v>166227.96995000003</v>
      </c>
      <c r="S145" s="117">
        <v>168935.11213999998</v>
      </c>
      <c r="T145" s="117">
        <v>167824.85045</v>
      </c>
      <c r="U145" s="49">
        <v>678089.90636000002</v>
      </c>
      <c r="V145" s="117">
        <v>144395.04411999998</v>
      </c>
      <c r="W145" s="117">
        <v>147791.50672</v>
      </c>
      <c r="X145" s="117">
        <v>154283.59332999997</v>
      </c>
      <c r="Y145" s="117">
        <v>157415.98836000002</v>
      </c>
      <c r="Z145" s="49">
        <v>603886.13253000006</v>
      </c>
      <c r="AA145" s="117">
        <v>155986.76742000002</v>
      </c>
      <c r="AB145" s="117">
        <v>152426.50404000003</v>
      </c>
      <c r="AC145" s="117">
        <v>149910.46827000004</v>
      </c>
      <c r="AD145" s="117">
        <v>149445.21064</v>
      </c>
      <c r="AE145" s="49">
        <v>607768.95037000021</v>
      </c>
    </row>
    <row r="146" spans="1:31" x14ac:dyDescent="0.25">
      <c r="A146" s="12" t="s">
        <v>259</v>
      </c>
      <c r="B146" s="9"/>
      <c r="C146" s="9"/>
      <c r="D146" s="9"/>
      <c r="E146" s="9"/>
      <c r="F146" s="50"/>
      <c r="G146" s="9">
        <v>-132757.08420000001</v>
      </c>
      <c r="H146" s="9">
        <v>-126227.04526999999</v>
      </c>
      <c r="I146" s="9">
        <v>-94666.511440000031</v>
      </c>
      <c r="J146" s="9">
        <v>-96484.08014999998</v>
      </c>
      <c r="K146" s="50">
        <v>-450134.72106000001</v>
      </c>
      <c r="L146" s="9">
        <v>-124887.09435999999</v>
      </c>
      <c r="M146" s="9">
        <v>-85149.015909999987</v>
      </c>
      <c r="N146" s="9">
        <v>-84726.645449999982</v>
      </c>
      <c r="O146" s="9">
        <v>-72880.976819999982</v>
      </c>
      <c r="P146" s="50">
        <v>-367643.73253999994</v>
      </c>
      <c r="Q146" s="9">
        <v>-84353.638220000023</v>
      </c>
      <c r="R146" s="9">
        <v>-54334.458259999992</v>
      </c>
      <c r="S146" s="9">
        <v>-69223.83312999997</v>
      </c>
      <c r="T146" s="9">
        <v>-11626.322479999995</v>
      </c>
      <c r="U146" s="50">
        <v>-219538.25208999999</v>
      </c>
      <c r="V146" s="9">
        <v>-83414.848389999999</v>
      </c>
      <c r="W146" s="9">
        <v>-40203.486370000006</v>
      </c>
      <c r="X146" s="9">
        <v>-58217.50327999999</v>
      </c>
      <c r="Y146" s="9">
        <v>-65147.679700000001</v>
      </c>
      <c r="Z146" s="50">
        <v>-246983.51774000001</v>
      </c>
      <c r="AA146" s="9">
        <v>-45950.364590000012</v>
      </c>
      <c r="AB146" s="9">
        <v>-48055.123470000006</v>
      </c>
      <c r="AC146" s="9">
        <v>-69774.516879999996</v>
      </c>
      <c r="AD146" s="9">
        <v>-64938.480290000007</v>
      </c>
      <c r="AE146" s="50">
        <v>-228718.48523000002</v>
      </c>
    </row>
    <row r="147" spans="1:31" x14ac:dyDescent="0.25">
      <c r="A147" s="12" t="s">
        <v>260</v>
      </c>
      <c r="B147" s="9"/>
      <c r="C147" s="9"/>
      <c r="D147" s="9"/>
      <c r="E147" s="9"/>
      <c r="F147" s="50"/>
      <c r="G147" s="9">
        <v>-38311.535780000006</v>
      </c>
      <c r="H147" s="9">
        <v>-36902.86277</v>
      </c>
      <c r="I147" s="9">
        <v>-31734.591820000001</v>
      </c>
      <c r="J147" s="9">
        <v>-31488.82847</v>
      </c>
      <c r="K147" s="50">
        <v>-138437.81884000002</v>
      </c>
      <c r="L147" s="9">
        <v>-32666.214950000005</v>
      </c>
      <c r="M147" s="9">
        <v>-29683.513870000002</v>
      </c>
      <c r="N147" s="9">
        <v>-35006.695760000002</v>
      </c>
      <c r="O147" s="9">
        <v>-32730.838240000001</v>
      </c>
      <c r="P147" s="50">
        <v>-130087.26282</v>
      </c>
      <c r="Q147" s="9">
        <v>-33579.41317</v>
      </c>
      <c r="R147" s="9">
        <v>-31489.101609999998</v>
      </c>
      <c r="S147" s="9">
        <v>-33373.494140000003</v>
      </c>
      <c r="T147" s="9">
        <v>-32424.120640000005</v>
      </c>
      <c r="U147" s="50">
        <v>-130866.12956</v>
      </c>
      <c r="V147" s="9">
        <v>-30359.560300000001</v>
      </c>
      <c r="W147" s="9">
        <v>-24458.31133</v>
      </c>
      <c r="X147" s="9">
        <v>-25499.062170000001</v>
      </c>
      <c r="Y147" s="9">
        <v>-29987.236539999998</v>
      </c>
      <c r="Z147" s="50">
        <v>-110304.17034</v>
      </c>
      <c r="AA147" s="9">
        <v>-25822.260250000003</v>
      </c>
      <c r="AB147" s="9">
        <v>-21463.188970000003</v>
      </c>
      <c r="AC147" s="9">
        <v>-23711.257039999997</v>
      </c>
      <c r="AD147" s="9">
        <v>-22286.87386</v>
      </c>
      <c r="AE147" s="50">
        <v>-93283.580119999999</v>
      </c>
    </row>
    <row r="148" spans="1:31" x14ac:dyDescent="0.25">
      <c r="A148" s="12" t="s">
        <v>261</v>
      </c>
      <c r="B148" s="9"/>
      <c r="C148" s="9"/>
      <c r="D148" s="9"/>
      <c r="E148" s="9"/>
      <c r="F148" s="50"/>
      <c r="G148" s="9">
        <v>-26731.738100000006</v>
      </c>
      <c r="H148" s="9">
        <v>-33541.659059999998</v>
      </c>
      <c r="I148" s="9">
        <v>-17091.924460000002</v>
      </c>
      <c r="J148" s="9">
        <v>-35834.112229999999</v>
      </c>
      <c r="K148" s="50">
        <v>-113199.43385</v>
      </c>
      <c r="L148" s="9">
        <v>-22112.357489999999</v>
      </c>
      <c r="M148" s="9">
        <v>-28175.349179999997</v>
      </c>
      <c r="N148" s="9">
        <v>-23204.946130000008</v>
      </c>
      <c r="O148" s="9">
        <v>-22820.182589999997</v>
      </c>
      <c r="P148" s="50">
        <v>-96312.835390000007</v>
      </c>
      <c r="Q148" s="9">
        <v>-15339.414039999998</v>
      </c>
      <c r="R148" s="9">
        <v>-22862.095090000003</v>
      </c>
      <c r="S148" s="9">
        <v>-24574.092399999994</v>
      </c>
      <c r="T148" s="9">
        <v>-34269.496399999996</v>
      </c>
      <c r="U148" s="50">
        <v>-97045.097929999989</v>
      </c>
      <c r="V148" s="9">
        <v>-24666.437599999997</v>
      </c>
      <c r="W148" s="9">
        <v>-20799.58166</v>
      </c>
      <c r="X148" s="9">
        <v>-30672.923350000005</v>
      </c>
      <c r="Y148" s="9">
        <v>-40812.500330000003</v>
      </c>
      <c r="Z148" s="50">
        <v>-116951.44294000001</v>
      </c>
      <c r="AA148" s="9">
        <v>-23924.709020000002</v>
      </c>
      <c r="AB148" s="9">
        <v>-9712.9296500000091</v>
      </c>
      <c r="AC148" s="9">
        <v>-17031.65696</v>
      </c>
      <c r="AD148" s="9">
        <v>-19354.877250000005</v>
      </c>
      <c r="AE148" s="50">
        <v>-70024.172880000027</v>
      </c>
    </row>
    <row r="149" spans="1:31" x14ac:dyDescent="0.25">
      <c r="A149" s="12" t="s">
        <v>270</v>
      </c>
      <c r="B149" s="9"/>
      <c r="C149" s="9"/>
      <c r="D149" s="9"/>
      <c r="E149" s="9"/>
      <c r="F149" s="50"/>
      <c r="G149" s="9">
        <v>-3166.6206899999993</v>
      </c>
      <c r="H149" s="9">
        <v>21682.650330000008</v>
      </c>
      <c r="I149" s="9">
        <v>-4541.9805699999997</v>
      </c>
      <c r="J149" s="9">
        <v>-12709.884129999999</v>
      </c>
      <c r="K149" s="50">
        <v>1264.1649400000097</v>
      </c>
      <c r="L149" s="9">
        <v>-7553.9232000000002</v>
      </c>
      <c r="M149" s="9">
        <v>-2511.7409699999948</v>
      </c>
      <c r="N149" s="9">
        <v>689.56477999999765</v>
      </c>
      <c r="O149" s="9">
        <v>-5406.9103699999987</v>
      </c>
      <c r="P149" s="50">
        <v>-14783.009759999997</v>
      </c>
      <c r="Q149" s="9">
        <v>14333.888800000004</v>
      </c>
      <c r="R149" s="9">
        <v>-17309.042799999992</v>
      </c>
      <c r="S149" s="9">
        <v>-3730.7305100000021</v>
      </c>
      <c r="T149" s="9">
        <v>-33282.140350000001</v>
      </c>
      <c r="U149" s="50">
        <v>-39988.02485999999</v>
      </c>
      <c r="V149" s="9">
        <v>8912.3472599999986</v>
      </c>
      <c r="W149" s="9">
        <v>1144.087689999998</v>
      </c>
      <c r="X149" s="9">
        <v>378.53247000000005</v>
      </c>
      <c r="Y149" s="9">
        <v>-5441.7720700000009</v>
      </c>
      <c r="Z149" s="50">
        <v>4993.1953499999963</v>
      </c>
      <c r="AA149" s="9">
        <v>-1965.9029299999986</v>
      </c>
      <c r="AB149" s="9">
        <v>-10187.529670000002</v>
      </c>
      <c r="AC149" s="9">
        <v>912.24973000000091</v>
      </c>
      <c r="AD149" s="9">
        <v>-12322.050960000002</v>
      </c>
      <c r="AE149" s="50">
        <v>-23563.233830000001</v>
      </c>
    </row>
    <row r="150" spans="1:31" x14ac:dyDescent="0.25">
      <c r="A150" s="10" t="s">
        <v>214</v>
      </c>
      <c r="B150" s="117"/>
      <c r="C150" s="117"/>
      <c r="D150" s="117"/>
      <c r="E150" s="117"/>
      <c r="F150" s="49"/>
      <c r="G150" s="117">
        <v>-3038.732219999983</v>
      </c>
      <c r="H150" s="117">
        <v>-1956.246689999909</v>
      </c>
      <c r="I150" s="117">
        <v>23498.552039999973</v>
      </c>
      <c r="J150" s="117">
        <v>-8654.7124299999705</v>
      </c>
      <c r="K150" s="49">
        <v>9848.8607000001284</v>
      </c>
      <c r="L150" s="117">
        <v>7317.3373500000171</v>
      </c>
      <c r="M150" s="117">
        <v>36274.81359999995</v>
      </c>
      <c r="N150" s="117">
        <v>39167.790900000109</v>
      </c>
      <c r="O150" s="117">
        <v>44745.578970000031</v>
      </c>
      <c r="P150" s="49">
        <v>127505.52082000014</v>
      </c>
      <c r="Q150" s="117">
        <v>56163.397189999974</v>
      </c>
      <c r="R150" s="117">
        <v>40233.272190000047</v>
      </c>
      <c r="S150" s="117">
        <v>38032.961960000008</v>
      </c>
      <c r="T150" s="117">
        <v>56222.770579999982</v>
      </c>
      <c r="U150" s="49">
        <v>190652.40192000003</v>
      </c>
      <c r="V150" s="117">
        <v>14866.545089999978</v>
      </c>
      <c r="W150" s="117">
        <v>63474.215050000013</v>
      </c>
      <c r="X150" s="117">
        <v>40272.636999999973</v>
      </c>
      <c r="Y150" s="117">
        <v>16026.799720000008</v>
      </c>
      <c r="Z150" s="49">
        <v>134640.19686</v>
      </c>
      <c r="AA150" s="117">
        <v>58323.530630000001</v>
      </c>
      <c r="AB150" s="117">
        <v>63007.732280000011</v>
      </c>
      <c r="AC150" s="117">
        <v>40305.287120000052</v>
      </c>
      <c r="AD150" s="117">
        <v>30542.928279999993</v>
      </c>
      <c r="AE150" s="49">
        <v>192179.47831000018</v>
      </c>
    </row>
    <row r="151" spans="1:31" x14ac:dyDescent="0.25">
      <c r="A151" s="18" t="s">
        <v>303</v>
      </c>
      <c r="B151" s="266"/>
      <c r="C151" s="266"/>
      <c r="D151" s="266"/>
      <c r="E151" s="266"/>
      <c r="F151" s="56"/>
      <c r="G151" s="266">
        <f t="shared" ref="G151:AC151" si="120">-G146/G145</f>
        <v>0.67073339209552041</v>
      </c>
      <c r="H151" s="266">
        <f t="shared" si="120"/>
        <v>0.72949833815567933</v>
      </c>
      <c r="I151" s="266">
        <f t="shared" si="120"/>
        <v>0.55188332392727424</v>
      </c>
      <c r="J151" s="266">
        <f t="shared" si="120"/>
        <v>0.57478148405133511</v>
      </c>
      <c r="K151" s="56">
        <f t="shared" si="120"/>
        <v>0.63367423771849751</v>
      </c>
      <c r="L151" s="266">
        <f t="shared" si="120"/>
        <v>0.64197114687285095</v>
      </c>
      <c r="M151" s="266">
        <f t="shared" si="120"/>
        <v>0.46838076533266682</v>
      </c>
      <c r="N151" s="266">
        <f t="shared" si="120"/>
        <v>0.46702829766751675</v>
      </c>
      <c r="O151" s="266">
        <f t="shared" si="120"/>
        <v>0.40810362673932038</v>
      </c>
      <c r="P151" s="56">
        <f t="shared" si="120"/>
        <v>0.49929047241105029</v>
      </c>
      <c r="Q151" s="266">
        <f t="shared" si="120"/>
        <v>0.48174007625244275</v>
      </c>
      <c r="R151" s="266">
        <f t="shared" si="120"/>
        <v>0.32686712276124974</v>
      </c>
      <c r="S151" s="266">
        <f t="shared" si="120"/>
        <v>0.40976581039371357</v>
      </c>
      <c r="T151" s="266">
        <f t="shared" si="120"/>
        <v>6.9276525191743404E-2</v>
      </c>
      <c r="U151" s="56">
        <f t="shared" si="120"/>
        <v>0.32375979944678085</v>
      </c>
      <c r="V151" s="266">
        <f t="shared" si="120"/>
        <v>0.57768498149200898</v>
      </c>
      <c r="W151" s="266">
        <f t="shared" si="120"/>
        <v>0.27202839501574305</v>
      </c>
      <c r="X151" s="266">
        <f t="shared" si="120"/>
        <v>0.377340856687707</v>
      </c>
      <c r="Y151" s="266">
        <f t="shared" si="120"/>
        <v>0.41385681580838879</v>
      </c>
      <c r="Z151" s="56">
        <f t="shared" si="120"/>
        <v>0.40899021261716134</v>
      </c>
      <c r="AA151" s="266">
        <f t="shared" si="120"/>
        <v>0.29457860657037011</v>
      </c>
      <c r="AB151" s="266">
        <f t="shared" si="120"/>
        <v>0.31526750398598197</v>
      </c>
      <c r="AC151" s="266">
        <f t="shared" si="120"/>
        <v>0.46544125760671257</v>
      </c>
      <c r="AD151" s="266">
        <f t="shared" ref="AD151:AE151" si="121">-AD146/AD145</f>
        <v>0.43453035404681473</v>
      </c>
      <c r="AE151" s="56">
        <f t="shared" si="121"/>
        <v>0.37632472848565196</v>
      </c>
    </row>
    <row r="152" spans="1:31" ht="15.75" thickBot="1" x14ac:dyDescent="0.3">
      <c r="A152" s="18" t="s">
        <v>304</v>
      </c>
      <c r="B152" s="266"/>
      <c r="C152" s="266"/>
      <c r="D152" s="266"/>
      <c r="E152" s="266"/>
      <c r="F152" s="58"/>
      <c r="G152" s="266">
        <f t="shared" ref="G152:AC152" si="122">-G147/G145</f>
        <v>0.19356275037945056</v>
      </c>
      <c r="H152" s="266">
        <f t="shared" si="122"/>
        <v>0.21327107044547311</v>
      </c>
      <c r="I152" s="266">
        <f t="shared" si="122"/>
        <v>0.18500514860735298</v>
      </c>
      <c r="J152" s="266">
        <f t="shared" si="122"/>
        <v>0.18758737742937934</v>
      </c>
      <c r="K152" s="58">
        <f t="shared" si="122"/>
        <v>0.19488494270841944</v>
      </c>
      <c r="L152" s="266">
        <f t="shared" si="122"/>
        <v>0.16791781074669063</v>
      </c>
      <c r="M152" s="266">
        <f t="shared" si="122"/>
        <v>0.16328065328304783</v>
      </c>
      <c r="N152" s="266">
        <f t="shared" si="122"/>
        <v>0.19296311615931538</v>
      </c>
      <c r="O152" s="266">
        <f t="shared" si="122"/>
        <v>0.1832792914528617</v>
      </c>
      <c r="P152" s="58">
        <f t="shared" si="122"/>
        <v>0.17666921848311803</v>
      </c>
      <c r="Q152" s="266">
        <f t="shared" si="122"/>
        <v>0.19177061478769344</v>
      </c>
      <c r="R152" s="266">
        <f t="shared" si="122"/>
        <v>0.18943323208165061</v>
      </c>
      <c r="S152" s="266">
        <f t="shared" si="122"/>
        <v>0.19755214719568012</v>
      </c>
      <c r="T152" s="266">
        <f t="shared" si="122"/>
        <v>0.19320214231121935</v>
      </c>
      <c r="U152" s="58">
        <f t="shared" si="122"/>
        <v>0.19299229841436805</v>
      </c>
      <c r="V152" s="266">
        <f t="shared" si="122"/>
        <v>0.21025347846959061</v>
      </c>
      <c r="W152" s="266">
        <f t="shared" si="122"/>
        <v>0.16549199526287905</v>
      </c>
      <c r="X152" s="266">
        <f t="shared" si="122"/>
        <v>0.16527397126057075</v>
      </c>
      <c r="Y152" s="266">
        <f t="shared" si="122"/>
        <v>0.19049676498819904</v>
      </c>
      <c r="Z152" s="58">
        <f t="shared" si="122"/>
        <v>0.18265723353817911</v>
      </c>
      <c r="AA152" s="266">
        <f t="shared" si="122"/>
        <v>0.1655413512126489</v>
      </c>
      <c r="AB152" s="266">
        <f t="shared" si="122"/>
        <v>0.14081008486796756</v>
      </c>
      <c r="AC152" s="266">
        <f t="shared" si="122"/>
        <v>0.15816945483282888</v>
      </c>
      <c r="AD152" s="266">
        <f t="shared" ref="AD152:AE152" si="123">-AD147/AD145</f>
        <v>0.14913073336078372</v>
      </c>
      <c r="AE152" s="58">
        <f t="shared" si="123"/>
        <v>0.15348526781963839</v>
      </c>
    </row>
    <row r="153" spans="1:31" ht="30" x14ac:dyDescent="0.25">
      <c r="A153" s="74" t="s">
        <v>547</v>
      </c>
    </row>
    <row r="154" spans="1:31" ht="15.75" thickBot="1" x14ac:dyDescent="0.3"/>
    <row r="155" spans="1:31" s="167" customFormat="1" x14ac:dyDescent="0.25">
      <c r="A155" s="300" t="s">
        <v>313</v>
      </c>
      <c r="B155" s="301" t="s">
        <v>117</v>
      </c>
      <c r="C155" s="301" t="s">
        <v>118</v>
      </c>
      <c r="D155" s="301" t="s">
        <v>119</v>
      </c>
      <c r="E155" s="301" t="s">
        <v>120</v>
      </c>
      <c r="F155" s="302">
        <v>2016</v>
      </c>
      <c r="G155" s="301" t="s">
        <v>121</v>
      </c>
      <c r="H155" s="301" t="s">
        <v>122</v>
      </c>
      <c r="I155" s="301" t="s">
        <v>123</v>
      </c>
      <c r="J155" s="301" t="s">
        <v>124</v>
      </c>
      <c r="K155" s="302">
        <v>2017</v>
      </c>
      <c r="L155" s="301" t="s">
        <v>125</v>
      </c>
      <c r="M155" s="301" t="s">
        <v>126</v>
      </c>
      <c r="N155" s="301" t="s">
        <v>127</v>
      </c>
      <c r="O155" s="301" t="s">
        <v>128</v>
      </c>
      <c r="P155" s="302">
        <v>2018</v>
      </c>
      <c r="Q155" s="301" t="s">
        <v>129</v>
      </c>
      <c r="R155" s="301" t="s">
        <v>130</v>
      </c>
      <c r="S155" s="301" t="s">
        <v>131</v>
      </c>
      <c r="T155" s="301" t="s">
        <v>132</v>
      </c>
      <c r="U155" s="302">
        <v>2019</v>
      </c>
      <c r="V155" s="301" t="s">
        <v>133</v>
      </c>
      <c r="W155" s="301" t="s">
        <v>134</v>
      </c>
      <c r="X155" s="301" t="s">
        <v>135</v>
      </c>
      <c r="Y155" s="301" t="s">
        <v>136</v>
      </c>
      <c r="Z155" s="302">
        <v>2020</v>
      </c>
      <c r="AA155" s="301" t="s">
        <v>137</v>
      </c>
      <c r="AB155" s="301" t="s">
        <v>138</v>
      </c>
      <c r="AC155" s="301" t="s">
        <v>514</v>
      </c>
      <c r="AD155" s="301" t="s">
        <v>563</v>
      </c>
      <c r="AE155" s="302">
        <v>2021</v>
      </c>
    </row>
    <row r="156" spans="1:31" s="167" customFormat="1" hidden="1" x14ac:dyDescent="0.25">
      <c r="A156" s="300" t="s">
        <v>313</v>
      </c>
      <c r="B156" s="301" t="s">
        <v>139</v>
      </c>
      <c r="C156" s="301" t="s">
        <v>140</v>
      </c>
      <c r="D156" s="301" t="s">
        <v>141</v>
      </c>
      <c r="E156" s="301" t="s">
        <v>142</v>
      </c>
      <c r="F156" s="302">
        <v>2016</v>
      </c>
      <c r="G156" s="301" t="s">
        <v>143</v>
      </c>
      <c r="H156" s="301" t="s">
        <v>144</v>
      </c>
      <c r="I156" s="301" t="s">
        <v>145</v>
      </c>
      <c r="J156" s="301" t="s">
        <v>146</v>
      </c>
      <c r="K156" s="302">
        <v>2017</v>
      </c>
      <c r="L156" s="301" t="s">
        <v>147</v>
      </c>
      <c r="M156" s="301" t="s">
        <v>148</v>
      </c>
      <c r="N156" s="301" t="s">
        <v>149</v>
      </c>
      <c r="O156" s="301" t="s">
        <v>150</v>
      </c>
      <c r="P156" s="302">
        <v>2018</v>
      </c>
      <c r="Q156" s="301" t="s">
        <v>151</v>
      </c>
      <c r="R156" s="301" t="s">
        <v>152</v>
      </c>
      <c r="S156" s="301" t="s">
        <v>153</v>
      </c>
      <c r="T156" s="301" t="s">
        <v>154</v>
      </c>
      <c r="U156" s="302">
        <v>2019</v>
      </c>
      <c r="V156" s="301" t="s">
        <v>155</v>
      </c>
      <c r="W156" s="301" t="s">
        <v>156</v>
      </c>
      <c r="X156" s="301" t="s">
        <v>157</v>
      </c>
      <c r="Y156" s="301" t="s">
        <v>158</v>
      </c>
      <c r="Z156" s="302">
        <v>2020</v>
      </c>
      <c r="AA156" s="301" t="s">
        <v>159</v>
      </c>
      <c r="AB156" s="301" t="s">
        <v>160</v>
      </c>
      <c r="AC156" s="301" t="s">
        <v>513</v>
      </c>
      <c r="AD156" s="301" t="s">
        <v>564</v>
      </c>
      <c r="AE156" s="302">
        <v>2021</v>
      </c>
    </row>
    <row r="157" spans="1:31" x14ac:dyDescent="0.25">
      <c r="A157" s="10" t="s">
        <v>255</v>
      </c>
      <c r="B157" s="117"/>
      <c r="C157" s="117"/>
      <c r="D157" s="117"/>
      <c r="E157" s="117"/>
      <c r="F157" s="49"/>
      <c r="G157" s="117">
        <v>79467.773200000025</v>
      </c>
      <c r="H157" s="117">
        <v>90068.297950000007</v>
      </c>
      <c r="I157" s="117">
        <v>96388.770389999991</v>
      </c>
      <c r="J157" s="117">
        <v>93573.709510000015</v>
      </c>
      <c r="K157" s="49">
        <v>359498.55105000007</v>
      </c>
      <c r="L157" s="117">
        <v>83139.980420000022</v>
      </c>
      <c r="M157" s="117">
        <v>80475.757779999985</v>
      </c>
      <c r="N157" s="117">
        <v>84663.022029999993</v>
      </c>
      <c r="O157" s="117">
        <v>82106.664019999982</v>
      </c>
      <c r="P157" s="49">
        <v>330385.42424999998</v>
      </c>
      <c r="Q157" s="117">
        <v>67783.074709999986</v>
      </c>
      <c r="R157" s="117">
        <v>75642.725890000016</v>
      </c>
      <c r="S157" s="117">
        <v>90214.528929999971</v>
      </c>
      <c r="T157" s="117">
        <v>93924.479489999998</v>
      </c>
      <c r="U157" s="49">
        <v>327564.80901999999</v>
      </c>
      <c r="V157" s="117">
        <v>80609.599649999975</v>
      </c>
      <c r="W157" s="117">
        <v>65692.427009999999</v>
      </c>
      <c r="X157" s="117">
        <v>89993.25301999996</v>
      </c>
      <c r="Y157" s="117">
        <v>99968.056890000007</v>
      </c>
      <c r="Z157" s="49">
        <v>336263.33656999993</v>
      </c>
      <c r="AA157" s="117">
        <v>72317.294240000017</v>
      </c>
      <c r="AB157" s="117">
        <v>72753.817500000005</v>
      </c>
      <c r="AC157" s="117">
        <v>101081.12511000002</v>
      </c>
      <c r="AD157" s="117">
        <v>119851.57891</v>
      </c>
      <c r="AE157" s="49">
        <v>366003.81576000003</v>
      </c>
    </row>
    <row r="158" spans="1:31" x14ac:dyDescent="0.25">
      <c r="A158" s="12" t="s">
        <v>256</v>
      </c>
      <c r="B158" s="9"/>
      <c r="C158" s="9"/>
      <c r="D158" s="9"/>
      <c r="E158" s="9"/>
      <c r="F158" s="50"/>
      <c r="G158" s="9">
        <v>-23252.962750000039</v>
      </c>
      <c r="H158" s="9">
        <v>-29422.860529999984</v>
      </c>
      <c r="I158" s="9">
        <v>-29661.151560000042</v>
      </c>
      <c r="J158" s="9">
        <v>-22999.724760000012</v>
      </c>
      <c r="K158" s="50">
        <v>-105336.69960000008</v>
      </c>
      <c r="L158" s="9">
        <v>-10463.39967999994</v>
      </c>
      <c r="M158" s="9">
        <v>-4818.3296000000209</v>
      </c>
      <c r="N158" s="9">
        <v>-6288.2891000000109</v>
      </c>
      <c r="O158" s="9">
        <v>-2609.1556099999989</v>
      </c>
      <c r="P158" s="50">
        <v>-24179.17398999997</v>
      </c>
      <c r="Q158" s="1">
        <v>10733.198820000003</v>
      </c>
      <c r="R158" s="1">
        <v>1726.4122800000009</v>
      </c>
      <c r="S158" s="1">
        <v>-13019.081190000001</v>
      </c>
      <c r="T158" s="1">
        <v>-16561.871530000004</v>
      </c>
      <c r="U158" s="50">
        <v>-17121.341619999999</v>
      </c>
      <c r="V158" s="1">
        <v>-3633.5622700000004</v>
      </c>
      <c r="W158" s="1">
        <v>9922.9349199999997</v>
      </c>
      <c r="X158" s="1">
        <v>-14627.634319999997</v>
      </c>
      <c r="Y158" s="1">
        <v>-21451.604119999996</v>
      </c>
      <c r="Z158" s="50">
        <v>-29789.865789999996</v>
      </c>
      <c r="AA158" s="1">
        <v>6272.0940300000002</v>
      </c>
      <c r="AB158" s="1">
        <v>5278.0048900000002</v>
      </c>
      <c r="AC158" s="1">
        <v>-23673.348219999993</v>
      </c>
      <c r="AD158" s="1">
        <v>-42444.110160000004</v>
      </c>
      <c r="AE158" s="50">
        <v>-54567.359459999992</v>
      </c>
    </row>
    <row r="159" spans="1:31" x14ac:dyDescent="0.25">
      <c r="A159" s="10" t="s">
        <v>257</v>
      </c>
      <c r="B159" s="117"/>
      <c r="C159" s="117"/>
      <c r="D159" s="117"/>
      <c r="E159" s="117"/>
      <c r="F159" s="49"/>
      <c r="G159" s="117">
        <v>56214.81044999999</v>
      </c>
      <c r="H159" s="117">
        <v>60645.437420000024</v>
      </c>
      <c r="I159" s="117">
        <v>66727.618829999949</v>
      </c>
      <c r="J159" s="117">
        <v>70573.984750000003</v>
      </c>
      <c r="K159" s="49">
        <v>254161.85144999996</v>
      </c>
      <c r="L159" s="117">
        <v>72676.580740000078</v>
      </c>
      <c r="M159" s="117">
        <v>75657.428179999959</v>
      </c>
      <c r="N159" s="117">
        <v>78374.732929999984</v>
      </c>
      <c r="O159" s="117">
        <v>79497.50840999998</v>
      </c>
      <c r="P159" s="49">
        <v>306206.25026</v>
      </c>
      <c r="Q159" s="117">
        <v>78516.273529999991</v>
      </c>
      <c r="R159" s="117">
        <v>77369.13817000002</v>
      </c>
      <c r="S159" s="117">
        <v>77195.447739999974</v>
      </c>
      <c r="T159" s="117">
        <v>77362.607959999994</v>
      </c>
      <c r="U159" s="49">
        <v>310443.46739999996</v>
      </c>
      <c r="V159" s="117">
        <v>76976.03737999998</v>
      </c>
      <c r="W159" s="117">
        <v>75615.361929999999</v>
      </c>
      <c r="X159" s="117">
        <v>75365.618699999963</v>
      </c>
      <c r="Y159" s="117">
        <v>78516.452770000004</v>
      </c>
      <c r="Z159" s="49">
        <v>306473.47077999997</v>
      </c>
      <c r="AA159" s="117">
        <v>78589.388270000025</v>
      </c>
      <c r="AB159" s="117">
        <v>78031.822390000001</v>
      </c>
      <c r="AC159" s="117">
        <v>77407.776890000037</v>
      </c>
      <c r="AD159" s="117">
        <v>77407.46875</v>
      </c>
      <c r="AE159" s="49">
        <v>311436.45630000008</v>
      </c>
    </row>
    <row r="160" spans="1:31" x14ac:dyDescent="0.25">
      <c r="A160" s="12" t="s">
        <v>259</v>
      </c>
      <c r="B160" s="9"/>
      <c r="C160" s="9"/>
      <c r="D160" s="9"/>
      <c r="E160" s="9"/>
      <c r="F160" s="50"/>
      <c r="G160" s="9">
        <v>-39577.397840000005</v>
      </c>
      <c r="H160" s="9">
        <v>-40734.654479999983</v>
      </c>
      <c r="I160" s="9">
        <v>-45132.184270000027</v>
      </c>
      <c r="J160" s="9">
        <v>-46733.969829999995</v>
      </c>
      <c r="K160" s="50">
        <v>-172178.20642</v>
      </c>
      <c r="L160" s="9">
        <v>-57117.337389999993</v>
      </c>
      <c r="M160" s="9">
        <v>-44292.310019999975</v>
      </c>
      <c r="N160" s="9">
        <v>-48175.77285999999</v>
      </c>
      <c r="O160" s="9">
        <v>-51128.292789999985</v>
      </c>
      <c r="P160" s="50">
        <v>-200713.71305999995</v>
      </c>
      <c r="Q160" s="1">
        <v>-20195.057760000011</v>
      </c>
      <c r="R160" s="1">
        <v>-47489.809989999987</v>
      </c>
      <c r="S160" s="1">
        <v>-47541.33830999997</v>
      </c>
      <c r="T160" s="1">
        <v>-49326.665889999989</v>
      </c>
      <c r="U160" s="50">
        <v>-164552.87194999994</v>
      </c>
      <c r="V160" s="1">
        <v>-51208.832710000002</v>
      </c>
      <c r="W160" s="1">
        <v>-29277.453480000004</v>
      </c>
      <c r="X160" s="1">
        <v>-38474.414609999993</v>
      </c>
      <c r="Y160" s="1">
        <v>-53166.197560000001</v>
      </c>
      <c r="Z160" s="50">
        <v>-172126.89835999999</v>
      </c>
      <c r="AA160" s="1">
        <v>-41789.410910000006</v>
      </c>
      <c r="AB160" s="1">
        <v>-48934.866950000011</v>
      </c>
      <c r="AC160" s="1">
        <v>-52485.617969999999</v>
      </c>
      <c r="AD160" s="1">
        <v>-62548.507320000004</v>
      </c>
      <c r="AE160" s="50">
        <v>-205758.40315000003</v>
      </c>
    </row>
    <row r="161" spans="1:31" x14ac:dyDescent="0.25">
      <c r="A161" s="12" t="s">
        <v>260</v>
      </c>
      <c r="B161" s="9"/>
      <c r="C161" s="9"/>
      <c r="D161" s="9"/>
      <c r="E161" s="9"/>
      <c r="F161" s="50"/>
      <c r="G161" s="9">
        <v>-20969.683780000003</v>
      </c>
      <c r="H161" s="9">
        <v>-19083.525760000004</v>
      </c>
      <c r="I161" s="9">
        <v>-13752.0846</v>
      </c>
      <c r="J161" s="9">
        <v>-13536.7407</v>
      </c>
      <c r="K161" s="50">
        <v>-67342.034840000008</v>
      </c>
      <c r="L161" s="9">
        <v>-14862.152160000001</v>
      </c>
      <c r="M161" s="9">
        <v>-10723.140169999999</v>
      </c>
      <c r="N161" s="9">
        <v>-13964.545180000005</v>
      </c>
      <c r="O161" s="9">
        <v>-11922.094110000002</v>
      </c>
      <c r="P161" s="50">
        <v>-51471.931620000003</v>
      </c>
      <c r="Q161" s="1">
        <v>-13759.011970000001</v>
      </c>
      <c r="R161" s="1">
        <v>-11529.881249999999</v>
      </c>
      <c r="S161" s="1">
        <v>-11725.84528</v>
      </c>
      <c r="T161" s="1">
        <v>-11952.818490000001</v>
      </c>
      <c r="U161" s="50">
        <v>-48967.556989999997</v>
      </c>
      <c r="V161" s="1">
        <v>-11860.455180000001</v>
      </c>
      <c r="W161" s="1">
        <v>-7912.8905400000012</v>
      </c>
      <c r="X161" s="1">
        <v>-8941.1646000000001</v>
      </c>
      <c r="Y161" s="1">
        <v>-10139.65148</v>
      </c>
      <c r="Z161" s="50">
        <v>-38854.161800000002</v>
      </c>
      <c r="AA161" s="1">
        <v>-8996.570749999999</v>
      </c>
      <c r="AB161" s="1">
        <v>-6727.5252500000006</v>
      </c>
      <c r="AC161" s="1">
        <v>-8804.5092800000002</v>
      </c>
      <c r="AD161" s="1">
        <v>-8859.350190000001</v>
      </c>
      <c r="AE161" s="50">
        <v>-33387.955470000001</v>
      </c>
    </row>
    <row r="162" spans="1:31" x14ac:dyDescent="0.25">
      <c r="A162" s="12" t="s">
        <v>261</v>
      </c>
      <c r="B162" s="9"/>
      <c r="C162" s="9"/>
      <c r="D162" s="9"/>
      <c r="E162" s="9"/>
      <c r="F162" s="50"/>
      <c r="G162" s="9">
        <v>-13876.394050000003</v>
      </c>
      <c r="H162" s="9">
        <v>-21081.447789999998</v>
      </c>
      <c r="I162" s="9">
        <v>-12669.638600000002</v>
      </c>
      <c r="J162" s="9">
        <v>-20953.718390000002</v>
      </c>
      <c r="K162" s="50">
        <v>-68581.198830000008</v>
      </c>
      <c r="L162" s="9">
        <v>-9848.97379</v>
      </c>
      <c r="M162" s="9">
        <v>-19175.238249999999</v>
      </c>
      <c r="N162" s="9">
        <v>-19854.971560000005</v>
      </c>
      <c r="O162" s="9">
        <v>-15272.167579999998</v>
      </c>
      <c r="P162" s="50">
        <v>-64151.351179999998</v>
      </c>
      <c r="Q162" s="1">
        <v>-11963.795449999998</v>
      </c>
      <c r="R162" s="1">
        <v>-14637.426670000001</v>
      </c>
      <c r="S162" s="1">
        <v>-13926.615119999999</v>
      </c>
      <c r="T162" s="1">
        <v>-15006.160010000001</v>
      </c>
      <c r="U162" s="50">
        <v>-55533.997249999993</v>
      </c>
      <c r="V162" s="1">
        <v>-13692.184719999997</v>
      </c>
      <c r="W162" s="1">
        <v>-12659.16174</v>
      </c>
      <c r="X162" s="1">
        <v>-14111.667670000003</v>
      </c>
      <c r="Y162" s="1">
        <v>-19189.011890000002</v>
      </c>
      <c r="Z162" s="50">
        <v>-59652.026019999998</v>
      </c>
      <c r="AA162" s="1">
        <v>-12053.149449999999</v>
      </c>
      <c r="AB162" s="1">
        <v>-4479.5045500000015</v>
      </c>
      <c r="AC162" s="1">
        <v>-12725.528469999999</v>
      </c>
      <c r="AD162" s="1">
        <v>-8906.1001399999986</v>
      </c>
      <c r="AE162" s="50">
        <v>-38164.282609999995</v>
      </c>
    </row>
    <row r="163" spans="1:31" x14ac:dyDescent="0.25">
      <c r="A163" s="12" t="s">
        <v>270</v>
      </c>
      <c r="B163" s="9"/>
      <c r="C163" s="9"/>
      <c r="D163" s="9"/>
      <c r="E163" s="9"/>
      <c r="F163" s="50"/>
      <c r="G163" s="9">
        <v>-69.342610000000008</v>
      </c>
      <c r="H163" s="9">
        <v>-70.113119999999995</v>
      </c>
      <c r="I163" s="9">
        <v>-113.50698999999999</v>
      </c>
      <c r="J163" s="9">
        <v>-113.54792999999999</v>
      </c>
      <c r="K163" s="50">
        <v>-366.51065</v>
      </c>
      <c r="L163" s="9">
        <v>-73.887070000000008</v>
      </c>
      <c r="M163" s="9">
        <v>-74.70805</v>
      </c>
      <c r="N163" s="9">
        <v>-72.197900000000061</v>
      </c>
      <c r="O163" s="9">
        <v>-107.98894</v>
      </c>
      <c r="P163" s="50">
        <v>-328.78196000000008</v>
      </c>
      <c r="Q163" s="1">
        <v>-70.592579999999998</v>
      </c>
      <c r="R163" s="1">
        <v>-71.376940000000005</v>
      </c>
      <c r="S163" s="1">
        <v>-89.454570000000004</v>
      </c>
      <c r="T163" s="1">
        <v>-74.943129999999996</v>
      </c>
      <c r="U163" s="50">
        <v>-306.36721999999997</v>
      </c>
      <c r="V163" s="1">
        <v>549.13675999999998</v>
      </c>
      <c r="W163" s="1">
        <v>-279.05699999999996</v>
      </c>
      <c r="X163" s="1">
        <v>-258.59665000000001</v>
      </c>
      <c r="Y163" s="1">
        <v>-144.76004999999998</v>
      </c>
      <c r="Z163" s="50">
        <v>-133.27693999999997</v>
      </c>
      <c r="AA163" s="1">
        <v>-117.91416000000001</v>
      </c>
      <c r="AB163" s="1">
        <v>-121.69314</v>
      </c>
      <c r="AC163" s="1">
        <v>-254.69776999999999</v>
      </c>
      <c r="AD163" s="1">
        <v>-341.15143999999998</v>
      </c>
      <c r="AE163" s="50">
        <v>-835.45650999999998</v>
      </c>
    </row>
    <row r="164" spans="1:31" x14ac:dyDescent="0.25">
      <c r="A164" s="10" t="s">
        <v>214</v>
      </c>
      <c r="B164" s="117"/>
      <c r="C164" s="117"/>
      <c r="D164" s="117"/>
      <c r="E164" s="117"/>
      <c r="F164" s="49"/>
      <c r="G164" s="117">
        <v>-18278.00783000002</v>
      </c>
      <c r="H164" s="117">
        <v>-20324.303729999963</v>
      </c>
      <c r="I164" s="117">
        <v>-4939.7956300000806</v>
      </c>
      <c r="J164" s="117">
        <v>-10763.992099999994</v>
      </c>
      <c r="K164" s="49">
        <v>-54306.099290000056</v>
      </c>
      <c r="L164" s="117">
        <v>-9225.7696699999178</v>
      </c>
      <c r="M164" s="117">
        <v>1392.0316899999864</v>
      </c>
      <c r="N164" s="117">
        <v>-3692.7545700000164</v>
      </c>
      <c r="O164" s="117">
        <v>1066.9649899999961</v>
      </c>
      <c r="P164" s="49">
        <v>-10459.527559999951</v>
      </c>
      <c r="Q164" s="117">
        <v>32527.815769999983</v>
      </c>
      <c r="R164" s="117">
        <v>3640.6433200000338</v>
      </c>
      <c r="S164" s="117">
        <v>3912.1944600000043</v>
      </c>
      <c r="T164" s="117">
        <v>1002.0204400000017</v>
      </c>
      <c r="U164" s="49">
        <v>41082.673990000032</v>
      </c>
      <c r="V164" s="117">
        <v>763.70152999997902</v>
      </c>
      <c r="W164" s="117">
        <v>25486.799169999995</v>
      </c>
      <c r="X164" s="117">
        <v>13579.775169999968</v>
      </c>
      <c r="Y164" s="117">
        <v>-4123.1682099999989</v>
      </c>
      <c r="Z164" s="49">
        <v>35707.10765999998</v>
      </c>
      <c r="AA164" s="117">
        <v>15632.343000000021</v>
      </c>
      <c r="AB164" s="117">
        <v>17768.232499999991</v>
      </c>
      <c r="AC164" s="117">
        <v>3137.4234000000388</v>
      </c>
      <c r="AD164" s="117">
        <v>-3247.640340000004</v>
      </c>
      <c r="AE164" s="49">
        <v>33290.358560000052</v>
      </c>
    </row>
    <row r="165" spans="1:31" x14ac:dyDescent="0.25">
      <c r="A165" s="18" t="s">
        <v>303</v>
      </c>
      <c r="B165" s="19"/>
      <c r="C165" s="19"/>
      <c r="D165" s="19"/>
      <c r="E165" s="19"/>
      <c r="F165" s="56"/>
      <c r="G165" s="19">
        <f t="shared" ref="G165:AA165" si="124">-G160/G159</f>
        <v>0.70403862475355927</v>
      </c>
      <c r="H165" s="19">
        <f t="shared" si="124"/>
        <v>0.67168539321255283</v>
      </c>
      <c r="I165" s="19">
        <f t="shared" si="124"/>
        <v>0.67636437597124521</v>
      </c>
      <c r="J165" s="19">
        <f t="shared" si="124"/>
        <v>0.66219825896964102</v>
      </c>
      <c r="K165" s="56">
        <f t="shared" ref="K165:Z165" si="125">-K160/K159</f>
        <v>0.67743528557774846</v>
      </c>
      <c r="L165" s="19">
        <f t="shared" si="125"/>
        <v>0.78591118085668943</v>
      </c>
      <c r="M165" s="19">
        <f t="shared" si="125"/>
        <v>0.58543240347295666</v>
      </c>
      <c r="N165" s="19">
        <f t="shared" si="125"/>
        <v>0.61468500190013986</v>
      </c>
      <c r="O165" s="19">
        <f t="shared" si="125"/>
        <v>0.64314333634597998</v>
      </c>
      <c r="P165" s="56">
        <f t="shared" si="125"/>
        <v>0.65548535632298088</v>
      </c>
      <c r="Q165" s="19">
        <f t="shared" si="125"/>
        <v>0.25720856138547832</v>
      </c>
      <c r="R165" s="19">
        <f t="shared" si="125"/>
        <v>0.61380818131452597</v>
      </c>
      <c r="S165" s="19">
        <f t="shared" si="125"/>
        <v>0.61585675971623022</v>
      </c>
      <c r="T165" s="19">
        <f t="shared" si="125"/>
        <v>0.63760345198683233</v>
      </c>
      <c r="U165" s="56">
        <f t="shared" si="125"/>
        <v>0.53005744758667117</v>
      </c>
      <c r="V165" s="19">
        <f t="shared" si="125"/>
        <v>0.6652568052730804</v>
      </c>
      <c r="W165" s="19">
        <f t="shared" si="125"/>
        <v>0.38718922627260915</v>
      </c>
      <c r="X165" s="19">
        <f t="shared" si="125"/>
        <v>0.51050353295912121</v>
      </c>
      <c r="Y165" s="19">
        <f t="shared" si="125"/>
        <v>0.67713448181034019</v>
      </c>
      <c r="Z165" s="56">
        <f t="shared" si="125"/>
        <v>0.5616371881126383</v>
      </c>
      <c r="AA165" s="19">
        <f t="shared" si="124"/>
        <v>0.53174368486530521</v>
      </c>
      <c r="AB165" s="19">
        <f>-AB160/AB159</f>
        <v>0.62711423943715494</v>
      </c>
      <c r="AC165" s="266">
        <f>-AC160/AC159</f>
        <v>0.67804063207479071</v>
      </c>
      <c r="AD165" s="266">
        <f>-AD160/AD159</f>
        <v>0.80804227718659261</v>
      </c>
      <c r="AE165" s="56">
        <f t="shared" ref="AE165" si="126">-AE160/AE159</f>
        <v>0.66067539296618938</v>
      </c>
    </row>
    <row r="166" spans="1:31" ht="15.75" thickBot="1" x14ac:dyDescent="0.3">
      <c r="A166" s="18" t="s">
        <v>304</v>
      </c>
      <c r="B166" s="19"/>
      <c r="C166" s="19"/>
      <c r="D166" s="19"/>
      <c r="E166" s="19"/>
      <c r="F166" s="58"/>
      <c r="G166" s="19">
        <f t="shared" ref="G166:AA166" si="127">-G161/G159</f>
        <v>0.37302774148196044</v>
      </c>
      <c r="H166" s="19">
        <f t="shared" si="127"/>
        <v>0.3146737260354317</v>
      </c>
      <c r="I166" s="19">
        <f t="shared" si="127"/>
        <v>0.20609284193155153</v>
      </c>
      <c r="J166" s="19">
        <f t="shared" si="127"/>
        <v>0.19180921621405259</v>
      </c>
      <c r="K166" s="58">
        <f t="shared" ref="K166:Z166" si="128">-K161/K159</f>
        <v>0.2649572878691745</v>
      </c>
      <c r="L166" s="19">
        <f t="shared" si="128"/>
        <v>0.20449712973109233</v>
      </c>
      <c r="M166" s="19">
        <f t="shared" si="128"/>
        <v>0.14173281365694981</v>
      </c>
      <c r="N166" s="19">
        <f t="shared" si="128"/>
        <v>0.1781766222090016</v>
      </c>
      <c r="O166" s="19">
        <f t="shared" si="128"/>
        <v>0.14996814803947142</v>
      </c>
      <c r="P166" s="58">
        <f t="shared" si="128"/>
        <v>0.16809562697134739</v>
      </c>
      <c r="Q166" s="19">
        <f t="shared" si="128"/>
        <v>0.17523770998559771</v>
      </c>
      <c r="R166" s="19">
        <f t="shared" si="128"/>
        <v>0.14902429473449563</v>
      </c>
      <c r="S166" s="19">
        <f t="shared" si="128"/>
        <v>0.15189814455761072</v>
      </c>
      <c r="T166" s="19">
        <f t="shared" si="128"/>
        <v>0.15450382045264238</v>
      </c>
      <c r="U166" s="58">
        <f t="shared" si="128"/>
        <v>0.15773421615248975</v>
      </c>
      <c r="V166" s="19">
        <f t="shared" si="128"/>
        <v>0.15407983553959353</v>
      </c>
      <c r="W166" s="19">
        <f t="shared" si="128"/>
        <v>0.10464660008273535</v>
      </c>
      <c r="X166" s="19">
        <f t="shared" si="128"/>
        <v>0.11863718170471285</v>
      </c>
      <c r="Y166" s="19">
        <f t="shared" si="128"/>
        <v>0.12914046830034856</v>
      </c>
      <c r="Z166" s="58">
        <f t="shared" si="128"/>
        <v>0.12677822227520377</v>
      </c>
      <c r="AA166" s="19">
        <f t="shared" si="127"/>
        <v>0.1144756429340253</v>
      </c>
      <c r="AB166" s="19">
        <f>-AB161/AB159</f>
        <v>8.6215149716433528E-2</v>
      </c>
      <c r="AC166" s="266">
        <f>-AC161/AC159</f>
        <v>0.1137419214675498</v>
      </c>
      <c r="AD166" s="266">
        <f>-AD161/AD159</f>
        <v>0.11445084477071214</v>
      </c>
      <c r="AE166" s="58">
        <f t="shared" ref="AE166" si="129">-AE161/AE159</f>
        <v>0.10720631703386098</v>
      </c>
    </row>
    <row r="167" spans="1:31" ht="15.75" thickBot="1" x14ac:dyDescent="0.3"/>
    <row r="168" spans="1:31" s="167" customFormat="1" x14ac:dyDescent="0.25">
      <c r="A168" s="300" t="s">
        <v>314</v>
      </c>
      <c r="B168" s="301" t="s">
        <v>117</v>
      </c>
      <c r="C168" s="301" t="s">
        <v>118</v>
      </c>
      <c r="D168" s="301" t="s">
        <v>119</v>
      </c>
      <c r="E168" s="301" t="s">
        <v>120</v>
      </c>
      <c r="F168" s="302">
        <v>2016</v>
      </c>
      <c r="G168" s="301" t="s">
        <v>121</v>
      </c>
      <c r="H168" s="301" t="s">
        <v>122</v>
      </c>
      <c r="I168" s="301" t="s">
        <v>123</v>
      </c>
      <c r="J168" s="301" t="s">
        <v>124</v>
      </c>
      <c r="K168" s="302">
        <v>2017</v>
      </c>
      <c r="L168" s="301" t="s">
        <v>125</v>
      </c>
      <c r="M168" s="301" t="s">
        <v>126</v>
      </c>
      <c r="N168" s="301" t="s">
        <v>127</v>
      </c>
      <c r="O168" s="301" t="s">
        <v>128</v>
      </c>
      <c r="P168" s="302">
        <v>2018</v>
      </c>
      <c r="Q168" s="301" t="s">
        <v>129</v>
      </c>
      <c r="R168" s="301" t="s">
        <v>130</v>
      </c>
      <c r="S168" s="301" t="s">
        <v>131</v>
      </c>
      <c r="T168" s="301" t="s">
        <v>132</v>
      </c>
      <c r="U168" s="302">
        <v>2019</v>
      </c>
      <c r="V168" s="301" t="s">
        <v>133</v>
      </c>
      <c r="W168" s="301" t="s">
        <v>134</v>
      </c>
      <c r="X168" s="301" t="s">
        <v>135</v>
      </c>
      <c r="Y168" s="301" t="s">
        <v>136</v>
      </c>
      <c r="Z168" s="302">
        <v>2020</v>
      </c>
      <c r="AA168" s="301" t="s">
        <v>137</v>
      </c>
      <c r="AB168" s="301" t="s">
        <v>138</v>
      </c>
      <c r="AC168" s="301" t="s">
        <v>514</v>
      </c>
      <c r="AD168" s="301" t="s">
        <v>563</v>
      </c>
      <c r="AE168" s="302">
        <v>2021</v>
      </c>
    </row>
    <row r="169" spans="1:31" s="167" customFormat="1" hidden="1" x14ac:dyDescent="0.25">
      <c r="A169" s="300" t="s">
        <v>314</v>
      </c>
      <c r="B169" s="301" t="s">
        <v>139</v>
      </c>
      <c r="C169" s="301" t="s">
        <v>140</v>
      </c>
      <c r="D169" s="301" t="s">
        <v>141</v>
      </c>
      <c r="E169" s="301" t="s">
        <v>142</v>
      </c>
      <c r="F169" s="302">
        <v>2016</v>
      </c>
      <c r="G169" s="301" t="s">
        <v>143</v>
      </c>
      <c r="H169" s="301" t="s">
        <v>144</v>
      </c>
      <c r="I169" s="301" t="s">
        <v>145</v>
      </c>
      <c r="J169" s="301" t="s">
        <v>146</v>
      </c>
      <c r="K169" s="302">
        <v>2017</v>
      </c>
      <c r="L169" s="301" t="s">
        <v>147</v>
      </c>
      <c r="M169" s="301" t="s">
        <v>148</v>
      </c>
      <c r="N169" s="301" t="s">
        <v>149</v>
      </c>
      <c r="O169" s="301" t="s">
        <v>150</v>
      </c>
      <c r="P169" s="302">
        <v>2018</v>
      </c>
      <c r="Q169" s="301" t="s">
        <v>151</v>
      </c>
      <c r="R169" s="301" t="s">
        <v>152</v>
      </c>
      <c r="S169" s="301" t="s">
        <v>153</v>
      </c>
      <c r="T169" s="301" t="s">
        <v>154</v>
      </c>
      <c r="U169" s="302">
        <v>2019</v>
      </c>
      <c r="V169" s="301" t="s">
        <v>155</v>
      </c>
      <c r="W169" s="301" t="s">
        <v>156</v>
      </c>
      <c r="X169" s="301" t="s">
        <v>157</v>
      </c>
      <c r="Y169" s="301" t="s">
        <v>158</v>
      </c>
      <c r="Z169" s="302">
        <v>2020</v>
      </c>
      <c r="AA169" s="301" t="s">
        <v>159</v>
      </c>
      <c r="AB169" s="301" t="s">
        <v>160</v>
      </c>
      <c r="AC169" s="301" t="s">
        <v>513</v>
      </c>
      <c r="AD169" s="301" t="s">
        <v>564</v>
      </c>
      <c r="AE169" s="302">
        <v>2021</v>
      </c>
    </row>
    <row r="170" spans="1:31" x14ac:dyDescent="0.25">
      <c r="A170" s="10" t="s">
        <v>255</v>
      </c>
      <c r="B170" s="117"/>
      <c r="C170" s="117"/>
      <c r="D170" s="117"/>
      <c r="E170" s="117"/>
      <c r="F170" s="49"/>
      <c r="G170" s="117">
        <v>55693.704989999998</v>
      </c>
      <c r="H170" s="117">
        <v>30141.51741</v>
      </c>
      <c r="I170" s="117">
        <v>24724.720309999997</v>
      </c>
      <c r="J170" s="117">
        <v>32384.590800000005</v>
      </c>
      <c r="K170" s="49">
        <v>142944.53351000001</v>
      </c>
      <c r="L170" s="117">
        <v>56726.442329999998</v>
      </c>
      <c r="M170" s="117">
        <v>33013.254379999998</v>
      </c>
      <c r="N170" s="117">
        <v>30735.448059999995</v>
      </c>
      <c r="O170" s="117">
        <v>30121.374169999999</v>
      </c>
      <c r="P170" s="49">
        <v>150596.51893999998</v>
      </c>
      <c r="Q170" s="117">
        <v>59955.356669999986</v>
      </c>
      <c r="R170" s="117">
        <v>38123.653960000003</v>
      </c>
      <c r="S170" s="117">
        <v>28490.636279999999</v>
      </c>
      <c r="T170" s="117">
        <v>32379.557919999996</v>
      </c>
      <c r="U170" s="49">
        <v>158949.20482999997</v>
      </c>
      <c r="V170" s="117">
        <v>59656.26973</v>
      </c>
      <c r="W170" s="117">
        <v>21290.348589999998</v>
      </c>
      <c r="X170" s="117">
        <v>19631.204089999999</v>
      </c>
      <c r="Y170" s="117">
        <v>17357.307490000003</v>
      </c>
      <c r="Z170" s="49">
        <v>117935.1299</v>
      </c>
      <c r="AA170" s="117">
        <v>119846.52931</v>
      </c>
      <c r="AB170" s="117">
        <v>31390.462440000003</v>
      </c>
      <c r="AC170" s="117">
        <v>21761.78297</v>
      </c>
      <c r="AD170" s="117">
        <v>-3715.904709999998</v>
      </c>
      <c r="AE170" s="49">
        <v>169282.87000999998</v>
      </c>
    </row>
    <row r="171" spans="1:31" x14ac:dyDescent="0.25">
      <c r="A171" s="12" t="s">
        <v>256</v>
      </c>
      <c r="B171" s="9"/>
      <c r="C171" s="9"/>
      <c r="D171" s="9"/>
      <c r="E171" s="9"/>
      <c r="F171" s="50"/>
      <c r="G171" s="9">
        <v>-20833.33627999997</v>
      </c>
      <c r="H171" s="9">
        <v>4919.8438100000058</v>
      </c>
      <c r="I171" s="9">
        <v>10760.686350000014</v>
      </c>
      <c r="J171" s="9">
        <v>3607.1237200000223</v>
      </c>
      <c r="K171" s="50">
        <v>-1545.6823999999278</v>
      </c>
      <c r="L171" s="9">
        <v>-21830.417390000086</v>
      </c>
      <c r="M171" s="9">
        <v>3344.6957699999566</v>
      </c>
      <c r="N171" s="9">
        <v>7016.2295500001183</v>
      </c>
      <c r="O171" s="9">
        <v>8225.4452700000002</v>
      </c>
      <c r="P171" s="50">
        <v>-3244.0468000000092</v>
      </c>
      <c r="Q171" s="1">
        <v>-22726.029599999998</v>
      </c>
      <c r="R171" s="1">
        <v>1315.0604900000003</v>
      </c>
      <c r="S171" s="1">
        <v>11558.73302</v>
      </c>
      <c r="T171" s="1">
        <v>7152.5537800000002</v>
      </c>
      <c r="U171" s="50">
        <v>-2699.6823099999983</v>
      </c>
      <c r="V171" s="1">
        <v>-20855.363040000004</v>
      </c>
      <c r="W171" s="1">
        <v>15392.927640000002</v>
      </c>
      <c r="X171" s="1">
        <v>14794.040389999998</v>
      </c>
      <c r="Y171" s="1">
        <v>15664.289359999999</v>
      </c>
      <c r="Z171" s="50">
        <v>24995.894349999995</v>
      </c>
      <c r="AA171" s="1">
        <v>-91159.856249999997</v>
      </c>
      <c r="AB171" s="1">
        <v>-4787.5144199999995</v>
      </c>
      <c r="AC171" s="1">
        <v>3910.347590000019</v>
      </c>
      <c r="AD171" s="1">
        <v>27569.715669999998</v>
      </c>
      <c r="AE171" s="50">
        <v>-64467.307409999987</v>
      </c>
    </row>
    <row r="172" spans="1:31" x14ac:dyDescent="0.25">
      <c r="A172" s="10" t="s">
        <v>257</v>
      </c>
      <c r="B172" s="117"/>
      <c r="C172" s="117"/>
      <c r="D172" s="117"/>
      <c r="E172" s="117"/>
      <c r="F172" s="49"/>
      <c r="G172" s="117">
        <v>34860.368710000024</v>
      </c>
      <c r="H172" s="117">
        <v>35061.361220000006</v>
      </c>
      <c r="I172" s="117">
        <v>35485.406660000008</v>
      </c>
      <c r="J172" s="117">
        <v>35991.71452000003</v>
      </c>
      <c r="K172" s="49">
        <v>141398.85111000008</v>
      </c>
      <c r="L172" s="117">
        <v>34896.024939999916</v>
      </c>
      <c r="M172" s="117">
        <v>36357.950149999953</v>
      </c>
      <c r="N172" s="117">
        <v>37751.677610000115</v>
      </c>
      <c r="O172" s="117">
        <v>38346.819439999999</v>
      </c>
      <c r="P172" s="49">
        <v>147352.47214</v>
      </c>
      <c r="Q172" s="117">
        <v>37229.327069999985</v>
      </c>
      <c r="R172" s="117">
        <v>39438.714450000007</v>
      </c>
      <c r="S172" s="117">
        <v>40049.369299999998</v>
      </c>
      <c r="T172" s="117">
        <v>39532.111699999994</v>
      </c>
      <c r="U172" s="49">
        <v>156249.52252</v>
      </c>
      <c r="V172" s="117">
        <v>38800.906689999996</v>
      </c>
      <c r="W172" s="117">
        <v>36683.276230000003</v>
      </c>
      <c r="X172" s="117">
        <v>34425.244479999994</v>
      </c>
      <c r="Y172" s="117">
        <v>33021.596850000002</v>
      </c>
      <c r="Z172" s="49">
        <v>142931.02424999999</v>
      </c>
      <c r="AA172" s="117">
        <v>28686.673060000001</v>
      </c>
      <c r="AB172" s="117">
        <v>26602.948020000003</v>
      </c>
      <c r="AC172" s="117">
        <v>25672.13056000002</v>
      </c>
      <c r="AD172" s="117">
        <v>23853.810959999999</v>
      </c>
      <c r="AE172" s="49">
        <v>104815.56260000003</v>
      </c>
    </row>
    <row r="173" spans="1:31" x14ac:dyDescent="0.25">
      <c r="A173" s="12" t="s">
        <v>259</v>
      </c>
      <c r="B173" s="9"/>
      <c r="C173" s="9"/>
      <c r="D173" s="9"/>
      <c r="E173" s="9"/>
      <c r="F173" s="50"/>
      <c r="G173" s="9">
        <v>-20116.888800000001</v>
      </c>
      <c r="H173" s="9">
        <v>-14774.2709</v>
      </c>
      <c r="I173" s="9">
        <v>-7169.8192299999973</v>
      </c>
      <c r="J173" s="9">
        <v>-12464.050239999997</v>
      </c>
      <c r="K173" s="50">
        <v>-54525.029169999994</v>
      </c>
      <c r="L173" s="9">
        <v>-17287.2173</v>
      </c>
      <c r="M173" s="9">
        <v>-12107.384420000002</v>
      </c>
      <c r="N173" s="9">
        <v>-12191.47185</v>
      </c>
      <c r="O173" s="9">
        <v>-9425.4125300000014</v>
      </c>
      <c r="P173" s="50">
        <v>-51011.486100000002</v>
      </c>
      <c r="Q173" s="1">
        <v>-18247.085709999999</v>
      </c>
      <c r="R173" s="1">
        <v>-8682.2245999999996</v>
      </c>
      <c r="S173" s="1">
        <v>-14435.917190000002</v>
      </c>
      <c r="T173" s="1">
        <v>-3798.6351999999997</v>
      </c>
      <c r="U173" s="50">
        <v>-45163.862699999998</v>
      </c>
      <c r="V173" s="1">
        <v>-20341.891080000005</v>
      </c>
      <c r="W173" s="1">
        <v>-9859.6210500000016</v>
      </c>
      <c r="X173" s="1">
        <v>-14551.881530000001</v>
      </c>
      <c r="Y173" s="1">
        <v>-4737.0052499999993</v>
      </c>
      <c r="Z173" s="50">
        <v>-49490.398910000011</v>
      </c>
      <c r="AA173" s="1">
        <v>-9236.7473100000025</v>
      </c>
      <c r="AB173" s="1">
        <v>-4825.4764500000001</v>
      </c>
      <c r="AC173" s="1">
        <v>-13433.499239999997</v>
      </c>
      <c r="AD173" s="1">
        <v>-5480.3262099999993</v>
      </c>
      <c r="AE173" s="50">
        <v>-32976.049209999997</v>
      </c>
    </row>
    <row r="174" spans="1:31" x14ac:dyDescent="0.25">
      <c r="A174" s="12" t="s">
        <v>260</v>
      </c>
      <c r="B174" s="9"/>
      <c r="C174" s="9"/>
      <c r="D174" s="9"/>
      <c r="E174" s="9"/>
      <c r="F174" s="50"/>
      <c r="G174" s="9">
        <v>-9307.9264900000016</v>
      </c>
      <c r="H174" s="9">
        <v>-9708.140919999998</v>
      </c>
      <c r="I174" s="9">
        <v>-10333.25079</v>
      </c>
      <c r="J174" s="9">
        <v>-10173.830199999997</v>
      </c>
      <c r="K174" s="50">
        <v>-39523.148399999998</v>
      </c>
      <c r="L174" s="9">
        <v>-9014.2560000000012</v>
      </c>
      <c r="M174" s="9">
        <v>-9243.2993400000014</v>
      </c>
      <c r="N174" s="9">
        <v>-10837.406529999997</v>
      </c>
      <c r="O174" s="9">
        <v>-9790.6465200000002</v>
      </c>
      <c r="P174" s="50">
        <v>-38885.608390000001</v>
      </c>
      <c r="Q174" s="1">
        <v>-9848.4192000000003</v>
      </c>
      <c r="R174" s="1">
        <v>-9854.1795899999997</v>
      </c>
      <c r="S174" s="1">
        <v>-11039.10887</v>
      </c>
      <c r="T174" s="1">
        <v>-10484.50117</v>
      </c>
      <c r="U174" s="50">
        <v>-41226.208830000003</v>
      </c>
      <c r="V174" s="1">
        <v>-10089.922930000001</v>
      </c>
      <c r="W174" s="1">
        <v>-8505.6894300000004</v>
      </c>
      <c r="X174" s="1">
        <v>-8417.8924000000006</v>
      </c>
      <c r="Y174" s="1">
        <v>-9786.144479999999</v>
      </c>
      <c r="Z174" s="50">
        <v>-36799.649239999999</v>
      </c>
      <c r="AA174" s="1">
        <v>-6573.9929000000011</v>
      </c>
      <c r="AB174" s="1">
        <v>-4844.9738799999986</v>
      </c>
      <c r="AC174" s="1">
        <v>-5138.1816299999991</v>
      </c>
      <c r="AD174" s="1">
        <v>-4079.2271099999998</v>
      </c>
      <c r="AE174" s="50">
        <v>-20636.375519999998</v>
      </c>
    </row>
    <row r="175" spans="1:31" x14ac:dyDescent="0.25">
      <c r="A175" s="12" t="s">
        <v>261</v>
      </c>
      <c r="B175" s="9"/>
      <c r="C175" s="9"/>
      <c r="D175" s="9"/>
      <c r="E175" s="9"/>
      <c r="F175" s="50"/>
      <c r="G175" s="9">
        <v>-4281.3679499999998</v>
      </c>
      <c r="H175" s="9">
        <v>-1543.4174599999992</v>
      </c>
      <c r="I175" s="9">
        <v>-2385.31819</v>
      </c>
      <c r="J175" s="9">
        <v>-5473.7242899999983</v>
      </c>
      <c r="K175" s="50">
        <v>-13683.827889999997</v>
      </c>
      <c r="L175" s="9">
        <v>-2047.8868699999996</v>
      </c>
      <c r="M175" s="9">
        <v>-2169.9284199999993</v>
      </c>
      <c r="N175" s="9">
        <v>-789.9345900000003</v>
      </c>
      <c r="O175" s="9">
        <v>-2082.4358899999997</v>
      </c>
      <c r="P175" s="50">
        <v>-7090.1857699999991</v>
      </c>
      <c r="Q175" s="1">
        <v>-1457.00593</v>
      </c>
      <c r="R175" s="1">
        <v>-548.81658000000004</v>
      </c>
      <c r="S175" s="1">
        <v>-1558.4012600000005</v>
      </c>
      <c r="T175" s="1">
        <v>-2569.8921099999998</v>
      </c>
      <c r="U175" s="50">
        <v>-6134.1158800000003</v>
      </c>
      <c r="V175" s="1">
        <v>-1675.74278</v>
      </c>
      <c r="W175" s="1">
        <v>-412.1823399999999</v>
      </c>
      <c r="X175" s="1">
        <v>-1236.8292099999999</v>
      </c>
      <c r="Y175" s="1">
        <v>-11093.457590000002</v>
      </c>
      <c r="Z175" s="50">
        <v>-14418.211920000002</v>
      </c>
      <c r="AA175" s="1">
        <v>-751.15139000000011</v>
      </c>
      <c r="AB175" s="1">
        <v>-2360.1693400000058</v>
      </c>
      <c r="AC175" s="1">
        <v>3450.0858299999991</v>
      </c>
      <c r="AD175" s="1">
        <v>-432.09240000000011</v>
      </c>
      <c r="AE175" s="50">
        <v>-93.327300000006858</v>
      </c>
    </row>
    <row r="176" spans="1:31" x14ac:dyDescent="0.25">
      <c r="A176" s="12" t="s">
        <v>270</v>
      </c>
      <c r="B176" s="9"/>
      <c r="C176" s="9"/>
      <c r="D176" s="9"/>
      <c r="E176" s="9"/>
      <c r="F176" s="50"/>
      <c r="G176" s="9">
        <v>1250.6888700000002</v>
      </c>
      <c r="H176" s="9">
        <v>742.92290999999966</v>
      </c>
      <c r="I176" s="9">
        <v>-1333.4884200000001</v>
      </c>
      <c r="J176" s="9">
        <v>-8699.3443399999996</v>
      </c>
      <c r="K176" s="50">
        <v>-8039.2209800000001</v>
      </c>
      <c r="L176" s="9">
        <v>-2084.6860000000006</v>
      </c>
      <c r="M176" s="9">
        <v>891.47920999999985</v>
      </c>
      <c r="N176" s="9">
        <v>775.21494999999982</v>
      </c>
      <c r="O176" s="9">
        <v>-1306.7775900000001</v>
      </c>
      <c r="P176" s="50">
        <v>-1724.769430000001</v>
      </c>
      <c r="Q176" s="1">
        <v>-4292.8797500000001</v>
      </c>
      <c r="R176" s="1">
        <v>1315.3287800000005</v>
      </c>
      <c r="S176" s="1">
        <v>-1283.5706499999999</v>
      </c>
      <c r="T176" s="1">
        <v>1201.7346700000012</v>
      </c>
      <c r="U176" s="50">
        <v>-3059.3869499999978</v>
      </c>
      <c r="V176" s="1">
        <v>3918.6704699999991</v>
      </c>
      <c r="W176" s="1">
        <v>1942.5006999999985</v>
      </c>
      <c r="X176" s="1">
        <v>1674.6169500000001</v>
      </c>
      <c r="Y176" s="1">
        <v>-5377.6617400000005</v>
      </c>
      <c r="Z176" s="50">
        <v>2158.126379999997</v>
      </c>
      <c r="AA176" s="1">
        <v>156.12986000000001</v>
      </c>
      <c r="AB176" s="1">
        <v>-2732.2549300000005</v>
      </c>
      <c r="AC176" s="1">
        <v>-79.851900000000114</v>
      </c>
      <c r="AD176" s="1">
        <v>-3252.5588600000001</v>
      </c>
      <c r="AE176" s="50">
        <v>-5908.5358300000007</v>
      </c>
    </row>
    <row r="177" spans="1:31" x14ac:dyDescent="0.25">
      <c r="A177" s="10" t="s">
        <v>214</v>
      </c>
      <c r="B177" s="117"/>
      <c r="C177" s="117"/>
      <c r="D177" s="117"/>
      <c r="E177" s="117"/>
      <c r="F177" s="49"/>
      <c r="G177" s="117">
        <v>2404.8743400000221</v>
      </c>
      <c r="H177" s="117">
        <v>9778.4548500000092</v>
      </c>
      <c r="I177" s="117">
        <v>14263.530030000009</v>
      </c>
      <c r="J177" s="117">
        <v>-819.23454999996102</v>
      </c>
      <c r="K177" s="49">
        <v>25627.624670000092</v>
      </c>
      <c r="L177" s="117">
        <v>4461.9787699999142</v>
      </c>
      <c r="M177" s="117">
        <v>13728.817179999949</v>
      </c>
      <c r="N177" s="117">
        <v>14708.079590000116</v>
      </c>
      <c r="O177" s="117">
        <v>15741.546909999995</v>
      </c>
      <c r="P177" s="49">
        <v>48640.422449999991</v>
      </c>
      <c r="Q177" s="117">
        <v>3383.9364799999848</v>
      </c>
      <c r="R177" s="117">
        <v>21668.822460000007</v>
      </c>
      <c r="S177" s="117">
        <v>11732.371329999998</v>
      </c>
      <c r="T177" s="117">
        <v>23880.817889999998</v>
      </c>
      <c r="U177" s="49">
        <v>60665.94816</v>
      </c>
      <c r="V177" s="117">
        <v>10612.020369999989</v>
      </c>
      <c r="W177" s="117">
        <v>19848.284110000001</v>
      </c>
      <c r="X177" s="117">
        <v>11893.258289999994</v>
      </c>
      <c r="Y177" s="117">
        <v>2027.3277900000021</v>
      </c>
      <c r="Z177" s="49">
        <v>44380.890559999963</v>
      </c>
      <c r="AA177" s="117">
        <v>12280.911319999996</v>
      </c>
      <c r="AB177" s="117">
        <v>11840.073419999997</v>
      </c>
      <c r="AC177" s="117">
        <v>10470.683620000023</v>
      </c>
      <c r="AD177" s="117">
        <v>10609.606380000001</v>
      </c>
      <c r="AE177" s="49">
        <v>45201.27474000003</v>
      </c>
    </row>
    <row r="178" spans="1:31" x14ac:dyDescent="0.25">
      <c r="A178" s="18" t="s">
        <v>303</v>
      </c>
      <c r="B178" s="19"/>
      <c r="C178" s="19"/>
      <c r="D178" s="19"/>
      <c r="E178" s="19"/>
      <c r="F178" s="56"/>
      <c r="G178" s="19">
        <f t="shared" ref="G178:AA178" si="130">-G173/G172</f>
        <v>0.57707045405487301</v>
      </c>
      <c r="H178" s="19">
        <f t="shared" si="130"/>
        <v>0.42138326596322595</v>
      </c>
      <c r="I178" s="19">
        <f t="shared" si="130"/>
        <v>0.20204979750399726</v>
      </c>
      <c r="J178" s="19">
        <f t="shared" si="130"/>
        <v>0.34630332025649735</v>
      </c>
      <c r="K178" s="56">
        <f t="shared" ref="K178:Z178" si="131">-K173/K172</f>
        <v>0.38561154310640539</v>
      </c>
      <c r="L178" s="19">
        <f t="shared" si="131"/>
        <v>0.49539216371273154</v>
      </c>
      <c r="M178" s="19">
        <f t="shared" si="131"/>
        <v>0.33300514385572472</v>
      </c>
      <c r="N178" s="19">
        <f t="shared" si="131"/>
        <v>0.3229385452997876</v>
      </c>
      <c r="O178" s="19">
        <f t="shared" si="131"/>
        <v>0.24579385377052282</v>
      </c>
      <c r="P178" s="56">
        <f t="shared" si="131"/>
        <v>0.34618683595300559</v>
      </c>
      <c r="Q178" s="19">
        <f t="shared" si="131"/>
        <v>0.49012665943950962</v>
      </c>
      <c r="R178" s="19">
        <f t="shared" si="131"/>
        <v>0.22014471620283754</v>
      </c>
      <c r="S178" s="19">
        <f t="shared" si="131"/>
        <v>0.36045304688481078</v>
      </c>
      <c r="T178" s="19">
        <f t="shared" si="131"/>
        <v>9.6089863066940603E-2</v>
      </c>
      <c r="U178" s="56">
        <f t="shared" si="131"/>
        <v>0.28904960457859324</v>
      </c>
      <c r="V178" s="19">
        <f t="shared" si="131"/>
        <v>0.52426329215761958</v>
      </c>
      <c r="W178" s="19">
        <f t="shared" si="131"/>
        <v>0.26877700312756392</v>
      </c>
      <c r="X178" s="19">
        <f t="shared" si="131"/>
        <v>0.4227096059827315</v>
      </c>
      <c r="Y178" s="19">
        <f t="shared" si="131"/>
        <v>0.14345173165058489</v>
      </c>
      <c r="Z178" s="56">
        <f t="shared" si="131"/>
        <v>0.34625372041997393</v>
      </c>
      <c r="AA178" s="19">
        <f t="shared" si="130"/>
        <v>0.32198740128145076</v>
      </c>
      <c r="AB178" s="19">
        <f>-AB173/AB172</f>
        <v>0.18138878617408205</v>
      </c>
      <c r="AC178" s="266">
        <f>-AC173/AC172</f>
        <v>0.52327169373822269</v>
      </c>
      <c r="AD178" s="266">
        <f>-AD173/AD172</f>
        <v>0.22974635873445354</v>
      </c>
      <c r="AE178" s="56">
        <f t="shared" ref="AE178" si="132">-AE173/AE172</f>
        <v>0.31461023909058317</v>
      </c>
    </row>
    <row r="179" spans="1:31" ht="15.75" thickBot="1" x14ac:dyDescent="0.3">
      <c r="A179" s="18" t="s">
        <v>304</v>
      </c>
      <c r="B179" s="19"/>
      <c r="C179" s="19"/>
      <c r="D179" s="19"/>
      <c r="E179" s="19"/>
      <c r="F179" s="58"/>
      <c r="G179" s="19">
        <f t="shared" ref="G179:AA179" si="133">-G174/G172</f>
        <v>0.2670059679354434</v>
      </c>
      <c r="H179" s="19">
        <f t="shared" si="133"/>
        <v>0.27689001744924258</v>
      </c>
      <c r="I179" s="19">
        <f t="shared" si="133"/>
        <v>0.29119719238409869</v>
      </c>
      <c r="J179" s="19">
        <f t="shared" si="133"/>
        <v>0.28267145190725934</v>
      </c>
      <c r="K179" s="58">
        <f t="shared" ref="K179:Z179" si="134">-K174/K172</f>
        <v>0.27951534322760013</v>
      </c>
      <c r="L179" s="19">
        <f t="shared" si="134"/>
        <v>0.25831755953576596</v>
      </c>
      <c r="M179" s="19">
        <f t="shared" si="134"/>
        <v>0.25423048609356247</v>
      </c>
      <c r="N179" s="19">
        <f t="shared" si="134"/>
        <v>0.28707085925975523</v>
      </c>
      <c r="O179" s="19">
        <f t="shared" si="134"/>
        <v>0.25531834616216609</v>
      </c>
      <c r="P179" s="58">
        <f t="shared" si="134"/>
        <v>0.2638951883552702</v>
      </c>
      <c r="Q179" s="19">
        <f t="shared" si="134"/>
        <v>0.26453390311037939</v>
      </c>
      <c r="R179" s="19">
        <f t="shared" si="134"/>
        <v>0.24986056790702513</v>
      </c>
      <c r="S179" s="19">
        <f t="shared" si="134"/>
        <v>0.27563752096340755</v>
      </c>
      <c r="T179" s="19">
        <f t="shared" si="134"/>
        <v>0.26521480181894763</v>
      </c>
      <c r="U179" s="58">
        <f t="shared" si="134"/>
        <v>0.2638485427993742</v>
      </c>
      <c r="V179" s="19">
        <f t="shared" si="134"/>
        <v>0.26004348327768423</v>
      </c>
      <c r="W179" s="19">
        <f t="shared" si="134"/>
        <v>0.2318683145057788</v>
      </c>
      <c r="X179" s="19">
        <f t="shared" si="134"/>
        <v>0.24452672819478558</v>
      </c>
      <c r="Y179" s="19">
        <f t="shared" si="134"/>
        <v>0.2963558826198921</v>
      </c>
      <c r="Z179" s="58">
        <f t="shared" si="134"/>
        <v>0.25746439188481507</v>
      </c>
      <c r="AA179" s="19">
        <f t="shared" si="133"/>
        <v>0.2291653997746646</v>
      </c>
      <c r="AB179" s="19">
        <f>-AB174/AB172</f>
        <v>0.18212169103805956</v>
      </c>
      <c r="AC179" s="266">
        <f>-AC174/AC172</f>
        <v>0.20014628774153426</v>
      </c>
      <c r="AD179" s="266">
        <f>-AD174/AD172</f>
        <v>0.1710094507263589</v>
      </c>
      <c r="AE179" s="58">
        <f t="shared" ref="AE179" si="135">-AE174/AE172</f>
        <v>0.1968827434410011</v>
      </c>
    </row>
    <row r="180" spans="1:31" ht="15.75" thickBot="1" x14ac:dyDescent="0.3"/>
    <row r="181" spans="1:31" s="167" customFormat="1" x14ac:dyDescent="0.25">
      <c r="A181" s="31" t="s">
        <v>315</v>
      </c>
      <c r="B181" s="43" t="s">
        <v>117</v>
      </c>
      <c r="C181" s="43" t="s">
        <v>118</v>
      </c>
      <c r="D181" s="43" t="s">
        <v>119</v>
      </c>
      <c r="E181" s="43" t="s">
        <v>120</v>
      </c>
      <c r="F181" s="48">
        <v>2016</v>
      </c>
      <c r="G181" s="43" t="s">
        <v>121</v>
      </c>
      <c r="H181" s="43" t="s">
        <v>122</v>
      </c>
      <c r="I181" s="43" t="s">
        <v>123</v>
      </c>
      <c r="J181" s="43" t="s">
        <v>124</v>
      </c>
      <c r="K181" s="48">
        <v>2017</v>
      </c>
      <c r="L181" s="43" t="s">
        <v>125</v>
      </c>
      <c r="M181" s="43" t="s">
        <v>126</v>
      </c>
      <c r="N181" s="43" t="s">
        <v>127</v>
      </c>
      <c r="O181" s="43" t="s">
        <v>128</v>
      </c>
      <c r="P181" s="48">
        <v>2018</v>
      </c>
      <c r="Q181" s="43" t="s">
        <v>129</v>
      </c>
      <c r="R181" s="43" t="s">
        <v>130</v>
      </c>
      <c r="S181" s="43" t="s">
        <v>131</v>
      </c>
      <c r="T181" s="43" t="s">
        <v>132</v>
      </c>
      <c r="U181" s="48">
        <v>2019</v>
      </c>
      <c r="V181" s="43" t="s">
        <v>133</v>
      </c>
      <c r="W181" s="43" t="s">
        <v>134</v>
      </c>
      <c r="X181" s="43" t="s">
        <v>135</v>
      </c>
      <c r="Y181" s="43" t="s">
        <v>136</v>
      </c>
      <c r="Z181" s="48">
        <v>2020</v>
      </c>
      <c r="AA181" s="43" t="s">
        <v>137</v>
      </c>
      <c r="AB181" s="43" t="s">
        <v>138</v>
      </c>
      <c r="AC181" s="43" t="s">
        <v>514</v>
      </c>
      <c r="AD181" s="43" t="s">
        <v>563</v>
      </c>
      <c r="AE181" s="48">
        <v>2021</v>
      </c>
    </row>
    <row r="182" spans="1:31" s="167" customFormat="1" hidden="1" x14ac:dyDescent="0.25">
      <c r="A182" s="31" t="s">
        <v>315</v>
      </c>
      <c r="B182" s="43" t="s">
        <v>139</v>
      </c>
      <c r="C182" s="43" t="s">
        <v>140</v>
      </c>
      <c r="D182" s="43" t="s">
        <v>141</v>
      </c>
      <c r="E182" s="43" t="s">
        <v>142</v>
      </c>
      <c r="F182" s="48">
        <v>2016</v>
      </c>
      <c r="G182" s="43" t="s">
        <v>143</v>
      </c>
      <c r="H182" s="43" t="s">
        <v>144</v>
      </c>
      <c r="I182" s="43" t="s">
        <v>145</v>
      </c>
      <c r="J182" s="43" t="s">
        <v>146</v>
      </c>
      <c r="K182" s="48">
        <v>2017</v>
      </c>
      <c r="L182" s="43" t="s">
        <v>147</v>
      </c>
      <c r="M182" s="43" t="s">
        <v>148</v>
      </c>
      <c r="N182" s="43" t="s">
        <v>149</v>
      </c>
      <c r="O182" s="43" t="s">
        <v>150</v>
      </c>
      <c r="P182" s="48">
        <v>2018</v>
      </c>
      <c r="Q182" s="43" t="s">
        <v>151</v>
      </c>
      <c r="R182" s="43" t="s">
        <v>152</v>
      </c>
      <c r="S182" s="43" t="s">
        <v>153</v>
      </c>
      <c r="T182" s="43" t="s">
        <v>154</v>
      </c>
      <c r="U182" s="48">
        <v>2019</v>
      </c>
      <c r="V182" s="43" t="s">
        <v>155</v>
      </c>
      <c r="W182" s="43" t="s">
        <v>156</v>
      </c>
      <c r="X182" s="43" t="s">
        <v>157</v>
      </c>
      <c r="Y182" s="43" t="s">
        <v>158</v>
      </c>
      <c r="Z182" s="48">
        <v>2020</v>
      </c>
      <c r="AA182" s="43" t="s">
        <v>159</v>
      </c>
      <c r="AB182" s="43" t="s">
        <v>160</v>
      </c>
      <c r="AC182" s="43" t="s">
        <v>513</v>
      </c>
      <c r="AD182" s="43" t="s">
        <v>564</v>
      </c>
      <c r="AE182" s="48">
        <v>2021</v>
      </c>
    </row>
    <row r="183" spans="1:31" x14ac:dyDescent="0.25">
      <c r="A183" s="10" t="s">
        <v>255</v>
      </c>
      <c r="B183" s="117"/>
      <c r="C183" s="117"/>
      <c r="D183" s="117"/>
      <c r="E183" s="117"/>
      <c r="F183" s="49"/>
      <c r="G183" s="117">
        <v>110335.30146000002</v>
      </c>
      <c r="H183" s="117">
        <v>80620.076950000002</v>
      </c>
      <c r="I183" s="117">
        <v>74225.329730000027</v>
      </c>
      <c r="J183" s="117">
        <v>65732.04711</v>
      </c>
      <c r="K183" s="49">
        <v>330912.75524999999</v>
      </c>
      <c r="L183" s="117">
        <v>93030.342130000005</v>
      </c>
      <c r="M183" s="117">
        <v>76731.170080000011</v>
      </c>
      <c r="N183" s="117">
        <v>64972.766019999995</v>
      </c>
      <c r="O183" s="117">
        <v>59983.546520000011</v>
      </c>
      <c r="P183" s="49">
        <v>294717.82475000003</v>
      </c>
      <c r="Q183" s="117">
        <v>58769.273110000009</v>
      </c>
      <c r="R183" s="117">
        <v>53298.719970000013</v>
      </c>
      <c r="S183" s="117">
        <v>50973.819080000008</v>
      </c>
      <c r="T183" s="117">
        <v>56176.183610000007</v>
      </c>
      <c r="U183" s="49">
        <v>219217.99577000004</v>
      </c>
      <c r="V183" s="117">
        <v>27034.83203999999</v>
      </c>
      <c r="W183" s="117">
        <v>33968.185789999996</v>
      </c>
      <c r="X183" s="117">
        <v>52990.349920000008</v>
      </c>
      <c r="Y183" s="117">
        <v>46652.325430000012</v>
      </c>
      <c r="Z183" s="49">
        <v>160645.69318</v>
      </c>
      <c r="AA183" s="117">
        <v>40978.166769999996</v>
      </c>
      <c r="AB183" s="117">
        <v>42180.298049999998</v>
      </c>
      <c r="AC183" s="117">
        <v>45248.933210000003</v>
      </c>
      <c r="AD183" s="117">
        <v>60504.501380000002</v>
      </c>
      <c r="AE183" s="49">
        <v>188911.89941000001</v>
      </c>
    </row>
    <row r="184" spans="1:31" x14ac:dyDescent="0.25">
      <c r="A184" s="12" t="s">
        <v>256</v>
      </c>
      <c r="B184" s="9"/>
      <c r="C184" s="9"/>
      <c r="D184" s="9"/>
      <c r="E184" s="9"/>
      <c r="F184" s="50"/>
      <c r="G184" s="9">
        <v>-3482.234070000005</v>
      </c>
      <c r="H184" s="9">
        <v>-3294.2055099999943</v>
      </c>
      <c r="I184" s="9">
        <v>-4904.7948899999974</v>
      </c>
      <c r="J184" s="9">
        <v>-4435.5538300000126</v>
      </c>
      <c r="K184" s="50">
        <v>-16116.788300000007</v>
      </c>
      <c r="L184" s="9">
        <v>-6066.0204600000061</v>
      </c>
      <c r="M184" s="9">
        <v>-6952.1148799999946</v>
      </c>
      <c r="N184" s="9">
        <v>317.33689999999973</v>
      </c>
      <c r="O184" s="9">
        <v>756.61262000000011</v>
      </c>
      <c r="P184" s="50">
        <v>-11944.185820000001</v>
      </c>
      <c r="Q184" s="1">
        <v>587.10010999999997</v>
      </c>
      <c r="R184" s="1">
        <v>-3878.6026399999996</v>
      </c>
      <c r="S184" s="1">
        <v>716.4760200000004</v>
      </c>
      <c r="T184" s="1">
        <v>-5246.0528200000017</v>
      </c>
      <c r="U184" s="50">
        <v>-7821.0793300000005</v>
      </c>
      <c r="V184" s="1">
        <v>1583.26801</v>
      </c>
      <c r="W184" s="1">
        <v>1524.6827700000022</v>
      </c>
      <c r="X184" s="1">
        <v>-8497.6197699999993</v>
      </c>
      <c r="Y184" s="1">
        <v>-774.38668999999925</v>
      </c>
      <c r="Z184" s="50">
        <v>-6164.0556799999968</v>
      </c>
      <c r="AA184" s="1">
        <v>7732.5393199999999</v>
      </c>
      <c r="AB184" s="1">
        <v>5611.4355799999994</v>
      </c>
      <c r="AC184" s="1">
        <v>1581.6276100000014</v>
      </c>
      <c r="AD184" s="1">
        <v>-12320.570449999999</v>
      </c>
      <c r="AE184" s="50">
        <v>2605.0320600000014</v>
      </c>
    </row>
    <row r="185" spans="1:31" x14ac:dyDescent="0.25">
      <c r="A185" s="10" t="s">
        <v>257</v>
      </c>
      <c r="B185" s="117"/>
      <c r="C185" s="117"/>
      <c r="D185" s="117"/>
      <c r="E185" s="117"/>
      <c r="F185" s="49"/>
      <c r="G185" s="117">
        <v>106853.06739000001</v>
      </c>
      <c r="H185" s="117">
        <v>77325.871440000003</v>
      </c>
      <c r="I185" s="117">
        <v>69320.534840000037</v>
      </c>
      <c r="J185" s="117">
        <v>61296.493279999988</v>
      </c>
      <c r="K185" s="49">
        <v>314795.96695000003</v>
      </c>
      <c r="L185" s="117">
        <v>86964.321670000005</v>
      </c>
      <c r="M185" s="117">
        <v>69779.055200000017</v>
      </c>
      <c r="N185" s="117">
        <v>65290.102919999998</v>
      </c>
      <c r="O185" s="117">
        <v>60740.159140000011</v>
      </c>
      <c r="P185" s="49">
        <v>282773.63893000007</v>
      </c>
      <c r="Q185" s="117">
        <v>59356.373220000009</v>
      </c>
      <c r="R185" s="117">
        <v>49420.117330000015</v>
      </c>
      <c r="S185" s="117">
        <v>51690.29510000001</v>
      </c>
      <c r="T185" s="117">
        <v>50930.130790000003</v>
      </c>
      <c r="U185" s="49">
        <v>211396.91644000003</v>
      </c>
      <c r="V185" s="117">
        <v>28618.10004999999</v>
      </c>
      <c r="W185" s="117">
        <v>35492.868559999995</v>
      </c>
      <c r="X185" s="117">
        <v>44492.73015000001</v>
      </c>
      <c r="Y185" s="117">
        <v>45877.938740000012</v>
      </c>
      <c r="Z185" s="49">
        <v>154481.63750000001</v>
      </c>
      <c r="AA185" s="117">
        <v>48710.706089999992</v>
      </c>
      <c r="AB185" s="117">
        <v>47791.733629999995</v>
      </c>
      <c r="AC185" s="117">
        <v>46830.560820000006</v>
      </c>
      <c r="AD185" s="117">
        <v>48183.930930000002</v>
      </c>
      <c r="AE185" s="49">
        <v>191516.93147000001</v>
      </c>
    </row>
    <row r="186" spans="1:31" x14ac:dyDescent="0.25">
      <c r="A186" s="12" t="s">
        <v>259</v>
      </c>
      <c r="B186" s="9"/>
      <c r="C186" s="9"/>
      <c r="D186" s="9"/>
      <c r="E186" s="9"/>
      <c r="F186" s="50"/>
      <c r="G186" s="9">
        <v>-73062.797560000006</v>
      </c>
      <c r="H186" s="9">
        <v>-70718.119890000002</v>
      </c>
      <c r="I186" s="9">
        <v>-42364.50794000001</v>
      </c>
      <c r="J186" s="9">
        <v>-37286.060079999988</v>
      </c>
      <c r="K186" s="50">
        <v>-223431.48547000001</v>
      </c>
      <c r="L186" s="9">
        <v>-50482.539670000006</v>
      </c>
      <c r="M186" s="9">
        <v>-28749.321470000003</v>
      </c>
      <c r="N186" s="9">
        <v>-24359.400739999983</v>
      </c>
      <c r="O186" s="9">
        <v>-12327.271499999995</v>
      </c>
      <c r="P186" s="50">
        <v>-115918.53337999998</v>
      </c>
      <c r="Q186" s="1">
        <v>-45911.494750000005</v>
      </c>
      <c r="R186" s="1">
        <v>1837.5763299999951</v>
      </c>
      <c r="S186" s="1">
        <v>-7246.5776300000025</v>
      </c>
      <c r="T186" s="1">
        <v>41498.978609999991</v>
      </c>
      <c r="U186" s="50">
        <v>-9821.5174400000178</v>
      </c>
      <c r="V186" s="1">
        <v>-11864.124600000001</v>
      </c>
      <c r="W186" s="1">
        <v>-1066.4118400000013</v>
      </c>
      <c r="X186" s="1">
        <v>-5191.2071399999995</v>
      </c>
      <c r="Y186" s="1">
        <v>-7244.4768899999999</v>
      </c>
      <c r="Z186" s="50">
        <v>-25366.22047</v>
      </c>
      <c r="AA186" s="1">
        <v>5075.7936299999992</v>
      </c>
      <c r="AB186" s="1">
        <v>5705.2199300000038</v>
      </c>
      <c r="AC186" s="1">
        <v>-3855.3996699999993</v>
      </c>
      <c r="AD186" s="1">
        <v>3090.3532400000004</v>
      </c>
      <c r="AE186" s="50">
        <v>10015.967130000005</v>
      </c>
    </row>
    <row r="187" spans="1:31" x14ac:dyDescent="0.25">
      <c r="A187" s="12" t="s">
        <v>260</v>
      </c>
      <c r="B187" s="9"/>
      <c r="C187" s="9"/>
      <c r="D187" s="9"/>
      <c r="E187" s="9"/>
      <c r="F187" s="50"/>
      <c r="G187" s="9">
        <v>-8033.9255100000009</v>
      </c>
      <c r="H187" s="9">
        <v>-8111.1960899999985</v>
      </c>
      <c r="I187" s="9">
        <v>-7649.2564299999995</v>
      </c>
      <c r="J187" s="9">
        <v>-7778.2575700000007</v>
      </c>
      <c r="K187" s="50">
        <v>-31572.635600000001</v>
      </c>
      <c r="L187" s="9">
        <v>-8789.8067900000024</v>
      </c>
      <c r="M187" s="9">
        <v>-9717.0743600000005</v>
      </c>
      <c r="N187" s="9">
        <v>-10204.744050000003</v>
      </c>
      <c r="O187" s="9">
        <v>-11018.097610000001</v>
      </c>
      <c r="P187" s="50">
        <v>-39729.722810000007</v>
      </c>
      <c r="Q187" s="1">
        <v>-9971.982</v>
      </c>
      <c r="R187" s="1">
        <v>-10105.040769999998</v>
      </c>
      <c r="S187" s="1">
        <v>-10608.539990000001</v>
      </c>
      <c r="T187" s="1">
        <v>-9986.8009800000018</v>
      </c>
      <c r="U187" s="50">
        <v>-40672.363740000001</v>
      </c>
      <c r="V187" s="1">
        <v>-8409.1821899999995</v>
      </c>
      <c r="W187" s="1">
        <v>-8039.7313600000007</v>
      </c>
      <c r="X187" s="1">
        <v>-8140.0051700000004</v>
      </c>
      <c r="Y187" s="1">
        <v>-10061.440579999999</v>
      </c>
      <c r="Z187" s="50">
        <v>-34650.359299999996</v>
      </c>
      <c r="AA187" s="1">
        <v>-10251.696600000003</v>
      </c>
      <c r="AB187" s="1">
        <v>-9890.6898400000009</v>
      </c>
      <c r="AC187" s="1">
        <v>-9768.5661299999992</v>
      </c>
      <c r="AD187" s="1">
        <v>-9348.2965599999989</v>
      </c>
      <c r="AE187" s="50">
        <v>-39259.249129999997</v>
      </c>
    </row>
    <row r="188" spans="1:31" x14ac:dyDescent="0.25">
      <c r="A188" s="12" t="s">
        <v>261</v>
      </c>
      <c r="B188" s="9"/>
      <c r="C188" s="9"/>
      <c r="D188" s="9"/>
      <c r="E188" s="9"/>
      <c r="F188" s="50"/>
      <c r="G188" s="9">
        <v>-8573.9761000000035</v>
      </c>
      <c r="H188" s="9">
        <v>-10916.793809999999</v>
      </c>
      <c r="I188" s="9">
        <v>-2036.9676699999984</v>
      </c>
      <c r="J188" s="9">
        <v>-9406.6695500000005</v>
      </c>
      <c r="K188" s="50">
        <v>-30934.40713</v>
      </c>
      <c r="L188" s="9">
        <v>-10215.496829999998</v>
      </c>
      <c r="M188" s="9">
        <v>-6830.1825099999987</v>
      </c>
      <c r="N188" s="9">
        <v>-2560.0399800000018</v>
      </c>
      <c r="O188" s="9">
        <v>-5465.5791200000012</v>
      </c>
      <c r="P188" s="50">
        <v>-25071.298439999999</v>
      </c>
      <c r="Q188" s="1">
        <v>-1918.61266</v>
      </c>
      <c r="R188" s="1">
        <v>-7675.8518400000003</v>
      </c>
      <c r="S188" s="1">
        <v>-9089.0760199999968</v>
      </c>
      <c r="T188" s="1">
        <v>-16693.444279999996</v>
      </c>
      <c r="U188" s="50">
        <v>-35376.984799999991</v>
      </c>
      <c r="V188" s="1">
        <v>-9298.5100999999995</v>
      </c>
      <c r="W188" s="1">
        <v>-7728.2375800000009</v>
      </c>
      <c r="X188" s="1">
        <v>-15324.42647</v>
      </c>
      <c r="Y188" s="1">
        <v>-10530.030850000001</v>
      </c>
      <c r="Z188" s="50">
        <v>-42881.205000000002</v>
      </c>
      <c r="AA188" s="1">
        <v>-11120.408180000002</v>
      </c>
      <c r="AB188" s="1">
        <v>-2873.2557600000023</v>
      </c>
      <c r="AC188" s="1">
        <v>-7756.21432</v>
      </c>
      <c r="AD188" s="1">
        <v>-10016.684710000005</v>
      </c>
      <c r="AE188" s="50">
        <v>-31766.56297000001</v>
      </c>
    </row>
    <row r="189" spans="1:31" x14ac:dyDescent="0.25">
      <c r="A189" s="12" t="s">
        <v>270</v>
      </c>
      <c r="B189" s="9"/>
      <c r="C189" s="9"/>
      <c r="D189" s="9"/>
      <c r="E189" s="9"/>
      <c r="F189" s="50"/>
      <c r="G189" s="9">
        <v>-4347.9669499999991</v>
      </c>
      <c r="H189" s="9">
        <v>21009.840540000008</v>
      </c>
      <c r="I189" s="9">
        <v>-3094.9851599999993</v>
      </c>
      <c r="J189" s="9">
        <v>-3896.9918599999978</v>
      </c>
      <c r="K189" s="50">
        <v>9669.8965700000117</v>
      </c>
      <c r="L189" s="9">
        <v>-5395.3501299999998</v>
      </c>
      <c r="M189" s="9">
        <v>-3328.5121299999946</v>
      </c>
      <c r="N189" s="9">
        <v>-13.452270000002045</v>
      </c>
      <c r="O189" s="9">
        <v>-3992.1438399999988</v>
      </c>
      <c r="P189" s="50">
        <v>-12729.458369999995</v>
      </c>
      <c r="Q189" s="1">
        <v>18697.361130000005</v>
      </c>
      <c r="R189" s="1">
        <v>-18552.994639999994</v>
      </c>
      <c r="S189" s="1">
        <v>-2357.7052900000026</v>
      </c>
      <c r="T189" s="1">
        <v>-34408.93189</v>
      </c>
      <c r="U189" s="50">
        <v>-36622.27068999999</v>
      </c>
      <c r="V189" s="1">
        <v>4444.5400300000001</v>
      </c>
      <c r="W189" s="1">
        <v>-519.35601000000042</v>
      </c>
      <c r="X189" s="1">
        <v>-1037.48783</v>
      </c>
      <c r="Y189" s="1">
        <v>80.649719999999547</v>
      </c>
      <c r="Z189" s="50">
        <v>2968.3459099999991</v>
      </c>
      <c r="AA189" s="1">
        <v>-2004.1186299999986</v>
      </c>
      <c r="AB189" s="1">
        <v>-7333.5816000000023</v>
      </c>
      <c r="AC189" s="1">
        <v>1246.799400000001</v>
      </c>
      <c r="AD189" s="1">
        <v>-8728.3406600000017</v>
      </c>
      <c r="AE189" s="50">
        <v>-16819.24149</v>
      </c>
    </row>
    <row r="190" spans="1:31" x14ac:dyDescent="0.25">
      <c r="A190" s="10" t="s">
        <v>214</v>
      </c>
      <c r="B190" s="117"/>
      <c r="C190" s="117"/>
      <c r="D190" s="117"/>
      <c r="E190" s="117"/>
      <c r="F190" s="49"/>
      <c r="G190" s="117">
        <v>12834.401270000002</v>
      </c>
      <c r="H190" s="117">
        <v>8589.6021900000123</v>
      </c>
      <c r="I190" s="117">
        <v>14174.817640000027</v>
      </c>
      <c r="J190" s="117">
        <v>2928.5142199999996</v>
      </c>
      <c r="K190" s="49">
        <v>38527.335320000027</v>
      </c>
      <c r="L190" s="117">
        <v>12081.128250000002</v>
      </c>
      <c r="M190" s="117">
        <v>21153.964730000022</v>
      </c>
      <c r="N190" s="117">
        <v>28152.465880000011</v>
      </c>
      <c r="O190" s="117">
        <v>27937.067070000019</v>
      </c>
      <c r="P190" s="49">
        <v>89324.625930000097</v>
      </c>
      <c r="Q190" s="117">
        <v>20251.644940000009</v>
      </c>
      <c r="R190" s="117">
        <v>14923.806410000016</v>
      </c>
      <c r="S190" s="117">
        <v>22388.396170000015</v>
      </c>
      <c r="T190" s="117">
        <v>31339.932249999991</v>
      </c>
      <c r="U190" s="49">
        <v>88903.779770000023</v>
      </c>
      <c r="V190" s="117">
        <v>3490.8231899999919</v>
      </c>
      <c r="W190" s="117">
        <v>18139.131769999993</v>
      </c>
      <c r="X190" s="117">
        <v>14799.603540000011</v>
      </c>
      <c r="Y190" s="117">
        <v>18122.640140000018</v>
      </c>
      <c r="Z190" s="49">
        <v>54552.19864000001</v>
      </c>
      <c r="AA190" s="117">
        <v>30410.27630999999</v>
      </c>
      <c r="AB190" s="117">
        <v>33399.426359999998</v>
      </c>
      <c r="AC190" s="117">
        <v>26697.180100000009</v>
      </c>
      <c r="AD190" s="117">
        <v>23180.96223999999</v>
      </c>
      <c r="AE190" s="49">
        <v>113687.84500999999</v>
      </c>
    </row>
    <row r="191" spans="1:31" x14ac:dyDescent="0.25">
      <c r="A191" s="18" t="s">
        <v>303</v>
      </c>
      <c r="B191" s="19"/>
      <c r="C191" s="19"/>
      <c r="D191" s="19"/>
      <c r="E191" s="19"/>
      <c r="F191" s="56"/>
      <c r="G191" s="19">
        <f t="shared" ref="G191:AA191" si="136">-G186/G185</f>
        <v>0.68376883644650233</v>
      </c>
      <c r="H191" s="19">
        <f t="shared" si="136"/>
        <v>0.9145466914637076</v>
      </c>
      <c r="I191" s="19">
        <f t="shared" si="136"/>
        <v>0.61113936927610679</v>
      </c>
      <c r="J191" s="19">
        <f t="shared" si="136"/>
        <v>0.60829026400708963</v>
      </c>
      <c r="K191" s="56">
        <f t="shared" ref="K191:Z191" si="137">-K186/K185</f>
        <v>0.709766035552445</v>
      </c>
      <c r="L191" s="19">
        <f t="shared" si="137"/>
        <v>0.58049713607338949</v>
      </c>
      <c r="M191" s="19">
        <f t="shared" si="137"/>
        <v>0.41200502625893959</v>
      </c>
      <c r="N191" s="19">
        <f t="shared" si="137"/>
        <v>0.37309484363729017</v>
      </c>
      <c r="O191" s="19">
        <f t="shared" si="137"/>
        <v>0.20295092529452982</v>
      </c>
      <c r="P191" s="56">
        <f t="shared" si="137"/>
        <v>0.40993401583906247</v>
      </c>
      <c r="Q191" s="19">
        <f t="shared" si="137"/>
        <v>0.77348888180604369</v>
      </c>
      <c r="R191" s="19">
        <f t="shared" si="137"/>
        <v>-3.7182759355460122E-2</v>
      </c>
      <c r="S191" s="19">
        <f t="shared" si="137"/>
        <v>0.14019222788302482</v>
      </c>
      <c r="T191" s="19">
        <f t="shared" si="137"/>
        <v>-0.81482175612531915</v>
      </c>
      <c r="U191" s="56">
        <f t="shared" si="137"/>
        <v>4.6460079008709763E-2</v>
      </c>
      <c r="V191" s="19">
        <f t="shared" si="137"/>
        <v>0.4145671648107892</v>
      </c>
      <c r="W191" s="19">
        <f t="shared" si="137"/>
        <v>3.0045805911608783E-2</v>
      </c>
      <c r="X191" s="19">
        <f t="shared" si="137"/>
        <v>0.11667540118348971</v>
      </c>
      <c r="Y191" s="19">
        <f t="shared" si="137"/>
        <v>0.15790763685038214</v>
      </c>
      <c r="Z191" s="56">
        <f t="shared" si="137"/>
        <v>0.16420217237793067</v>
      </c>
      <c r="AA191" s="19">
        <f t="shared" si="136"/>
        <v>-0.10420283419053185</v>
      </c>
      <c r="AB191" s="19">
        <f>-AB186/AB185</f>
        <v>-0.11937671008483156</v>
      </c>
      <c r="AC191" s="266">
        <f>-AC186/AC185</f>
        <v>8.2326574836863092E-2</v>
      </c>
      <c r="AD191" s="266">
        <f>-AD186/AD185</f>
        <v>-6.4136594510928582E-2</v>
      </c>
      <c r="AE191" s="56">
        <f t="shared" ref="AE191" si="138">-AE186/AE185</f>
        <v>-5.2298076484005002E-2</v>
      </c>
    </row>
    <row r="192" spans="1:31" ht="15.75" thickBot="1" x14ac:dyDescent="0.3">
      <c r="A192" s="18" t="s">
        <v>304</v>
      </c>
      <c r="B192" s="19"/>
      <c r="C192" s="19"/>
      <c r="D192" s="19"/>
      <c r="E192" s="19"/>
      <c r="F192" s="58"/>
      <c r="G192" s="19">
        <f t="shared" ref="G192:AA192" si="139">-G187/G185</f>
        <v>7.5186662453752509E-2</v>
      </c>
      <c r="H192" s="19">
        <f t="shared" si="139"/>
        <v>0.10489627777804968</v>
      </c>
      <c r="I192" s="19">
        <f t="shared" si="139"/>
        <v>0.110346183099357</v>
      </c>
      <c r="J192" s="19">
        <f t="shared" si="139"/>
        <v>0.12689563715283392</v>
      </c>
      <c r="K192" s="58">
        <f t="shared" ref="K192:Z192" si="140">-K187/K185</f>
        <v>0.10029555303996247</v>
      </c>
      <c r="L192" s="19">
        <f t="shared" si="140"/>
        <v>0.10107371185340037</v>
      </c>
      <c r="M192" s="19">
        <f t="shared" si="140"/>
        <v>0.13925488575546088</v>
      </c>
      <c r="N192" s="19">
        <f t="shared" si="140"/>
        <v>0.15629848313310032</v>
      </c>
      <c r="O192" s="19">
        <f t="shared" si="140"/>
        <v>0.18139724633589424</v>
      </c>
      <c r="P192" s="58">
        <f t="shared" si="140"/>
        <v>0.1405000938571753</v>
      </c>
      <c r="Q192" s="19">
        <f t="shared" si="140"/>
        <v>0.16800187509839232</v>
      </c>
      <c r="R192" s="19">
        <f t="shared" si="140"/>
        <v>0.20447221325931228</v>
      </c>
      <c r="S192" s="19">
        <f t="shared" si="140"/>
        <v>0.2052327224961035</v>
      </c>
      <c r="T192" s="19">
        <f t="shared" si="140"/>
        <v>0.19608826494435164</v>
      </c>
      <c r="U192" s="58">
        <f t="shared" si="140"/>
        <v>0.19239809371365113</v>
      </c>
      <c r="V192" s="19">
        <f t="shared" si="140"/>
        <v>0.29384138623136874</v>
      </c>
      <c r="W192" s="19">
        <f t="shared" si="140"/>
        <v>0.22651680988841444</v>
      </c>
      <c r="X192" s="19">
        <f t="shared" si="140"/>
        <v>0.18295135278409069</v>
      </c>
      <c r="Y192" s="19">
        <f t="shared" si="140"/>
        <v>0.21930890655354662</v>
      </c>
      <c r="Z192" s="58">
        <f t="shared" si="140"/>
        <v>0.22430082863408277</v>
      </c>
      <c r="AA192" s="19">
        <f t="shared" si="139"/>
        <v>0.21046084983983865</v>
      </c>
      <c r="AB192" s="19">
        <f>-AB187/AB185</f>
        <v>0.20695398741073043</v>
      </c>
      <c r="AC192" s="266">
        <f>-AC187/AC185</f>
        <v>0.20859383186861433</v>
      </c>
      <c r="AD192" s="266">
        <f>-AD187/AD185</f>
        <v>0.19401274199859059</v>
      </c>
      <c r="AE192" s="58">
        <f t="shared" ref="AE192" si="141">-AE187/AE185</f>
        <v>0.20499100956068589</v>
      </c>
    </row>
    <row r="194" spans="1:1" ht="30" x14ac:dyDescent="0.25">
      <c r="A194" s="74" t="s">
        <v>316</v>
      </c>
    </row>
    <row r="243" spans="8:12" x14ac:dyDescent="0.25">
      <c r="H243">
        <v>0</v>
      </c>
      <c r="I243">
        <v>0</v>
      </c>
      <c r="J243">
        <v>0</v>
      </c>
      <c r="K243"/>
      <c r="L243">
        <v>0</v>
      </c>
    </row>
    <row r="244" spans="8:12" x14ac:dyDescent="0.25">
      <c r="H244">
        <v>0</v>
      </c>
      <c r="I244">
        <v>0</v>
      </c>
      <c r="J244">
        <v>0</v>
      </c>
      <c r="K244"/>
      <c r="L244">
        <v>0</v>
      </c>
    </row>
    <row r="245" spans="8:12" x14ac:dyDescent="0.25">
      <c r="H245">
        <v>0</v>
      </c>
      <c r="I245">
        <v>0</v>
      </c>
      <c r="J245">
        <v>0</v>
      </c>
      <c r="K245"/>
      <c r="L245">
        <v>0</v>
      </c>
    </row>
    <row r="246" spans="8:12" x14ac:dyDescent="0.25">
      <c r="H246">
        <v>0</v>
      </c>
      <c r="I246">
        <v>0</v>
      </c>
      <c r="J246">
        <v>0</v>
      </c>
      <c r="K246"/>
      <c r="L246">
        <v>0</v>
      </c>
    </row>
    <row r="247" spans="8:12" x14ac:dyDescent="0.25">
      <c r="H247">
        <v>0</v>
      </c>
      <c r="I247">
        <v>0</v>
      </c>
      <c r="J247">
        <v>0</v>
      </c>
      <c r="K247"/>
      <c r="L247">
        <v>0</v>
      </c>
    </row>
    <row r="248" spans="8:12" x14ac:dyDescent="0.25">
      <c r="H248">
        <v>0</v>
      </c>
      <c r="I248">
        <v>0</v>
      </c>
      <c r="J248">
        <v>0</v>
      </c>
      <c r="K248"/>
      <c r="L248">
        <v>0</v>
      </c>
    </row>
    <row r="249" spans="8:12" x14ac:dyDescent="0.25">
      <c r="H249">
        <v>0</v>
      </c>
      <c r="I249">
        <v>0</v>
      </c>
      <c r="J249">
        <v>0</v>
      </c>
      <c r="K249"/>
      <c r="L249">
        <v>0</v>
      </c>
    </row>
  </sheetData>
  <mergeCells count="1">
    <mergeCell ref="B2:AH2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12FAC-87C9-4BB8-BE90-8EFF729410A5}">
  <dimension ref="A1:AH80"/>
  <sheetViews>
    <sheetView showGridLines="0" showRowColHeaders="0" zoomScale="90" zoomScaleNormal="90" workbookViewId="0">
      <pane xSplit="1" ySplit="4" topLeftCell="Z8" activePane="bottomRight" state="frozen"/>
      <selection activeCell="B14" sqref="B14"/>
      <selection pane="topRight" activeCell="B14" sqref="B14"/>
      <selection pane="bottomLeft" activeCell="B14" sqref="B14"/>
      <selection pane="bottomRight" activeCell="AE22" sqref="AE22"/>
    </sheetView>
  </sheetViews>
  <sheetFormatPr defaultRowHeight="15" x14ac:dyDescent="0.25"/>
  <cols>
    <col min="1" max="1" width="60.7109375" style="21" customWidth="1"/>
    <col min="2" max="2" width="11.5703125" style="21" hidden="1" customWidth="1"/>
    <col min="3" max="6" width="13.28515625" style="21" hidden="1" customWidth="1"/>
    <col min="7" max="10" width="14.28515625" style="21" bestFit="1" customWidth="1"/>
    <col min="11" max="11" width="14.28515625" style="21" customWidth="1"/>
    <col min="12" max="15" width="14.28515625" style="21" bestFit="1" customWidth="1"/>
    <col min="16" max="16" width="14.28515625" style="21" customWidth="1"/>
    <col min="17" max="20" width="14.28515625" style="21" bestFit="1" customWidth="1"/>
    <col min="21" max="21" width="14.28515625" style="21" customWidth="1"/>
    <col min="22" max="25" width="14.28515625" style="21" bestFit="1" customWidth="1"/>
    <col min="26" max="26" width="14.28515625" style="21" customWidth="1"/>
    <col min="27" max="28" width="14.28515625" style="21" bestFit="1" customWidth="1"/>
    <col min="29" max="31" width="13.28515625" style="38" bestFit="1" customWidth="1"/>
    <col min="32" max="34" width="11.5703125" style="38" bestFit="1" customWidth="1"/>
    <col min="35" max="35" width="13.28515625" style="38" bestFit="1" customWidth="1"/>
    <col min="36" max="45" width="11.5703125" style="38" bestFit="1" customWidth="1"/>
    <col min="46" max="51" width="15.28515625" style="38" bestFit="1" customWidth="1"/>
    <col min="52" max="52" width="16.85546875" style="38" bestFit="1" customWidth="1"/>
    <col min="53" max="62" width="15.28515625" style="38" bestFit="1" customWidth="1"/>
    <col min="63" max="66" width="19" style="38" bestFit="1" customWidth="1"/>
    <col min="67" max="16384" width="9.140625" style="38"/>
  </cols>
  <sheetData>
    <row r="1" spans="1:34" customForma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4" customFormat="1" ht="15.75" x14ac:dyDescent="0.25">
      <c r="A2" s="30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4" customFormat="1" ht="59.25" customHeight="1" x14ac:dyDescent="0.35">
      <c r="A3" s="158" t="s">
        <v>317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spans="1:34" s="21" customFormat="1" ht="24" thickBot="1" x14ac:dyDescent="0.4">
      <c r="A4" s="61"/>
    </row>
    <row r="5" spans="1:34" s="33" customFormat="1" x14ac:dyDescent="0.25">
      <c r="A5" s="31" t="s">
        <v>318</v>
      </c>
      <c r="B5" s="43" t="s">
        <v>117</v>
      </c>
      <c r="C5" s="43" t="s">
        <v>118</v>
      </c>
      <c r="D5" s="43" t="s">
        <v>119</v>
      </c>
      <c r="E5" s="43" t="s">
        <v>120</v>
      </c>
      <c r="F5" s="48">
        <v>2016</v>
      </c>
      <c r="G5" s="43" t="s">
        <v>121</v>
      </c>
      <c r="H5" s="43" t="s">
        <v>122</v>
      </c>
      <c r="I5" s="43" t="s">
        <v>123</v>
      </c>
      <c r="J5" s="43" t="s">
        <v>124</v>
      </c>
      <c r="K5" s="48">
        <v>2017</v>
      </c>
      <c r="L5" s="43" t="s">
        <v>125</v>
      </c>
      <c r="M5" s="43" t="s">
        <v>126</v>
      </c>
      <c r="N5" s="43" t="s">
        <v>127</v>
      </c>
      <c r="O5" s="43" t="s">
        <v>128</v>
      </c>
      <c r="P5" s="48">
        <v>2018</v>
      </c>
      <c r="Q5" s="43" t="s">
        <v>129</v>
      </c>
      <c r="R5" s="43" t="s">
        <v>130</v>
      </c>
      <c r="S5" s="43" t="s">
        <v>131</v>
      </c>
      <c r="T5" s="43" t="s">
        <v>132</v>
      </c>
      <c r="U5" s="48">
        <v>2019</v>
      </c>
      <c r="V5" s="43" t="s">
        <v>133</v>
      </c>
      <c r="W5" s="43" t="s">
        <v>134</v>
      </c>
      <c r="X5" s="43" t="s">
        <v>135</v>
      </c>
      <c r="Y5" s="43" t="s">
        <v>136</v>
      </c>
      <c r="Z5" s="48">
        <v>2020</v>
      </c>
      <c r="AA5" s="43" t="s">
        <v>137</v>
      </c>
      <c r="AB5" s="43" t="s">
        <v>138</v>
      </c>
      <c r="AC5" s="43" t="s">
        <v>514</v>
      </c>
      <c r="AD5" s="43" t="s">
        <v>563</v>
      </c>
      <c r="AE5" s="48">
        <v>2021</v>
      </c>
    </row>
    <row r="6" spans="1:34" s="167" customFormat="1" hidden="1" x14ac:dyDescent="0.25">
      <c r="A6" s="31" t="s">
        <v>318</v>
      </c>
      <c r="B6" s="43" t="s">
        <v>139</v>
      </c>
      <c r="C6" s="43" t="s">
        <v>140</v>
      </c>
      <c r="D6" s="43" t="s">
        <v>141</v>
      </c>
      <c r="E6" s="43" t="s">
        <v>142</v>
      </c>
      <c r="F6" s="48">
        <v>2016</v>
      </c>
      <c r="G6" s="43" t="s">
        <v>143</v>
      </c>
      <c r="H6" s="43" t="s">
        <v>144</v>
      </c>
      <c r="I6" s="43" t="s">
        <v>145</v>
      </c>
      <c r="J6" s="43" t="s">
        <v>146</v>
      </c>
      <c r="K6" s="48">
        <v>2017</v>
      </c>
      <c r="L6" s="43" t="s">
        <v>147</v>
      </c>
      <c r="M6" s="43" t="s">
        <v>148</v>
      </c>
      <c r="N6" s="43" t="s">
        <v>149</v>
      </c>
      <c r="O6" s="43" t="s">
        <v>150</v>
      </c>
      <c r="P6" s="48">
        <v>2018</v>
      </c>
      <c r="Q6" s="43" t="s">
        <v>151</v>
      </c>
      <c r="R6" s="43" t="s">
        <v>152</v>
      </c>
      <c r="S6" s="43" t="s">
        <v>153</v>
      </c>
      <c r="T6" s="43" t="s">
        <v>154</v>
      </c>
      <c r="U6" s="48">
        <v>2019</v>
      </c>
      <c r="V6" s="43" t="s">
        <v>155</v>
      </c>
      <c r="W6" s="43" t="s">
        <v>156</v>
      </c>
      <c r="X6" s="43" t="s">
        <v>157</v>
      </c>
      <c r="Y6" s="43" t="s">
        <v>158</v>
      </c>
      <c r="Z6" s="48">
        <v>2020</v>
      </c>
      <c r="AA6" s="43" t="s">
        <v>159</v>
      </c>
      <c r="AB6" s="43" t="s">
        <v>160</v>
      </c>
      <c r="AC6" s="43" t="s">
        <v>513</v>
      </c>
      <c r="AD6" s="43" t="s">
        <v>564</v>
      </c>
      <c r="AE6" s="48">
        <v>2021</v>
      </c>
    </row>
    <row r="7" spans="1:34" x14ac:dyDescent="0.25">
      <c r="A7" s="10" t="s">
        <v>264</v>
      </c>
      <c r="B7" s="117"/>
      <c r="C7" s="117"/>
      <c r="D7" s="117"/>
      <c r="E7" s="117"/>
      <c r="F7" s="49">
        <v>0</v>
      </c>
      <c r="G7" s="117">
        <v>2612025.3624999998</v>
      </c>
      <c r="H7" s="117">
        <v>2656948.0000200006</v>
      </c>
      <c r="I7" s="117">
        <v>3285569.6003300003</v>
      </c>
      <c r="J7" s="117">
        <v>3277290.7899799999</v>
      </c>
      <c r="K7" s="49">
        <v>11831833.752830001</v>
      </c>
      <c r="L7" s="117">
        <v>3861480.2303900002</v>
      </c>
      <c r="M7" s="117">
        <v>4199345.2980500003</v>
      </c>
      <c r="N7" s="117">
        <v>3730758.7188200001</v>
      </c>
      <c r="O7" s="117">
        <v>4235656.4050099999</v>
      </c>
      <c r="P7" s="49">
        <v>16027240.65227</v>
      </c>
      <c r="Q7" s="117">
        <v>4681016.349539998</v>
      </c>
      <c r="R7" s="117">
        <v>5226553.4184999987</v>
      </c>
      <c r="S7" s="117">
        <v>5857832.6830099989</v>
      </c>
      <c r="T7" s="117">
        <v>6188679.2895699991</v>
      </c>
      <c r="U7" s="49">
        <v>21954081.740619995</v>
      </c>
      <c r="V7" s="117">
        <v>5235119.8450999996</v>
      </c>
      <c r="W7" s="117">
        <v>2801411.0165800001</v>
      </c>
      <c r="X7" s="117">
        <v>8158889.6783899991</v>
      </c>
      <c r="Y7" s="117">
        <v>8898622.9626099989</v>
      </c>
      <c r="Z7" s="49">
        <v>25094043.502679996</v>
      </c>
      <c r="AA7" s="117">
        <v>7409300.5753699997</v>
      </c>
      <c r="AB7" s="117">
        <v>7775872.8756799996</v>
      </c>
      <c r="AC7" s="117">
        <v>7910503.3983000005</v>
      </c>
      <c r="AD7" s="117">
        <v>9156501.6232499983</v>
      </c>
      <c r="AE7" s="49">
        <v>32252178.472599998</v>
      </c>
      <c r="AG7" s="196"/>
      <c r="AH7" s="169"/>
    </row>
    <row r="8" spans="1:34" customFormat="1" x14ac:dyDescent="0.25">
      <c r="A8" s="12" t="s">
        <v>559</v>
      </c>
      <c r="B8" s="9"/>
      <c r="C8" s="9"/>
      <c r="D8" s="9"/>
      <c r="E8" s="9"/>
      <c r="F8" s="50"/>
      <c r="G8" s="9">
        <v>2581797.6648900001</v>
      </c>
      <c r="H8" s="9">
        <v>2614161.2647799999</v>
      </c>
      <c r="I8" s="9">
        <v>3251127.2670500004</v>
      </c>
      <c r="J8" s="9">
        <v>3242016.4961799993</v>
      </c>
      <c r="K8" s="50">
        <v>11689102.6929</v>
      </c>
      <c r="L8" s="9">
        <v>3824656.9864300005</v>
      </c>
      <c r="M8" s="9">
        <v>4160659.2593499995</v>
      </c>
      <c r="N8" s="9">
        <v>3691509.6031899997</v>
      </c>
      <c r="O8" s="9">
        <v>4196901.4604500011</v>
      </c>
      <c r="P8" s="50">
        <v>15873727.309420001</v>
      </c>
      <c r="Q8" s="1">
        <v>4638144.1130400011</v>
      </c>
      <c r="R8" s="1">
        <v>5185057.1767500015</v>
      </c>
      <c r="S8" s="1">
        <v>5817083.5121400012</v>
      </c>
      <c r="T8" s="1">
        <v>6147941.0226800023</v>
      </c>
      <c r="U8" s="50">
        <v>21788225.824610006</v>
      </c>
      <c r="V8" s="1">
        <v>5195986.6523200003</v>
      </c>
      <c r="W8" s="1">
        <v>2762735.1909900014</v>
      </c>
      <c r="X8" s="1">
        <v>8120337.1197699998</v>
      </c>
      <c r="Y8" s="1">
        <v>8860662.3055299949</v>
      </c>
      <c r="Z8" s="50">
        <v>24939721.268609997</v>
      </c>
      <c r="AA8" s="1">
        <v>7371705.3895699997</v>
      </c>
      <c r="AB8" s="1">
        <v>7737737.2083200011</v>
      </c>
      <c r="AC8" s="1">
        <v>7871224.1222200012</v>
      </c>
      <c r="AD8" s="1">
        <v>9115536.4638000038</v>
      </c>
      <c r="AE8" s="50">
        <v>32096203.183910005</v>
      </c>
      <c r="AG8" s="299"/>
      <c r="AH8" s="9"/>
    </row>
    <row r="9" spans="1:34" customFormat="1" x14ac:dyDescent="0.25">
      <c r="A9" s="12" t="s">
        <v>561</v>
      </c>
      <c r="B9" s="9"/>
      <c r="C9" s="9"/>
      <c r="D9" s="9"/>
      <c r="E9" s="9"/>
      <c r="F9" s="50"/>
      <c r="G9" s="9">
        <v>30227.697609999999</v>
      </c>
      <c r="H9" s="9">
        <v>42786.735240000002</v>
      </c>
      <c r="I9" s="9">
        <v>34442.333279999999</v>
      </c>
      <c r="J9" s="9">
        <v>35274.293799999999</v>
      </c>
      <c r="K9" s="50">
        <v>142731.05992999999</v>
      </c>
      <c r="L9" s="9">
        <v>36823.243959999993</v>
      </c>
      <c r="M9" s="9">
        <v>38686.038699999997</v>
      </c>
      <c r="N9" s="9">
        <v>39249.115630000008</v>
      </c>
      <c r="O9" s="9">
        <v>38754.944559999989</v>
      </c>
      <c r="P9" s="50">
        <v>153513.34285000002</v>
      </c>
      <c r="Q9" s="1">
        <v>42872.236499999992</v>
      </c>
      <c r="R9" s="1">
        <v>41496.241750000008</v>
      </c>
      <c r="S9" s="1">
        <v>40749.170870000002</v>
      </c>
      <c r="T9" s="1">
        <v>40738.266890000006</v>
      </c>
      <c r="U9" s="50">
        <v>165855.91601000002</v>
      </c>
      <c r="V9" s="1">
        <v>39133.19277999999</v>
      </c>
      <c r="W9" s="1">
        <v>38675.82559</v>
      </c>
      <c r="X9" s="1">
        <v>38552.558619999996</v>
      </c>
      <c r="Y9" s="1">
        <v>37960.65707999999</v>
      </c>
      <c r="Z9" s="50">
        <v>154322.23406999998</v>
      </c>
      <c r="AA9" s="1">
        <v>37595.185799999999</v>
      </c>
      <c r="AB9" s="1">
        <v>38135.667359999999</v>
      </c>
      <c r="AC9" s="1">
        <v>39279.276079999996</v>
      </c>
      <c r="AD9" s="1">
        <v>40965.159449994564</v>
      </c>
      <c r="AE9" s="50">
        <v>155975.28868999454</v>
      </c>
      <c r="AG9" s="299"/>
      <c r="AH9" s="9"/>
    </row>
    <row r="10" spans="1:34" x14ac:dyDescent="0.25">
      <c r="A10" s="12" t="s">
        <v>560</v>
      </c>
      <c r="B10" s="9"/>
      <c r="C10" s="9"/>
      <c r="D10" s="9"/>
      <c r="E10" s="9"/>
      <c r="F10" s="50">
        <v>0</v>
      </c>
      <c r="G10" s="9">
        <v>-2581213.99009</v>
      </c>
      <c r="H10" s="9">
        <v>-2614759.6452699997</v>
      </c>
      <c r="I10" s="9">
        <v>-3251154.05412</v>
      </c>
      <c r="J10" s="9">
        <v>-3241101.0647200001</v>
      </c>
      <c r="K10" s="50">
        <v>-11688228.7542</v>
      </c>
      <c r="L10" s="9">
        <v>-3824427.5806699996</v>
      </c>
      <c r="M10" s="9">
        <v>-4160541.8549500001</v>
      </c>
      <c r="N10" s="9">
        <v>-3690770.8820099994</v>
      </c>
      <c r="O10" s="9">
        <v>-4195449.1304000001</v>
      </c>
      <c r="P10" s="50">
        <v>-15871189.448029999</v>
      </c>
      <c r="Q10" s="1">
        <v>-4639330.9777299995</v>
      </c>
      <c r="R10" s="1">
        <v>-5185688.5074100001</v>
      </c>
      <c r="S10" s="1">
        <v>-5816910.3244399996</v>
      </c>
      <c r="T10" s="1">
        <v>-6147272.8960900009</v>
      </c>
      <c r="U10" s="50">
        <v>-21789202.705669999</v>
      </c>
      <c r="V10" s="1">
        <v>-5193099.7879900001</v>
      </c>
      <c r="W10" s="1">
        <v>-2761249.7902900004</v>
      </c>
      <c r="X10" s="1">
        <v>-8121466.0316700013</v>
      </c>
      <c r="Y10" s="1">
        <v>-8820830.5297100022</v>
      </c>
      <c r="Z10" s="50">
        <v>-24896646.139660005</v>
      </c>
      <c r="AA10" s="1">
        <v>-7369536.3632399999</v>
      </c>
      <c r="AB10" s="1">
        <v>-7736594.2559700003</v>
      </c>
      <c r="AC10" s="1">
        <v>-7870463.3040199997</v>
      </c>
      <c r="AD10" s="1">
        <v>-9114594.0942099988</v>
      </c>
      <c r="AE10" s="50">
        <v>-32091188.017439999</v>
      </c>
      <c r="AG10" s="196"/>
      <c r="AH10" s="169"/>
    </row>
    <row r="11" spans="1:34" ht="15.75" thickBot="1" x14ac:dyDescent="0.3">
      <c r="A11" s="10" t="s">
        <v>319</v>
      </c>
      <c r="B11" s="117"/>
      <c r="C11" s="117"/>
      <c r="D11" s="117"/>
      <c r="E11" s="117"/>
      <c r="F11" s="49">
        <v>0</v>
      </c>
      <c r="G11" s="117">
        <v>30811.372410000302</v>
      </c>
      <c r="H11" s="117">
        <v>42188.35474999994</v>
      </c>
      <c r="I11" s="117">
        <v>34415.546210000291</v>
      </c>
      <c r="J11" s="117">
        <v>36189.725259999279</v>
      </c>
      <c r="K11" s="49">
        <v>143604.99862999981</v>
      </c>
      <c r="L11" s="117">
        <v>37052.649720001034</v>
      </c>
      <c r="M11" s="117">
        <v>38803.443099999335</v>
      </c>
      <c r="N11" s="117">
        <v>39987.836810000241</v>
      </c>
      <c r="O11" s="117">
        <v>40207.274610000663</v>
      </c>
      <c r="P11" s="49">
        <v>156051.20424000127</v>
      </c>
      <c r="Q11" s="117">
        <v>41685.371810001321</v>
      </c>
      <c r="R11" s="117">
        <v>40864.911090001464</v>
      </c>
      <c r="S11" s="117">
        <v>40922.358570001088</v>
      </c>
      <c r="T11" s="117">
        <v>41406.393480001017</v>
      </c>
      <c r="U11" s="49">
        <v>164879.03495000489</v>
      </c>
      <c r="V11" s="117">
        <v>42020.057110000402</v>
      </c>
      <c r="W11" s="117">
        <v>40161.226290001068</v>
      </c>
      <c r="X11" s="117">
        <v>37423.64671999868</v>
      </c>
      <c r="Y11" s="117">
        <v>77792.432899992913</v>
      </c>
      <c r="Z11" s="49">
        <v>197397.36301999306</v>
      </c>
      <c r="AA11" s="117">
        <v>39764.212129999883</v>
      </c>
      <c r="AB11" s="117">
        <v>39278.619710001163</v>
      </c>
      <c r="AC11" s="117">
        <v>40040.094280001707</v>
      </c>
      <c r="AD11" s="117">
        <v>41907.52903999947</v>
      </c>
      <c r="AE11" s="49">
        <v>160990.45516000222</v>
      </c>
      <c r="AG11" s="197"/>
      <c r="AH11" s="169"/>
    </row>
    <row r="12" spans="1:34" customFormat="1" x14ac:dyDescent="0.25">
      <c r="A12" s="12" t="s">
        <v>267</v>
      </c>
      <c r="B12" s="9"/>
      <c r="C12" s="9"/>
      <c r="D12" s="9"/>
      <c r="E12" s="9"/>
      <c r="F12" s="50"/>
      <c r="G12" s="9">
        <v>135580.30578</v>
      </c>
      <c r="H12" s="9">
        <v>137910.81178999998</v>
      </c>
      <c r="I12" s="9">
        <v>152261.83271000005</v>
      </c>
      <c r="J12" s="9">
        <v>153165.12448000003</v>
      </c>
      <c r="K12" s="50">
        <v>578918.07476000011</v>
      </c>
      <c r="L12" s="9">
        <v>161302.38502000002</v>
      </c>
      <c r="M12" s="9">
        <v>173725.64987999998</v>
      </c>
      <c r="N12" s="9">
        <v>183581.23886999997</v>
      </c>
      <c r="O12" s="9">
        <v>184953.42895999999</v>
      </c>
      <c r="P12" s="50">
        <v>703562.70273000002</v>
      </c>
      <c r="Q12" s="1">
        <v>192610.84965000002</v>
      </c>
      <c r="R12" s="1">
        <v>203927.13460000002</v>
      </c>
      <c r="S12" s="1">
        <v>228768.64595999991</v>
      </c>
      <c r="T12" s="1">
        <v>232862.40446999992</v>
      </c>
      <c r="U12" s="50">
        <v>858169.03467999992</v>
      </c>
      <c r="V12" s="1">
        <v>241860.15312999999</v>
      </c>
      <c r="W12" s="1">
        <v>232389.69671000002</v>
      </c>
      <c r="X12" s="1">
        <v>257458.56350999998</v>
      </c>
      <c r="Y12" s="1">
        <v>259640.47462999998</v>
      </c>
      <c r="Z12" s="50">
        <v>991348.88798</v>
      </c>
      <c r="AA12" s="1">
        <v>278442.3706299999</v>
      </c>
      <c r="AB12" s="1">
        <v>291308.83288</v>
      </c>
      <c r="AC12" s="1">
        <v>322219.94581000006</v>
      </c>
      <c r="AD12" s="1">
        <v>322081.6549599999</v>
      </c>
      <c r="AE12" s="50">
        <v>1214052.8042799998</v>
      </c>
      <c r="AH12" s="9"/>
    </row>
    <row r="13" spans="1:34" x14ac:dyDescent="0.25">
      <c r="A13" s="12" t="s">
        <v>320</v>
      </c>
      <c r="B13" s="9"/>
      <c r="C13" s="9"/>
      <c r="D13" s="9"/>
      <c r="E13" s="9"/>
      <c r="F13" s="50">
        <v>0</v>
      </c>
      <c r="G13" s="9">
        <v>-10159.5538</v>
      </c>
      <c r="H13" s="9">
        <v>-5539.02891</v>
      </c>
      <c r="I13" s="9">
        <v>-7456.2494300000008</v>
      </c>
      <c r="J13" s="9">
        <v>4458.2182899999998</v>
      </c>
      <c r="K13" s="50">
        <v>-18696.613849999998</v>
      </c>
      <c r="L13" s="9">
        <v>-3786.8119800000018</v>
      </c>
      <c r="M13" s="9">
        <v>-9339.4281500000016</v>
      </c>
      <c r="N13" s="9">
        <v>-6887.3256499999979</v>
      </c>
      <c r="O13" s="9">
        <v>-10698.8547</v>
      </c>
      <c r="P13" s="50">
        <v>-30712.420480000001</v>
      </c>
      <c r="Q13" s="1">
        <v>-3202.7832000000017</v>
      </c>
      <c r="R13" s="1">
        <v>-4303.4529599999996</v>
      </c>
      <c r="S13" s="1">
        <v>-5945.32251</v>
      </c>
      <c r="T13" s="1">
        <v>-7080.4807900000023</v>
      </c>
      <c r="U13" s="50">
        <v>-20532.039460000004</v>
      </c>
      <c r="V13" s="1">
        <v>-12649.843360000001</v>
      </c>
      <c r="W13" s="1">
        <v>-6910.9880899999989</v>
      </c>
      <c r="X13" s="1">
        <v>-2788.5939500000004</v>
      </c>
      <c r="Y13" s="1">
        <v>50.348499999999078</v>
      </c>
      <c r="Z13" s="50">
        <v>-22299.0769</v>
      </c>
      <c r="AA13" s="1">
        <v>-10376.00145</v>
      </c>
      <c r="AB13" s="1">
        <v>-8602.8759199999986</v>
      </c>
      <c r="AC13" s="1">
        <v>-12738.79737</v>
      </c>
      <c r="AD13" s="1">
        <v>-6397.0826300000008</v>
      </c>
      <c r="AE13" s="50">
        <v>-38114.757369999999</v>
      </c>
      <c r="AH13" s="169"/>
    </row>
    <row r="14" spans="1:34" x14ac:dyDescent="0.25">
      <c r="A14" s="12" t="s">
        <v>281</v>
      </c>
      <c r="B14" s="9"/>
      <c r="C14" s="9"/>
      <c r="D14" s="9"/>
      <c r="E14" s="9"/>
      <c r="F14" s="50">
        <v>0</v>
      </c>
      <c r="G14" s="9">
        <v>-35098.909959999997</v>
      </c>
      <c r="H14" s="9">
        <v>-36199.349869999998</v>
      </c>
      <c r="I14" s="9">
        <v>-41818.786330000003</v>
      </c>
      <c r="J14" s="9">
        <v>-5204.3643499999998</v>
      </c>
      <c r="K14" s="50">
        <v>-118321.41051</v>
      </c>
      <c r="L14" s="9">
        <v>-33414.787769999988</v>
      </c>
      <c r="M14" s="9">
        <v>-37470.591629999995</v>
      </c>
      <c r="N14" s="9">
        <v>-29528.162429999993</v>
      </c>
      <c r="O14" s="9">
        <v>-39591.11075</v>
      </c>
      <c r="P14" s="50">
        <v>-140004.65257999997</v>
      </c>
      <c r="Q14" s="1">
        <v>-40966.800830000007</v>
      </c>
      <c r="R14" s="1">
        <v>-40486.368749999994</v>
      </c>
      <c r="S14" s="1">
        <v>-38303.284010000003</v>
      </c>
      <c r="T14" s="1">
        <v>-35056.608109999994</v>
      </c>
      <c r="U14" s="50">
        <v>-154813.06169999999</v>
      </c>
      <c r="V14" s="1">
        <v>-33570.221369999999</v>
      </c>
      <c r="W14" s="1">
        <v>-26795.256659999999</v>
      </c>
      <c r="X14" s="1">
        <v>-39743.707130000003</v>
      </c>
      <c r="Y14" s="1">
        <v>-45475.847920000007</v>
      </c>
      <c r="Z14" s="50">
        <v>-145585.03307999999</v>
      </c>
      <c r="AA14" s="1">
        <v>-69350.25311000002</v>
      </c>
      <c r="AB14" s="1">
        <v>-25134.513050000016</v>
      </c>
      <c r="AC14" s="1">
        <v>-23429.291819999999</v>
      </c>
      <c r="AD14" s="1">
        <v>-56824.558769999996</v>
      </c>
      <c r="AE14" s="50">
        <v>-174738.61675000002</v>
      </c>
      <c r="AG14" s="195"/>
      <c r="AH14" s="169"/>
    </row>
    <row r="15" spans="1:34" x14ac:dyDescent="0.25">
      <c r="A15" s="12" t="s">
        <v>283</v>
      </c>
      <c r="B15" s="9"/>
      <c r="C15" s="9"/>
      <c r="D15" s="9"/>
      <c r="E15" s="9"/>
      <c r="F15" s="50">
        <v>0</v>
      </c>
      <c r="G15" s="9">
        <v>-10753.11255999998</v>
      </c>
      <c r="H15" s="9">
        <v>-9394.2332700000115</v>
      </c>
      <c r="I15" s="9">
        <v>-13400.655550000025</v>
      </c>
      <c r="J15" s="9">
        <v>-8998.6835800000408</v>
      </c>
      <c r="K15" s="50">
        <v>-42546.684960000057</v>
      </c>
      <c r="L15" s="9">
        <v>-6904.6324900000473</v>
      </c>
      <c r="M15" s="9">
        <v>-7842.5098500000022</v>
      </c>
      <c r="N15" s="9">
        <v>-13315.911339999991</v>
      </c>
      <c r="O15" s="9">
        <v>-12342.01946999997</v>
      </c>
      <c r="P15" s="50">
        <v>-40405.073150000011</v>
      </c>
      <c r="Q15" s="1">
        <v>-3934.0245100000175</v>
      </c>
      <c r="R15" s="1">
        <v>-9547.2038100000354</v>
      </c>
      <c r="S15" s="1">
        <v>-16420.7788899999</v>
      </c>
      <c r="T15" s="1">
        <v>-33641.321609999926</v>
      </c>
      <c r="U15" s="50">
        <v>-63543.328819999879</v>
      </c>
      <c r="V15" s="1">
        <v>-9398.4814299999562</v>
      </c>
      <c r="W15" s="1">
        <v>-4084.2466000001295</v>
      </c>
      <c r="X15" s="1">
        <v>-3428.0388599999424</v>
      </c>
      <c r="Y15" s="1">
        <v>-6653.0837800000154</v>
      </c>
      <c r="Z15" s="50">
        <v>-23563.850670000043</v>
      </c>
      <c r="AA15" s="1">
        <v>-5625.3037399998866</v>
      </c>
      <c r="AB15" s="1">
        <v>-9173.297969999956</v>
      </c>
      <c r="AC15" s="1">
        <v>-10496.293130000064</v>
      </c>
      <c r="AD15" s="1">
        <v>-1326.8634199997759</v>
      </c>
      <c r="AE15" s="50">
        <v>-26621.758259999682</v>
      </c>
      <c r="AG15" s="196"/>
    </row>
    <row r="16" spans="1:34" x14ac:dyDescent="0.25">
      <c r="A16" s="12" t="s">
        <v>270</v>
      </c>
      <c r="B16" s="9"/>
      <c r="C16" s="9"/>
      <c r="D16" s="9"/>
      <c r="E16" s="9"/>
      <c r="F16" s="50">
        <v>0</v>
      </c>
      <c r="G16" s="9">
        <v>0</v>
      </c>
      <c r="H16" s="9">
        <v>-80.128790000000009</v>
      </c>
      <c r="I16" s="9">
        <v>-329.53787</v>
      </c>
      <c r="J16" s="9">
        <v>-198.66177999999999</v>
      </c>
      <c r="K16" s="50">
        <v>-608.32844</v>
      </c>
      <c r="L16" s="9">
        <v>0</v>
      </c>
      <c r="M16" s="9">
        <v>-7.1003799999999995</v>
      </c>
      <c r="N16" s="9">
        <v>-570.09924999999998</v>
      </c>
      <c r="O16" s="9">
        <v>0</v>
      </c>
      <c r="P16" s="50">
        <v>-577.19962999999996</v>
      </c>
      <c r="Q16" s="1">
        <v>-195.30137999999999</v>
      </c>
      <c r="R16" s="1">
        <v>0</v>
      </c>
      <c r="S16" s="1">
        <v>-893.87730999999997</v>
      </c>
      <c r="T16" s="1">
        <v>-633.78161999999998</v>
      </c>
      <c r="U16" s="50">
        <v>-1722.9603099999999</v>
      </c>
      <c r="V16" s="1">
        <v>365.79712000000006</v>
      </c>
      <c r="W16" s="1">
        <v>-0.36731000000000003</v>
      </c>
      <c r="X16" s="1">
        <v>-98.180459999999997</v>
      </c>
      <c r="Y16" s="1">
        <v>-1.9960000000000002E-2</v>
      </c>
      <c r="Z16" s="50">
        <v>267.22939000000008</v>
      </c>
      <c r="AA16" s="1">
        <v>-346.59753000000001</v>
      </c>
      <c r="AB16" s="1">
        <v>0</v>
      </c>
      <c r="AC16" s="1">
        <v>26.670400000000001</v>
      </c>
      <c r="AD16" s="1">
        <v>0</v>
      </c>
      <c r="AE16" s="50">
        <v>-319.92713000000003</v>
      </c>
      <c r="AF16" s="196"/>
    </row>
    <row r="17" spans="1:32" ht="15.75" thickBot="1" x14ac:dyDescent="0.3">
      <c r="A17" s="10" t="s">
        <v>214</v>
      </c>
      <c r="B17" s="117"/>
      <c r="C17" s="117"/>
      <c r="D17" s="117"/>
      <c r="E17" s="117"/>
      <c r="F17" s="49">
        <v>0</v>
      </c>
      <c r="G17" s="117">
        <v>110380.10187000033</v>
      </c>
      <c r="H17" s="117">
        <v>128886.42569999991</v>
      </c>
      <c r="I17" s="117">
        <v>123672.14974000031</v>
      </c>
      <c r="J17" s="117">
        <v>179411.35831999927</v>
      </c>
      <c r="K17" s="49">
        <v>542350.03562999982</v>
      </c>
      <c r="L17" s="117">
        <v>154248.80250000101</v>
      </c>
      <c r="M17" s="117">
        <v>157869.46296999935</v>
      </c>
      <c r="N17" s="117">
        <v>173267.57701000024</v>
      </c>
      <c r="O17" s="117">
        <v>162528.71865000069</v>
      </c>
      <c r="P17" s="49">
        <v>647914.56113000121</v>
      </c>
      <c r="Q17" s="117">
        <v>185997.31154000133</v>
      </c>
      <c r="R17" s="117">
        <v>190455.02017000146</v>
      </c>
      <c r="S17" s="117">
        <v>208127.74181000103</v>
      </c>
      <c r="T17" s="117">
        <v>197856.60582000104</v>
      </c>
      <c r="U17" s="49">
        <v>782436.67934000492</v>
      </c>
      <c r="V17" s="117">
        <v>228627.46120000046</v>
      </c>
      <c r="W17" s="117">
        <v>234760.06434000097</v>
      </c>
      <c r="X17" s="117">
        <v>248823.68982999874</v>
      </c>
      <c r="Y17" s="117">
        <v>285354.30436999287</v>
      </c>
      <c r="Z17" s="49">
        <v>997565.51973999315</v>
      </c>
      <c r="AA17" s="117">
        <v>232508.4269299999</v>
      </c>
      <c r="AB17" s="117">
        <v>287676.76565000118</v>
      </c>
      <c r="AC17" s="117">
        <v>315622.32817000174</v>
      </c>
      <c r="AD17" s="117">
        <v>299440.67917999957</v>
      </c>
      <c r="AE17" s="49">
        <v>1135248.1999300024</v>
      </c>
      <c r="AF17" s="197"/>
    </row>
    <row r="18" spans="1:32" x14ac:dyDescent="0.25">
      <c r="A18" s="12" t="s">
        <v>321</v>
      </c>
      <c r="B18" s="9">
        <v>969586.69909000013</v>
      </c>
      <c r="C18" s="9">
        <v>1013141.8403</v>
      </c>
      <c r="D18" s="9">
        <v>1006053.8247100001</v>
      </c>
      <c r="E18" s="9">
        <v>1047692.7638199999</v>
      </c>
      <c r="F18" s="50">
        <v>4036475.1279199999</v>
      </c>
      <c r="G18" s="9">
        <v>1134617.5289899998</v>
      </c>
      <c r="H18" s="9">
        <v>1195190.8740899998</v>
      </c>
      <c r="I18" s="9">
        <v>1247746.9038399998</v>
      </c>
      <c r="J18" s="9">
        <v>1272112.1123400002</v>
      </c>
      <c r="K18" s="50">
        <v>4849667.4192599999</v>
      </c>
      <c r="L18" s="9">
        <v>1429758.0795999998</v>
      </c>
      <c r="M18" s="9">
        <v>1600078.43515</v>
      </c>
      <c r="N18" s="9">
        <v>1746333.98551</v>
      </c>
      <c r="O18" s="9">
        <v>1602299.0417200003</v>
      </c>
      <c r="P18" s="50">
        <v>6378469.5419800002</v>
      </c>
      <c r="Q18" s="1">
        <v>1766256.1156799998</v>
      </c>
      <c r="R18" s="1">
        <v>1896275.0444499997</v>
      </c>
      <c r="S18" s="1">
        <v>2215822.4158199993</v>
      </c>
      <c r="T18" s="1">
        <v>2040916.866219999</v>
      </c>
      <c r="U18" s="50">
        <v>7919270.4421699978</v>
      </c>
      <c r="V18" s="1">
        <v>2728872.0822999966</v>
      </c>
      <c r="W18" s="1">
        <v>1857825.2372500005</v>
      </c>
      <c r="X18" s="1">
        <v>2177053.0554499999</v>
      </c>
      <c r="Y18" s="1">
        <v>2726739.6923000002</v>
      </c>
      <c r="Z18" s="50">
        <v>9490490.0672999974</v>
      </c>
      <c r="AA18" s="1">
        <v>2998165.6645200001</v>
      </c>
      <c r="AB18" s="1">
        <v>3481152.3280199994</v>
      </c>
      <c r="AC18" s="1">
        <v>3974879.1472000005</v>
      </c>
      <c r="AD18" s="1">
        <v>3623056.2438400001</v>
      </c>
      <c r="AE18" s="50">
        <v>14077253.383580001</v>
      </c>
      <c r="AF18" s="195"/>
    </row>
    <row r="19" spans="1:32" x14ac:dyDescent="0.25">
      <c r="A19" s="12" t="s">
        <v>322</v>
      </c>
      <c r="B19" s="9">
        <v>0</v>
      </c>
      <c r="C19" s="9">
        <v>0</v>
      </c>
      <c r="D19" s="9">
        <v>0</v>
      </c>
      <c r="E19" s="9">
        <v>0</v>
      </c>
      <c r="F19" s="50">
        <v>0</v>
      </c>
      <c r="G19" s="9">
        <v>39736700.017329998</v>
      </c>
      <c r="H19" s="9">
        <v>41917921.979680054</v>
      </c>
      <c r="I19" s="9">
        <v>45042671.849699967</v>
      </c>
      <c r="J19" s="9">
        <v>47732463.620360151</v>
      </c>
      <c r="K19" s="50">
        <v>47732463.620360151</v>
      </c>
      <c r="L19" s="9">
        <v>50784190.847729914</v>
      </c>
      <c r="M19" s="9">
        <v>53592366.611419998</v>
      </c>
      <c r="N19" s="9">
        <v>56494119.001429997</v>
      </c>
      <c r="O19" s="9">
        <v>60017974.194710009</v>
      </c>
      <c r="P19" s="50">
        <v>60017974.194710009</v>
      </c>
      <c r="Q19" s="1">
        <v>63631238.504020065</v>
      </c>
      <c r="R19" s="1">
        <v>68005583.143270031</v>
      </c>
      <c r="S19" s="1">
        <v>72367014.031469971</v>
      </c>
      <c r="T19" s="1">
        <v>77069470.052219987</v>
      </c>
      <c r="U19" s="50">
        <v>77069470.052219987</v>
      </c>
      <c r="V19" s="1">
        <v>78202943.17324996</v>
      </c>
      <c r="W19" s="1">
        <v>79889843.511230052</v>
      </c>
      <c r="X19" s="1">
        <v>85233823.628579885</v>
      </c>
      <c r="Y19" s="1">
        <v>92155608.662649989</v>
      </c>
      <c r="Z19" s="50">
        <v>92155608.662649989</v>
      </c>
      <c r="AA19" s="1">
        <v>95750480.424749956</v>
      </c>
      <c r="AB19" s="1">
        <v>100306180.84460995</v>
      </c>
      <c r="AC19" s="1">
        <v>103569725.37704</v>
      </c>
      <c r="AD19" s="1">
        <v>109773308.10338995</v>
      </c>
      <c r="AE19" s="50">
        <v>109773308.10338995</v>
      </c>
    </row>
    <row r="20" spans="1:32" x14ac:dyDescent="0.25">
      <c r="A20" s="18" t="s">
        <v>304</v>
      </c>
      <c r="B20" s="19"/>
      <c r="C20" s="19"/>
      <c r="D20" s="19"/>
      <c r="E20" s="19"/>
      <c r="F20" s="56">
        <v>0</v>
      </c>
      <c r="G20" s="19">
        <f t="shared" ref="G20:AC20" si="0">-G14/G7</f>
        <v>1.343743076307897E-2</v>
      </c>
      <c r="H20" s="19">
        <f t="shared" si="0"/>
        <v>1.3624410364722042E-2</v>
      </c>
      <c r="I20" s="19">
        <f t="shared" si="0"/>
        <v>1.2728017183321807E-2</v>
      </c>
      <c r="J20" s="19">
        <f t="shared" si="0"/>
        <v>1.5880081089880219E-3</v>
      </c>
      <c r="K20" s="56">
        <f t="shared" si="0"/>
        <v>1.0000259721507603E-2</v>
      </c>
      <c r="L20" s="19">
        <f t="shared" si="0"/>
        <v>8.6533623834259988E-3</v>
      </c>
      <c r="M20" s="19">
        <f t="shared" si="0"/>
        <v>8.9229603594159698E-3</v>
      </c>
      <c r="N20" s="19">
        <f t="shared" si="0"/>
        <v>7.9147874884118591E-3</v>
      </c>
      <c r="O20" s="19">
        <f t="shared" si="0"/>
        <v>9.347101597563726E-3</v>
      </c>
      <c r="P20" s="56">
        <f t="shared" si="0"/>
        <v>8.7354183803417564E-3</v>
      </c>
      <c r="Q20" s="19">
        <f t="shared" si="0"/>
        <v>8.7516893279011524E-3</v>
      </c>
      <c r="R20" s="19">
        <f t="shared" si="0"/>
        <v>7.746284311702191E-3</v>
      </c>
      <c r="S20" s="19">
        <f t="shared" si="0"/>
        <v>6.5388149649774864E-3</v>
      </c>
      <c r="T20" s="19">
        <f t="shared" si="0"/>
        <v>5.6646348065058309E-3</v>
      </c>
      <c r="U20" s="56">
        <f t="shared" si="0"/>
        <v>7.0516755621603143E-3</v>
      </c>
      <c r="V20" s="19">
        <f t="shared" si="0"/>
        <v>6.4125029346598942E-3</v>
      </c>
      <c r="W20" s="19">
        <f t="shared" si="0"/>
        <v>9.5649144311254989E-3</v>
      </c>
      <c r="X20" s="19">
        <f t="shared" si="0"/>
        <v>4.8712151648853605E-3</v>
      </c>
      <c r="Y20" s="19">
        <f t="shared" si="0"/>
        <v>5.1104365373248464E-3</v>
      </c>
      <c r="Z20" s="56">
        <f t="shared" si="0"/>
        <v>5.8015772971961171E-3</v>
      </c>
      <c r="AA20" s="19">
        <f t="shared" si="0"/>
        <v>9.3598919904173093E-3</v>
      </c>
      <c r="AB20" s="19">
        <f t="shared" si="0"/>
        <v>3.232371908832422E-3</v>
      </c>
      <c r="AC20" s="266">
        <f t="shared" si="0"/>
        <v>2.9617953043336092E-3</v>
      </c>
      <c r="AD20" s="266">
        <f t="shared" ref="AD20:AE20" si="1">-AD14/AD7</f>
        <v>6.2059246105207102E-3</v>
      </c>
      <c r="AE20" s="56">
        <f t="shared" si="1"/>
        <v>5.4178857064942172E-3</v>
      </c>
    </row>
    <row r="21" spans="1:32" x14ac:dyDescent="0.25">
      <c r="A21" s="18" t="s">
        <v>323</v>
      </c>
      <c r="B21" s="19"/>
      <c r="C21" s="19"/>
      <c r="D21" s="19"/>
      <c r="E21" s="19"/>
      <c r="F21" s="56">
        <v>0</v>
      </c>
      <c r="G21" s="19">
        <v>1.4041536870649685E-2</v>
      </c>
      <c r="H21" s="19">
        <v>1.3507487951523345E-2</v>
      </c>
      <c r="I21" s="19">
        <v>1.3938247270590232E-2</v>
      </c>
      <c r="J21" s="19">
        <v>1.3151157045462325E-2</v>
      </c>
      <c r="K21" s="56">
        <v>1.3659607284556397E-2</v>
      </c>
      <c r="L21" s="19">
        <v>1.3048532904728072E-2</v>
      </c>
      <c r="M21" s="19">
        <v>1.3255526914756066E-2</v>
      </c>
      <c r="N21" s="19">
        <v>1.3298432032598395E-2</v>
      </c>
      <c r="O21" s="19">
        <v>1.2666397353756853E-2</v>
      </c>
      <c r="P21" s="56">
        <v>1.3067222301459847E-2</v>
      </c>
      <c r="Q21" s="19">
        <v>1.2390392303926356E-2</v>
      </c>
      <c r="R21" s="19">
        <v>1.2320718585856261E-2</v>
      </c>
      <c r="S21" s="19">
        <v>1.2964312816492018E-2</v>
      </c>
      <c r="T21" s="19">
        <v>1.242458364830612E-2</v>
      </c>
      <c r="U21" s="56">
        <v>1.2525001838645189E-2</v>
      </c>
      <c r="V21" s="19">
        <v>1.23856731073686E-2</v>
      </c>
      <c r="W21" s="19">
        <v>1.1854539439294376E-2</v>
      </c>
      <c r="X21" s="19">
        <v>1.2343431907869018E-2</v>
      </c>
      <c r="Y21" s="19">
        <v>1.1773298016551026E-2</v>
      </c>
      <c r="Z21" s="56">
        <v>1.2089235617770755E-2</v>
      </c>
      <c r="AA21" s="19">
        <v>1.1826144077729639E-2</v>
      </c>
      <c r="AB21" s="19">
        <v>1.19458060101296E-2</v>
      </c>
      <c r="AC21" s="266">
        <v>1.19458060101296E-2</v>
      </c>
      <c r="AD21" s="266">
        <v>1.2083635440736318E-2</v>
      </c>
      <c r="AE21" s="56">
        <v>1.195034788468129E-2</v>
      </c>
    </row>
    <row r="22" spans="1:32" ht="15.75" thickBot="1" x14ac:dyDescent="0.3">
      <c r="A22" s="18" t="s">
        <v>324</v>
      </c>
      <c r="B22" s="19"/>
      <c r="C22" s="19"/>
      <c r="D22" s="19"/>
      <c r="E22" s="19"/>
      <c r="F22" s="58">
        <v>0</v>
      </c>
      <c r="G22" s="19">
        <f t="shared" ref="G22:AA22" si="2">G18/G19</f>
        <v>2.8553390908031356E-2</v>
      </c>
      <c r="H22" s="19">
        <f t="shared" si="2"/>
        <v>2.8512646086544444E-2</v>
      </c>
      <c r="I22" s="19">
        <f t="shared" si="2"/>
        <v>2.7701440713897418E-2</v>
      </c>
      <c r="J22" s="19">
        <f t="shared" si="2"/>
        <v>2.6650879000458386E-2</v>
      </c>
      <c r="K22" s="58">
        <f>AVERAGE(G18:J18)/AVERAGE(G19:J19)</f>
        <v>2.7802982069590663E-2</v>
      </c>
      <c r="L22" s="19">
        <f t="shared" si="2"/>
        <v>2.8153605595232417E-2</v>
      </c>
      <c r="M22" s="19">
        <f t="shared" si="2"/>
        <v>2.9856461588114291E-2</v>
      </c>
      <c r="N22" s="19">
        <f t="shared" si="2"/>
        <v>3.0911783675497202E-2</v>
      </c>
      <c r="O22" s="19">
        <f t="shared" si="2"/>
        <v>2.6696986414800172E-2</v>
      </c>
      <c r="P22" s="58">
        <f>AVERAGE(L18:O18)/AVERAGE(L19:O19)</f>
        <v>2.8876402309750117E-2</v>
      </c>
      <c r="Q22" s="19">
        <f t="shared" si="2"/>
        <v>2.7757688789420813E-2</v>
      </c>
      <c r="R22" s="19">
        <f t="shared" si="2"/>
        <v>2.7884108286448227E-2</v>
      </c>
      <c r="S22" s="19">
        <f t="shared" si="2"/>
        <v>3.0619232332239284E-2</v>
      </c>
      <c r="T22" s="19">
        <f t="shared" si="2"/>
        <v>2.6481521993561578E-2</v>
      </c>
      <c r="U22" s="58">
        <f>AVERAGE(Q18:T18)/AVERAGE(Q19:T19)</f>
        <v>2.8175106922994901E-2</v>
      </c>
      <c r="V22" s="19">
        <f t="shared" si="2"/>
        <v>3.4894749117747176E-2</v>
      </c>
      <c r="W22" s="19">
        <f t="shared" si="2"/>
        <v>2.3254836354621816E-2</v>
      </c>
      <c r="X22" s="19">
        <f t="shared" si="2"/>
        <v>2.5542125916312979E-2</v>
      </c>
      <c r="Y22" s="19">
        <f t="shared" si="2"/>
        <v>2.9588429091512564E-2</v>
      </c>
      <c r="Z22" s="58">
        <f>AVERAGE(V18:Y18)/AVERAGE(V19:Y19)</f>
        <v>2.8289100078913994E-2</v>
      </c>
      <c r="AA22" s="19">
        <f t="shared" si="2"/>
        <v>3.1312278029521225E-2</v>
      </c>
      <c r="AB22" s="19">
        <f>AB18/AB19</f>
        <v>3.4705262414614829E-2</v>
      </c>
      <c r="AC22" s="266">
        <f>AC18/AC19</f>
        <v>3.8378774615165458E-2</v>
      </c>
      <c r="AD22" s="266">
        <f>AD18/AD19</f>
        <v>3.3004892595817792E-2</v>
      </c>
      <c r="AE22" s="58">
        <f>AVERAGE(AA18:AD18)/AVERAGE(AA19:AD19)</f>
        <v>3.438510962296517E-2</v>
      </c>
    </row>
    <row r="23" spans="1:32" ht="15.75" thickBot="1" x14ac:dyDescent="0.3">
      <c r="Q23" s="269">
        <f>Q17-'DRE ANTIGA PARCERIA CAIXA'!R79</f>
        <v>-25491.657639972254</v>
      </c>
      <c r="R23" s="269">
        <f>R17-'DRE ANTIGA PARCERIA CAIXA'!S79</f>
        <v>-27101.395230040158</v>
      </c>
      <c r="S23" s="269">
        <f>S17-'DRE ANTIGA PARCERIA CAIXA'!T79</f>
        <v>-26934.51437003928</v>
      </c>
      <c r="T23" s="269">
        <f>T17-'DRE ANTIGA PARCERIA CAIXA'!U79</f>
        <v>-26498.908259897784</v>
      </c>
      <c r="V23" s="269">
        <f>V17-'DRE ANTIGA PARCERIA CAIXA'!W79</f>
        <v>-28602.234750010801</v>
      </c>
      <c r="W23" s="269">
        <f>W17-'DRE ANTIGA PARCERIA CAIXA'!X79</f>
        <v>-28255.531330013415</v>
      </c>
      <c r="X23" s="269"/>
      <c r="Y23" s="269"/>
      <c r="AC23" s="21"/>
      <c r="AE23" s="21"/>
    </row>
    <row r="24" spans="1:32" s="167" customFormat="1" x14ac:dyDescent="0.25">
      <c r="A24" s="31" t="s">
        <v>325</v>
      </c>
      <c r="B24" s="43" t="s">
        <v>117</v>
      </c>
      <c r="C24" s="43" t="s">
        <v>118</v>
      </c>
      <c r="D24" s="43" t="s">
        <v>119</v>
      </c>
      <c r="E24" s="43" t="s">
        <v>120</v>
      </c>
      <c r="F24" s="48">
        <v>2016</v>
      </c>
      <c r="G24" s="43" t="s">
        <v>121</v>
      </c>
      <c r="H24" s="43" t="s">
        <v>122</v>
      </c>
      <c r="I24" s="43" t="s">
        <v>123</v>
      </c>
      <c r="J24" s="43" t="s">
        <v>124</v>
      </c>
      <c r="K24" s="48">
        <v>2017</v>
      </c>
      <c r="L24" s="43" t="s">
        <v>125</v>
      </c>
      <c r="M24" s="43" t="s">
        <v>126</v>
      </c>
      <c r="N24" s="43" t="s">
        <v>127</v>
      </c>
      <c r="O24" s="43" t="s">
        <v>128</v>
      </c>
      <c r="P24" s="48">
        <v>2018</v>
      </c>
      <c r="Q24" s="43" t="s">
        <v>129</v>
      </c>
      <c r="R24" s="43" t="s">
        <v>130</v>
      </c>
      <c r="S24" s="43" t="s">
        <v>131</v>
      </c>
      <c r="T24" s="43" t="s">
        <v>132</v>
      </c>
      <c r="U24" s="48">
        <v>2019</v>
      </c>
      <c r="V24" s="43" t="s">
        <v>133</v>
      </c>
      <c r="W24" s="43" t="s">
        <v>134</v>
      </c>
      <c r="X24" s="43" t="s">
        <v>135</v>
      </c>
      <c r="Y24" s="43" t="s">
        <v>136</v>
      </c>
      <c r="Z24" s="48">
        <v>2020</v>
      </c>
      <c r="AA24" s="43" t="s">
        <v>137</v>
      </c>
      <c r="AB24" s="43" t="s">
        <v>138</v>
      </c>
      <c r="AC24" s="43" t="s">
        <v>514</v>
      </c>
      <c r="AD24" s="43" t="s">
        <v>563</v>
      </c>
      <c r="AE24" s="48">
        <v>2021</v>
      </c>
    </row>
    <row r="25" spans="1:32" s="167" customFormat="1" hidden="1" x14ac:dyDescent="0.25">
      <c r="A25" s="31" t="s">
        <v>325</v>
      </c>
      <c r="B25" s="43" t="s">
        <v>139</v>
      </c>
      <c r="C25" s="43" t="s">
        <v>140</v>
      </c>
      <c r="D25" s="43" t="s">
        <v>141</v>
      </c>
      <c r="E25" s="43" t="s">
        <v>142</v>
      </c>
      <c r="F25" s="48">
        <v>2016</v>
      </c>
      <c r="G25" s="43" t="s">
        <v>143</v>
      </c>
      <c r="H25" s="43" t="s">
        <v>144</v>
      </c>
      <c r="I25" s="43" t="s">
        <v>145</v>
      </c>
      <c r="J25" s="43" t="s">
        <v>146</v>
      </c>
      <c r="K25" s="48">
        <v>2017</v>
      </c>
      <c r="L25" s="43" t="s">
        <v>147</v>
      </c>
      <c r="M25" s="43" t="s">
        <v>148</v>
      </c>
      <c r="N25" s="43" t="s">
        <v>149</v>
      </c>
      <c r="O25" s="43" t="s">
        <v>150</v>
      </c>
      <c r="P25" s="48">
        <v>2018</v>
      </c>
      <c r="Q25" s="43" t="s">
        <v>151</v>
      </c>
      <c r="R25" s="43" t="s">
        <v>152</v>
      </c>
      <c r="S25" s="43" t="s">
        <v>153</v>
      </c>
      <c r="T25" s="43" t="s">
        <v>154</v>
      </c>
      <c r="U25" s="48">
        <v>2019</v>
      </c>
      <c r="V25" s="43" t="s">
        <v>155</v>
      </c>
      <c r="W25" s="43" t="s">
        <v>156</v>
      </c>
      <c r="X25" s="43" t="s">
        <v>157</v>
      </c>
      <c r="Y25" s="43" t="s">
        <v>158</v>
      </c>
      <c r="Z25" s="48">
        <v>2020</v>
      </c>
      <c r="AA25" s="43" t="s">
        <v>159</v>
      </c>
      <c r="AB25" s="43" t="s">
        <v>160</v>
      </c>
      <c r="AC25" s="43" t="s">
        <v>513</v>
      </c>
      <c r="AD25" s="43" t="s">
        <v>564</v>
      </c>
      <c r="AE25" s="48">
        <v>2021</v>
      </c>
    </row>
    <row r="26" spans="1:32" x14ac:dyDescent="0.25">
      <c r="A26" s="10" t="s">
        <v>326</v>
      </c>
      <c r="B26" s="117">
        <v>283931.30796999997</v>
      </c>
      <c r="C26" s="117">
        <v>298195.69936000003</v>
      </c>
      <c r="D26" s="117">
        <v>295249.16337999998</v>
      </c>
      <c r="E26" s="117">
        <v>311515.32707</v>
      </c>
      <c r="F26" s="49">
        <v>1188891.4977799999</v>
      </c>
      <c r="G26" s="117">
        <v>305829.71931000007</v>
      </c>
      <c r="H26" s="117">
        <v>309314.83521000005</v>
      </c>
      <c r="I26" s="117">
        <v>300499.06349999999</v>
      </c>
      <c r="J26" s="117">
        <v>292263.90581999999</v>
      </c>
      <c r="K26" s="49">
        <v>1207907.5238400002</v>
      </c>
      <c r="L26" s="117">
        <v>312843.92284000001</v>
      </c>
      <c r="M26" s="117">
        <v>353566.81500999996</v>
      </c>
      <c r="N26" s="117">
        <v>370442.69154000003</v>
      </c>
      <c r="O26" s="117">
        <v>370259.79545999999</v>
      </c>
      <c r="P26" s="49">
        <v>1407113.2248499999</v>
      </c>
      <c r="Q26" s="117">
        <v>384435.65013000002</v>
      </c>
      <c r="R26" s="117">
        <v>425569.90077000001</v>
      </c>
      <c r="S26" s="117">
        <v>393735.64535000001</v>
      </c>
      <c r="T26" s="117">
        <v>400580.11450000003</v>
      </c>
      <c r="U26" s="49">
        <v>1604321.3107500002</v>
      </c>
      <c r="V26" s="117">
        <v>382614.13185999996</v>
      </c>
      <c r="W26" s="117">
        <v>332048.42835999996</v>
      </c>
      <c r="X26" s="117">
        <v>338577.15459000005</v>
      </c>
      <c r="Y26" s="117">
        <v>324530.33168</v>
      </c>
      <c r="Z26" s="49">
        <v>1377770.0464899999</v>
      </c>
      <c r="AA26" s="117">
        <v>305626.61497000005</v>
      </c>
      <c r="AB26" s="117">
        <v>300265.65398</v>
      </c>
      <c r="AC26" s="117">
        <v>361442.30098</v>
      </c>
      <c r="AD26" s="117">
        <v>360865.19649</v>
      </c>
      <c r="AE26" s="49">
        <v>1328199.76642</v>
      </c>
    </row>
    <row r="27" spans="1:32" x14ac:dyDescent="0.25">
      <c r="A27" s="12" t="s">
        <v>327</v>
      </c>
      <c r="B27" s="9">
        <v>227175.94154</v>
      </c>
      <c r="C27" s="9">
        <v>222592.3529</v>
      </c>
      <c r="D27" s="9">
        <v>218955.15429000001</v>
      </c>
      <c r="E27" s="9">
        <v>225921.66645999998</v>
      </c>
      <c r="F27" s="50">
        <v>894645.11518999992</v>
      </c>
      <c r="G27" s="9">
        <v>234107.56153000004</v>
      </c>
      <c r="H27" s="9">
        <v>233446.51322000005</v>
      </c>
      <c r="I27" s="9">
        <v>230419.12544</v>
      </c>
      <c r="J27" s="9">
        <v>228399.56026000003</v>
      </c>
      <c r="K27" s="50">
        <v>926372.76045000018</v>
      </c>
      <c r="L27" s="9">
        <v>223688.76667000001</v>
      </c>
      <c r="M27" s="9">
        <v>224345.78169</v>
      </c>
      <c r="N27" s="9">
        <v>239341.16583999997</v>
      </c>
      <c r="O27" s="9">
        <v>267325.85437999998</v>
      </c>
      <c r="P27" s="50">
        <v>954701.56857999996</v>
      </c>
      <c r="Q27" s="1">
        <v>277766.91835999995</v>
      </c>
      <c r="R27" s="1">
        <v>285541.32058</v>
      </c>
      <c r="S27" s="1">
        <v>295016.31900000002</v>
      </c>
      <c r="T27" s="1">
        <v>309377.01676999999</v>
      </c>
      <c r="U27" s="50">
        <v>1167701.5747099998</v>
      </c>
      <c r="V27" s="1">
        <v>301148.57980000001</v>
      </c>
      <c r="W27" s="1">
        <v>291228.80692</v>
      </c>
      <c r="X27" s="1">
        <v>291524.99932</v>
      </c>
      <c r="Y27" s="1">
        <v>280015.38349000004</v>
      </c>
      <c r="Z27" s="50">
        <v>1163917.7695300002</v>
      </c>
      <c r="AA27" s="1">
        <v>271748.34700000001</v>
      </c>
      <c r="AB27" s="1">
        <v>269251.19900000002</v>
      </c>
      <c r="AC27" s="1">
        <v>268012.62178000004</v>
      </c>
      <c r="AD27" s="1">
        <v>274698.25657999999</v>
      </c>
      <c r="AE27" s="50">
        <v>1083710.4243600001</v>
      </c>
    </row>
    <row r="28" spans="1:32" x14ac:dyDescent="0.25">
      <c r="A28" s="12" t="s">
        <v>328</v>
      </c>
      <c r="B28" s="9">
        <v>56755.366430000002</v>
      </c>
      <c r="C28" s="9">
        <v>75603.346460000015</v>
      </c>
      <c r="D28" s="9">
        <v>76294.009090000007</v>
      </c>
      <c r="E28" s="9">
        <v>85593.660610000006</v>
      </c>
      <c r="F28" s="50">
        <v>294246.38259000005</v>
      </c>
      <c r="G28" s="9">
        <v>71722.157779999994</v>
      </c>
      <c r="H28" s="9">
        <v>75868.321990000011</v>
      </c>
      <c r="I28" s="9">
        <v>70079.93806</v>
      </c>
      <c r="J28" s="9">
        <v>63864.345560000002</v>
      </c>
      <c r="K28" s="50">
        <v>281534.76338999998</v>
      </c>
      <c r="L28" s="9">
        <v>89155.156170000002</v>
      </c>
      <c r="M28" s="9">
        <v>129220.28031999999</v>
      </c>
      <c r="N28" s="9">
        <v>131100.99170000001</v>
      </c>
      <c r="O28" s="9">
        <v>102933.94108</v>
      </c>
      <c r="P28" s="50">
        <v>452410.36927000002</v>
      </c>
      <c r="Q28" s="1">
        <v>106668.73177000001</v>
      </c>
      <c r="R28" s="1">
        <v>140028.58019000001</v>
      </c>
      <c r="S28" s="1">
        <v>98719.326350000003</v>
      </c>
      <c r="T28" s="1">
        <v>91187.946530000001</v>
      </c>
      <c r="U28" s="50">
        <v>436604.58484000002</v>
      </c>
      <c r="V28" s="1">
        <v>81465.552060000002</v>
      </c>
      <c r="W28" s="1">
        <v>44218.235500000003</v>
      </c>
      <c r="X28" s="1">
        <v>47052.155269999996</v>
      </c>
      <c r="Y28" s="1">
        <v>44514.948189999996</v>
      </c>
      <c r="Z28" s="50">
        <v>217250.89101999998</v>
      </c>
      <c r="AA28" s="1">
        <v>33878.267939999998</v>
      </c>
      <c r="AB28" s="1">
        <v>31014.455000000002</v>
      </c>
      <c r="AC28" s="1">
        <v>93429.679199999955</v>
      </c>
      <c r="AD28" s="1">
        <v>86166.939910000001</v>
      </c>
      <c r="AE28" s="50">
        <v>244489.34204999998</v>
      </c>
    </row>
    <row r="29" spans="1:32" x14ac:dyDescent="0.25">
      <c r="A29" s="10" t="s">
        <v>329</v>
      </c>
      <c r="B29" s="117"/>
      <c r="C29" s="117"/>
      <c r="D29" s="117"/>
      <c r="E29" s="117"/>
      <c r="F29" s="49">
        <v>0</v>
      </c>
      <c r="G29" s="117">
        <v>-243640.19144999995</v>
      </c>
      <c r="H29" s="117">
        <v>-253181.22722000006</v>
      </c>
      <c r="I29" s="117">
        <v>-247678.40586000003</v>
      </c>
      <c r="J29" s="117">
        <v>-235986.32326999999</v>
      </c>
      <c r="K29" s="49">
        <v>-980486.14780000015</v>
      </c>
      <c r="L29" s="117">
        <v>-260061.76891000001</v>
      </c>
      <c r="M29" s="117">
        <v>-293052.82494000002</v>
      </c>
      <c r="N29" s="117">
        <v>-298663.57142000005</v>
      </c>
      <c r="O29" s="117">
        <v>-289112.84027000004</v>
      </c>
      <c r="P29" s="49">
        <v>-1140891.0055400003</v>
      </c>
      <c r="Q29" s="117">
        <v>-307985.14413000003</v>
      </c>
      <c r="R29" s="117">
        <v>-341893.82902</v>
      </c>
      <c r="S29" s="117">
        <v>-316564.29785000003</v>
      </c>
      <c r="T29" s="117">
        <v>-326226.68242000003</v>
      </c>
      <c r="U29" s="49">
        <v>-1292669.9534199999</v>
      </c>
      <c r="V29" s="117">
        <v>-312708.97097000002</v>
      </c>
      <c r="W29" s="117">
        <v>-277464.62872000004</v>
      </c>
      <c r="X29" s="117">
        <v>-283080.63124000002</v>
      </c>
      <c r="Y29" s="117">
        <v>-272943.92492000002</v>
      </c>
      <c r="Z29" s="49">
        <v>-1146198.1558500002</v>
      </c>
      <c r="AA29" s="117">
        <v>-262854.93083999999</v>
      </c>
      <c r="AB29" s="117">
        <v>-262012.37430000002</v>
      </c>
      <c r="AC29" s="117">
        <v>-312292.99183000001</v>
      </c>
      <c r="AD29" s="117">
        <v>-309172.98229999997</v>
      </c>
      <c r="AE29" s="49">
        <v>-1146333.2792700001</v>
      </c>
    </row>
    <row r="30" spans="1:32" x14ac:dyDescent="0.25">
      <c r="A30" s="12" t="s">
        <v>330</v>
      </c>
      <c r="B30" s="9"/>
      <c r="C30" s="9"/>
      <c r="D30" s="9"/>
      <c r="E30" s="9"/>
      <c r="F30" s="50">
        <v>0</v>
      </c>
      <c r="G30" s="9">
        <v>-243755.95970999997</v>
      </c>
      <c r="H30" s="9">
        <v>-253234.95959000004</v>
      </c>
      <c r="I30" s="9">
        <v>-247727.92840000003</v>
      </c>
      <c r="J30" s="9">
        <v>-243629.69920999999</v>
      </c>
      <c r="K30" s="50">
        <v>-988348.54691000003</v>
      </c>
      <c r="L30" s="9">
        <v>-260056.36604000002</v>
      </c>
      <c r="M30" s="9">
        <v>-292920.92622000002</v>
      </c>
      <c r="N30" s="9">
        <v>-298493.04817000002</v>
      </c>
      <c r="O30" s="9">
        <v>-288834.96348000003</v>
      </c>
      <c r="P30" s="50">
        <v>-1140305.3039100002</v>
      </c>
      <c r="Q30" s="1">
        <v>-305228.56359000003</v>
      </c>
      <c r="R30" s="1">
        <v>-341304.48469999997</v>
      </c>
      <c r="S30" s="1">
        <v>-316463.37184000004</v>
      </c>
      <c r="T30" s="1">
        <v>-326178.61614</v>
      </c>
      <c r="U30" s="50">
        <v>-1289175.03627</v>
      </c>
      <c r="V30" s="1">
        <v>-312678.09250000003</v>
      </c>
      <c r="W30" s="1">
        <v>-277616.26449000003</v>
      </c>
      <c r="X30" s="1">
        <v>-283279.22511</v>
      </c>
      <c r="Y30" s="1">
        <v>-273125.15250000003</v>
      </c>
      <c r="Z30" s="50">
        <v>-1146698.7346000001</v>
      </c>
      <c r="AA30" s="1">
        <v>-263190.15469999996</v>
      </c>
      <c r="AB30" s="1">
        <v>-262652.34659000003</v>
      </c>
      <c r="AC30" s="1">
        <v>-312029.01032</v>
      </c>
      <c r="AD30" s="1">
        <v>-303322.75669999997</v>
      </c>
      <c r="AE30" s="50">
        <v>-1141194.26831</v>
      </c>
    </row>
    <row r="31" spans="1:32" x14ac:dyDescent="0.25">
      <c r="A31" s="12" t="s">
        <v>331</v>
      </c>
      <c r="B31" s="9"/>
      <c r="C31" s="9"/>
      <c r="D31" s="9"/>
      <c r="E31" s="9"/>
      <c r="F31" s="50">
        <v>0</v>
      </c>
      <c r="G31" s="9">
        <v>115.76826000000351</v>
      </c>
      <c r="H31" s="9">
        <v>53.732369999989871</v>
      </c>
      <c r="I31" s="9">
        <v>49.522540000000966</v>
      </c>
      <c r="J31" s="9">
        <v>7643.3759400000026</v>
      </c>
      <c r="K31" s="50">
        <v>7862.3991099999967</v>
      </c>
      <c r="L31" s="9">
        <v>-5.4028699999982495</v>
      </c>
      <c r="M31" s="9">
        <v>-131.89872000000068</v>
      </c>
      <c r="N31" s="9">
        <v>-170.52324999999999</v>
      </c>
      <c r="O31" s="9">
        <v>-277.87678999999724</v>
      </c>
      <c r="P31" s="50">
        <v>-585.70162999999616</v>
      </c>
      <c r="Q31" s="1">
        <v>-2756.5805400000017</v>
      </c>
      <c r="R31" s="1">
        <v>-589.34432000000959</v>
      </c>
      <c r="S31" s="1">
        <v>-100.92600999999442</v>
      </c>
      <c r="T31" s="1">
        <v>-48.066280000001193</v>
      </c>
      <c r="U31" s="50">
        <v>-3494.917150000007</v>
      </c>
      <c r="V31" s="1">
        <v>-30.878470000004395</v>
      </c>
      <c r="W31" s="1">
        <v>151.63577000000143</v>
      </c>
      <c r="X31" s="1">
        <v>198.59387000000103</v>
      </c>
      <c r="Y31" s="1">
        <v>181.22758000000007</v>
      </c>
      <c r="Z31" s="50">
        <v>500.57874999999819</v>
      </c>
      <c r="AA31" s="1">
        <v>335.22385999999568</v>
      </c>
      <c r="AB31" s="1">
        <v>639.97229000000095</v>
      </c>
      <c r="AC31" s="1">
        <v>-263.98151000000115</v>
      </c>
      <c r="AD31" s="1">
        <v>-5850.2255999999998</v>
      </c>
      <c r="AE31" s="50">
        <v>-5139.0109600000042</v>
      </c>
    </row>
    <row r="32" spans="1:32" x14ac:dyDescent="0.25">
      <c r="A32" s="10" t="s">
        <v>332</v>
      </c>
      <c r="B32" s="117"/>
      <c r="C32" s="117"/>
      <c r="D32" s="117"/>
      <c r="E32" s="117"/>
      <c r="F32" s="49">
        <v>0</v>
      </c>
      <c r="G32" s="117">
        <v>62073.759600000041</v>
      </c>
      <c r="H32" s="117">
        <v>56079.875619999992</v>
      </c>
      <c r="I32" s="117">
        <v>52771.135099999963</v>
      </c>
      <c r="J32" s="117">
        <v>48634.206610000001</v>
      </c>
      <c r="K32" s="49">
        <v>219558.97692999998</v>
      </c>
      <c r="L32" s="117">
        <v>52787.556800000028</v>
      </c>
      <c r="M32" s="117">
        <v>60645.888789999961</v>
      </c>
      <c r="N32" s="117">
        <v>71949.643370000005</v>
      </c>
      <c r="O32" s="117">
        <v>81424.831979999959</v>
      </c>
      <c r="P32" s="49">
        <v>266807.92093999998</v>
      </c>
      <c r="Q32" s="117">
        <v>79207.086539999975</v>
      </c>
      <c r="R32" s="117">
        <v>84265.416069999992</v>
      </c>
      <c r="S32" s="117">
        <v>77272.27350999997</v>
      </c>
      <c r="T32" s="117">
        <v>74401.498360000012</v>
      </c>
      <c r="U32" s="49">
        <v>315146.27447999996</v>
      </c>
      <c r="V32" s="117">
        <v>69936.039359999966</v>
      </c>
      <c r="W32" s="117">
        <v>54432.163869999931</v>
      </c>
      <c r="X32" s="117">
        <v>55297.92948000005</v>
      </c>
      <c r="Y32" s="117">
        <v>51405.179180000006</v>
      </c>
      <c r="Z32" s="49">
        <v>231071.31188999995</v>
      </c>
      <c r="AA32" s="117">
        <v>42436.46027000004</v>
      </c>
      <c r="AB32" s="117">
        <v>37613.824549999903</v>
      </c>
      <c r="AC32" s="117">
        <v>49412.773499999952</v>
      </c>
      <c r="AD32" s="117">
        <v>57542.439790000033</v>
      </c>
      <c r="AE32" s="49">
        <v>187005.49810999993</v>
      </c>
    </row>
    <row r="33" spans="1:31" x14ac:dyDescent="0.25">
      <c r="A33" s="12" t="s">
        <v>280</v>
      </c>
      <c r="B33" s="9"/>
      <c r="C33" s="9"/>
      <c r="D33" s="9"/>
      <c r="E33" s="9"/>
      <c r="F33" s="50">
        <v>0</v>
      </c>
      <c r="G33" s="9">
        <v>-16155.108700000001</v>
      </c>
      <c r="H33" s="9">
        <v>-14590.806199999999</v>
      </c>
      <c r="I33" s="9">
        <v>-10054.78614</v>
      </c>
      <c r="J33" s="9">
        <v>-11538.903179999999</v>
      </c>
      <c r="K33" s="50">
        <v>-52339.604220000001</v>
      </c>
      <c r="L33" s="9">
        <v>-9501.8238600000004</v>
      </c>
      <c r="M33" s="9">
        <v>-11072.5137</v>
      </c>
      <c r="N33" s="9">
        <v>-11431.426089999997</v>
      </c>
      <c r="O33" s="9">
        <v>-13028.511759999998</v>
      </c>
      <c r="P33" s="50">
        <v>-45034.275409999995</v>
      </c>
      <c r="Q33" s="1">
        <v>-11008.117320000001</v>
      </c>
      <c r="R33" s="1">
        <v>-11925.861579999999</v>
      </c>
      <c r="S33" s="1">
        <v>20579.822550000008</v>
      </c>
      <c r="T33" s="1">
        <v>-13871.867009999998</v>
      </c>
      <c r="U33" s="50">
        <v>-16226.023359999992</v>
      </c>
      <c r="V33" s="1">
        <v>-17465.432179999993</v>
      </c>
      <c r="W33" s="1">
        <v>-8548.4704600000005</v>
      </c>
      <c r="X33" s="1">
        <v>-7366.9462500000009</v>
      </c>
      <c r="Y33" s="1">
        <v>-14768.694890000001</v>
      </c>
      <c r="Z33" s="50">
        <v>-48149.543779999993</v>
      </c>
      <c r="AA33" s="1">
        <v>-8882.0421200000001</v>
      </c>
      <c r="AB33" s="1">
        <v>-8947.0833799999982</v>
      </c>
      <c r="AC33" s="1">
        <v>-10855.42922</v>
      </c>
      <c r="AD33" s="1">
        <v>-9555.6402000000016</v>
      </c>
      <c r="AE33" s="50">
        <v>-38240.194920000002</v>
      </c>
    </row>
    <row r="34" spans="1:31" x14ac:dyDescent="0.25">
      <c r="A34" s="12" t="s">
        <v>281</v>
      </c>
      <c r="B34" s="9"/>
      <c r="C34" s="9"/>
      <c r="D34" s="9"/>
      <c r="E34" s="9"/>
      <c r="F34" s="50">
        <v>0</v>
      </c>
      <c r="G34" s="9">
        <v>-29141.829890000001</v>
      </c>
      <c r="H34" s="9">
        <v>-27870.5121</v>
      </c>
      <c r="I34" s="9">
        <v>-27707.343799999999</v>
      </c>
      <c r="J34" s="9">
        <v>-5453.3964500000047</v>
      </c>
      <c r="K34" s="50">
        <v>-90173.082240000003</v>
      </c>
      <c r="L34" s="9">
        <v>-24818.920919999993</v>
      </c>
      <c r="M34" s="9">
        <v>-24421.224269999999</v>
      </c>
      <c r="N34" s="9">
        <v>-22943.546750000005</v>
      </c>
      <c r="O34" s="9">
        <v>-28501.03614</v>
      </c>
      <c r="P34" s="50">
        <v>-100684.72808</v>
      </c>
      <c r="Q34" s="1">
        <v>-27985.388499999997</v>
      </c>
      <c r="R34" s="1">
        <v>-36486.791879999997</v>
      </c>
      <c r="S34" s="1">
        <v>-34769.030190000005</v>
      </c>
      <c r="T34" s="1">
        <v>-31739.475050000001</v>
      </c>
      <c r="U34" s="50">
        <v>-130980.68562</v>
      </c>
      <c r="V34" s="1">
        <v>-32830.768819999998</v>
      </c>
      <c r="W34" s="1">
        <v>-25083.239120000006</v>
      </c>
      <c r="X34" s="1">
        <v>-21298.70277</v>
      </c>
      <c r="Y34" s="1">
        <v>-16776.878410000005</v>
      </c>
      <c r="Z34" s="50">
        <v>-95989.589120000004</v>
      </c>
      <c r="AA34" s="1">
        <v>-14104.606299999998</v>
      </c>
      <c r="AB34" s="1">
        <v>-14030.58741</v>
      </c>
      <c r="AC34" s="1">
        <v>-17387.964640000002</v>
      </c>
      <c r="AD34" s="1">
        <v>-18121.146990000001</v>
      </c>
      <c r="AE34" s="50">
        <v>-63644.305339999999</v>
      </c>
    </row>
    <row r="35" spans="1:31" x14ac:dyDescent="0.25">
      <c r="A35" s="12" t="s">
        <v>283</v>
      </c>
      <c r="B35" s="9"/>
      <c r="C35" s="9"/>
      <c r="D35" s="9"/>
      <c r="E35" s="9"/>
      <c r="F35" s="50">
        <v>0</v>
      </c>
      <c r="G35" s="9">
        <v>9551.4644100000005</v>
      </c>
      <c r="H35" s="9">
        <v>8116.7932999999994</v>
      </c>
      <c r="I35" s="9">
        <v>9371.3807800000013</v>
      </c>
      <c r="J35" s="9">
        <v>-14384.680459999992</v>
      </c>
      <c r="K35" s="50">
        <v>12654.958030000005</v>
      </c>
      <c r="L35" s="9">
        <v>6939.5304799999985</v>
      </c>
      <c r="M35" s="9">
        <v>10884.414249999998</v>
      </c>
      <c r="N35" s="9">
        <v>10091.918570000003</v>
      </c>
      <c r="O35" s="9">
        <v>5750.6364100000001</v>
      </c>
      <c r="P35" s="50">
        <v>33666.499709999996</v>
      </c>
      <c r="Q35" s="1">
        <v>14499.019209999999</v>
      </c>
      <c r="R35" s="1">
        <v>10943.65747</v>
      </c>
      <c r="S35" s="1">
        <v>8978.4830399999992</v>
      </c>
      <c r="T35" s="1">
        <v>5658.3146799999995</v>
      </c>
      <c r="U35" s="50">
        <v>40079.474399999992</v>
      </c>
      <c r="V35" s="1">
        <v>3434.4645499999997</v>
      </c>
      <c r="W35" s="1">
        <v>9797.8129900000022</v>
      </c>
      <c r="X35" s="1">
        <v>7201.744810000002</v>
      </c>
      <c r="Y35" s="1">
        <v>5612.3677900000002</v>
      </c>
      <c r="Z35" s="50">
        <v>26046.390140000007</v>
      </c>
      <c r="AA35" s="1">
        <v>9453.1391600000006</v>
      </c>
      <c r="AB35" s="1">
        <v>9429.9289399999998</v>
      </c>
      <c r="AC35" s="1">
        <v>10784.104909999998</v>
      </c>
      <c r="AD35" s="1">
        <v>9046.3946800000012</v>
      </c>
      <c r="AE35" s="50">
        <v>38713.567689999996</v>
      </c>
    </row>
    <row r="36" spans="1:31" x14ac:dyDescent="0.25">
      <c r="A36" s="10" t="s">
        <v>333</v>
      </c>
      <c r="B36" s="117"/>
      <c r="C36" s="117"/>
      <c r="D36" s="117"/>
      <c r="E36" s="117"/>
      <c r="F36" s="49">
        <v>0</v>
      </c>
      <c r="G36" s="117">
        <v>26444.053680000048</v>
      </c>
      <c r="H36" s="117">
        <v>21789.082989999981</v>
      </c>
      <c r="I36" s="117">
        <v>24429.908479999969</v>
      </c>
      <c r="J36" s="117">
        <v>24900.602460000006</v>
      </c>
      <c r="K36" s="49">
        <v>97563.64761</v>
      </c>
      <c r="L36" s="117">
        <v>25400.93963000003</v>
      </c>
      <c r="M36" s="117">
        <v>35904.666349999956</v>
      </c>
      <c r="N36" s="117">
        <v>47496.065850000006</v>
      </c>
      <c r="O36" s="117">
        <v>45368.043699999973</v>
      </c>
      <c r="P36" s="49">
        <v>154169.71552999996</v>
      </c>
      <c r="Q36" s="117">
        <v>51956.019389999972</v>
      </c>
      <c r="R36" s="117">
        <v>46207.075759999992</v>
      </c>
      <c r="S36" s="117">
        <v>71960.622899999988</v>
      </c>
      <c r="T36" s="117">
        <v>34400.404700000014</v>
      </c>
      <c r="U36" s="49">
        <v>204524.12274999998</v>
      </c>
      <c r="V36" s="117">
        <v>23043.42443999997</v>
      </c>
      <c r="W36" s="117">
        <v>30749.903049999924</v>
      </c>
      <c r="X36" s="117">
        <v>34032.619140000053</v>
      </c>
      <c r="Y36" s="117">
        <v>25653.201250000002</v>
      </c>
      <c r="Z36" s="49">
        <v>113479.14787999995</v>
      </c>
      <c r="AA36" s="117">
        <v>29238.174870000039</v>
      </c>
      <c r="AB36" s="117">
        <v>25072.70042999991</v>
      </c>
      <c r="AC36" s="117">
        <v>31689.548299999944</v>
      </c>
      <c r="AD36" s="117">
        <v>33061.821680000037</v>
      </c>
      <c r="AE36" s="49">
        <v>119062.24527999993</v>
      </c>
    </row>
    <row r="37" spans="1:31" x14ac:dyDescent="0.25">
      <c r="A37" s="18" t="s">
        <v>304</v>
      </c>
      <c r="B37" s="19"/>
      <c r="C37" s="19"/>
      <c r="D37" s="19"/>
      <c r="E37" s="19"/>
      <c r="F37" s="56">
        <v>0</v>
      </c>
      <c r="G37" s="19">
        <f t="shared" ref="G37:AB37" si="3">-G34/(G32+G31)</f>
        <v>0.4685970595500189</v>
      </c>
      <c r="H37" s="19">
        <f t="shared" si="3"/>
        <v>0.49650313061945067</v>
      </c>
      <c r="I37" s="19">
        <f t="shared" si="3"/>
        <v>0.52455507064754558</v>
      </c>
      <c r="J37" s="19">
        <f t="shared" si="3"/>
        <v>9.6901753822757342E-2</v>
      </c>
      <c r="K37" s="56">
        <f t="shared" si="3"/>
        <v>0.39650222775953975</v>
      </c>
      <c r="L37" s="19">
        <f t="shared" si="3"/>
        <v>0.47021424993218308</v>
      </c>
      <c r="M37" s="19">
        <f t="shared" si="3"/>
        <v>0.40356327919792734</v>
      </c>
      <c r="N37" s="19">
        <f t="shared" si="3"/>
        <v>0.31964095842416412</v>
      </c>
      <c r="O37" s="19">
        <f t="shared" si="3"/>
        <v>0.35122742527143258</v>
      </c>
      <c r="P37" s="56">
        <f t="shared" si="3"/>
        <v>0.37819806453780108</v>
      </c>
      <c r="Q37" s="19">
        <f t="shared" si="3"/>
        <v>0.36605890482922382</v>
      </c>
      <c r="R37" s="19">
        <f t="shared" si="3"/>
        <v>0.43604809734630023</v>
      </c>
      <c r="S37" s="19">
        <f t="shared" si="3"/>
        <v>0.45054325622602376</v>
      </c>
      <c r="T37" s="19">
        <f t="shared" si="3"/>
        <v>0.42687303278549604</v>
      </c>
      <c r="U37" s="56">
        <f t="shared" si="3"/>
        <v>0.42027952883679492</v>
      </c>
      <c r="V37" s="19">
        <f t="shared" si="3"/>
        <v>0.46964728214646728</v>
      </c>
      <c r="W37" s="19">
        <f t="shared" si="3"/>
        <v>0.45953633285760825</v>
      </c>
      <c r="X37" s="19">
        <f t="shared" si="3"/>
        <v>0.38378445142726186</v>
      </c>
      <c r="Y37" s="19">
        <f t="shared" si="3"/>
        <v>0.32521897654264925</v>
      </c>
      <c r="Z37" s="56">
        <f t="shared" si="3"/>
        <v>0.41451312961478887</v>
      </c>
      <c r="AA37" s="19">
        <f t="shared" si="3"/>
        <v>0.32976504402142615</v>
      </c>
      <c r="AB37" s="19">
        <f t="shared" si="3"/>
        <v>0.36677633513567948</v>
      </c>
      <c r="AC37" s="266">
        <f>-AC34/(AC32+AC31)</f>
        <v>0.35378213656884666</v>
      </c>
      <c r="AD37" s="266">
        <f>-AD34/(AD32+AD31)</f>
        <v>0.35055853717919427</v>
      </c>
      <c r="AE37" s="56">
        <f t="shared" ref="AE37" si="4">-AE34/(AE32+AE31)</f>
        <v>0.34995070470299139</v>
      </c>
    </row>
    <row r="38" spans="1:31" ht="15.75" thickBot="1" x14ac:dyDescent="0.3">
      <c r="A38" s="18" t="s">
        <v>323</v>
      </c>
      <c r="B38" s="19"/>
      <c r="C38" s="19"/>
      <c r="D38" s="19"/>
      <c r="E38" s="19"/>
      <c r="F38" s="58">
        <v>0</v>
      </c>
      <c r="G38" s="19">
        <f t="shared" ref="G38:AB38" si="5">G32/G26</f>
        <v>0.20296836991528555</v>
      </c>
      <c r="H38" s="19">
        <f t="shared" si="5"/>
        <v>0.18130354330378703</v>
      </c>
      <c r="I38" s="19">
        <f t="shared" si="5"/>
        <v>0.17561164579136854</v>
      </c>
      <c r="J38" s="19">
        <f t="shared" si="5"/>
        <v>0.16640510730720517</v>
      </c>
      <c r="K38" s="58">
        <f t="shared" si="5"/>
        <v>0.18176803488400395</v>
      </c>
      <c r="L38" s="19">
        <f t="shared" si="5"/>
        <v>0.16873448050642667</v>
      </c>
      <c r="M38" s="19">
        <f t="shared" si="5"/>
        <v>0.17152596401979836</v>
      </c>
      <c r="N38" s="19">
        <f t="shared" si="5"/>
        <v>0.19422611111827254</v>
      </c>
      <c r="O38" s="19">
        <f t="shared" si="5"/>
        <v>0.21991270177967909</v>
      </c>
      <c r="P38" s="58">
        <f t="shared" si="5"/>
        <v>0.18961368298449618</v>
      </c>
      <c r="Q38" s="19">
        <f t="shared" si="5"/>
        <v>0.20603470701329457</v>
      </c>
      <c r="R38" s="19">
        <f t="shared" si="5"/>
        <v>0.19800605239594091</v>
      </c>
      <c r="S38" s="19">
        <f t="shared" si="5"/>
        <v>0.19625419852782441</v>
      </c>
      <c r="T38" s="19">
        <f t="shared" si="5"/>
        <v>0.18573437788560024</v>
      </c>
      <c r="U38" s="58">
        <f t="shared" si="5"/>
        <v>0.19643588373994297</v>
      </c>
      <c r="V38" s="19">
        <f t="shared" si="5"/>
        <v>0.1827847785444314</v>
      </c>
      <c r="W38" s="19">
        <f t="shared" si="5"/>
        <v>0.1639283888161811</v>
      </c>
      <c r="X38" s="19">
        <f t="shared" si="5"/>
        <v>0.16332445568267318</v>
      </c>
      <c r="Y38" s="19">
        <f t="shared" si="5"/>
        <v>0.15839868931168993</v>
      </c>
      <c r="Z38" s="58">
        <f t="shared" si="5"/>
        <v>0.16771399006581403</v>
      </c>
      <c r="AA38" s="266">
        <f t="shared" si="5"/>
        <v>0.13885067003790083</v>
      </c>
      <c r="AB38" s="266">
        <f t="shared" si="5"/>
        <v>0.12526848825841824</v>
      </c>
      <c r="AC38" s="266">
        <f>AC32/AC26</f>
        <v>0.13670999040794107</v>
      </c>
      <c r="AD38" s="266">
        <f>AD32/AD26</f>
        <v>0.15945688403784486</v>
      </c>
      <c r="AE38" s="58">
        <f t="shared" ref="AE38" si="6">AE32/AE26</f>
        <v>0.14079621367051612</v>
      </c>
    </row>
    <row r="39" spans="1:31" ht="15.75" thickBot="1" x14ac:dyDescent="0.3">
      <c r="AC39" s="21"/>
      <c r="AE39" s="21"/>
    </row>
    <row r="40" spans="1:31" s="167" customFormat="1" x14ac:dyDescent="0.25">
      <c r="A40" s="31" t="s">
        <v>334</v>
      </c>
      <c r="B40" s="43" t="s">
        <v>117</v>
      </c>
      <c r="C40" s="43" t="s">
        <v>118</v>
      </c>
      <c r="D40" s="43" t="s">
        <v>119</v>
      </c>
      <c r="E40" s="43" t="s">
        <v>120</v>
      </c>
      <c r="F40" s="48">
        <v>2016</v>
      </c>
      <c r="G40" s="43" t="s">
        <v>121</v>
      </c>
      <c r="H40" s="43" t="s">
        <v>122</v>
      </c>
      <c r="I40" s="43" t="s">
        <v>123</v>
      </c>
      <c r="J40" s="43" t="s">
        <v>124</v>
      </c>
      <c r="K40" s="48">
        <v>2017</v>
      </c>
      <c r="L40" s="43" t="s">
        <v>125</v>
      </c>
      <c r="M40" s="43" t="s">
        <v>126</v>
      </c>
      <c r="N40" s="43" t="s">
        <v>127</v>
      </c>
      <c r="O40" s="43" t="s">
        <v>128</v>
      </c>
      <c r="P40" s="48">
        <v>2018</v>
      </c>
      <c r="Q40" s="43" t="s">
        <v>129</v>
      </c>
      <c r="R40" s="43" t="s">
        <v>130</v>
      </c>
      <c r="S40" s="43" t="s">
        <v>131</v>
      </c>
      <c r="T40" s="43" t="s">
        <v>132</v>
      </c>
      <c r="U40" s="48">
        <v>2019</v>
      </c>
      <c r="V40" s="43" t="s">
        <v>133</v>
      </c>
      <c r="W40" s="43" t="s">
        <v>134</v>
      </c>
      <c r="X40" s="43" t="s">
        <v>135</v>
      </c>
      <c r="Y40" s="43" t="s">
        <v>136</v>
      </c>
      <c r="Z40" s="48">
        <v>2020</v>
      </c>
      <c r="AA40" s="43" t="s">
        <v>137</v>
      </c>
      <c r="AB40" s="43" t="s">
        <v>138</v>
      </c>
      <c r="AC40" s="43" t="s">
        <v>514</v>
      </c>
      <c r="AD40" s="43" t="s">
        <v>563</v>
      </c>
      <c r="AE40" s="48">
        <v>2021</v>
      </c>
    </row>
    <row r="41" spans="1:31" s="167" customFormat="1" hidden="1" x14ac:dyDescent="0.25">
      <c r="A41" s="31" t="s">
        <v>334</v>
      </c>
      <c r="B41" s="43" t="s">
        <v>139</v>
      </c>
      <c r="C41" s="43" t="s">
        <v>140</v>
      </c>
      <c r="D41" s="43" t="s">
        <v>141</v>
      </c>
      <c r="E41" s="43" t="s">
        <v>142</v>
      </c>
      <c r="F41" s="48">
        <v>2016</v>
      </c>
      <c r="G41" s="43" t="s">
        <v>143</v>
      </c>
      <c r="H41" s="43" t="s">
        <v>144</v>
      </c>
      <c r="I41" s="43" t="s">
        <v>145</v>
      </c>
      <c r="J41" s="43" t="s">
        <v>146</v>
      </c>
      <c r="K41" s="48">
        <v>2017</v>
      </c>
      <c r="L41" s="43" t="s">
        <v>147</v>
      </c>
      <c r="M41" s="43" t="s">
        <v>148</v>
      </c>
      <c r="N41" s="43" t="s">
        <v>149</v>
      </c>
      <c r="O41" s="43" t="s">
        <v>150</v>
      </c>
      <c r="P41" s="48">
        <v>2018</v>
      </c>
      <c r="Q41" s="43" t="s">
        <v>151</v>
      </c>
      <c r="R41" s="43" t="s">
        <v>152</v>
      </c>
      <c r="S41" s="43" t="s">
        <v>153</v>
      </c>
      <c r="T41" s="43" t="s">
        <v>154</v>
      </c>
      <c r="U41" s="48">
        <v>2019</v>
      </c>
      <c r="V41" s="43" t="s">
        <v>155</v>
      </c>
      <c r="W41" s="43" t="s">
        <v>156</v>
      </c>
      <c r="X41" s="43" t="s">
        <v>157</v>
      </c>
      <c r="Y41" s="43" t="s">
        <v>158</v>
      </c>
      <c r="Z41" s="48">
        <v>2020</v>
      </c>
      <c r="AA41" s="43" t="s">
        <v>159</v>
      </c>
      <c r="AB41" s="43" t="s">
        <v>160</v>
      </c>
      <c r="AC41" s="43" t="s">
        <v>513</v>
      </c>
      <c r="AD41" s="43" t="s">
        <v>564</v>
      </c>
      <c r="AE41" s="48">
        <v>2021</v>
      </c>
    </row>
    <row r="42" spans="1:31" x14ac:dyDescent="0.25">
      <c r="A42" s="10" t="s">
        <v>335</v>
      </c>
      <c r="B42" s="117">
        <v>581905.62228999997</v>
      </c>
      <c r="C42" s="117">
        <v>624600.54252000002</v>
      </c>
      <c r="D42" s="117">
        <v>624940.48661000002</v>
      </c>
      <c r="E42" s="117">
        <v>642056.80701999995</v>
      </c>
      <c r="F42" s="49">
        <v>2473503.4584400002</v>
      </c>
      <c r="G42" s="117">
        <v>678439.60172000004</v>
      </c>
      <c r="H42" s="117">
        <v>683009.7893399999</v>
      </c>
      <c r="I42" s="117">
        <v>699280.11702000001</v>
      </c>
      <c r="J42" s="117">
        <v>722541.12491000013</v>
      </c>
      <c r="K42" s="49">
        <v>2783270.6329899998</v>
      </c>
      <c r="L42" s="117">
        <v>740753.49709000008</v>
      </c>
      <c r="M42" s="117">
        <v>734211.41126999992</v>
      </c>
      <c r="N42" s="117">
        <v>759338.27421000006</v>
      </c>
      <c r="O42" s="117">
        <v>734755.02467999991</v>
      </c>
      <c r="P42" s="49">
        <v>2969058.20725</v>
      </c>
      <c r="Q42" s="117">
        <v>761993.48273000005</v>
      </c>
      <c r="R42" s="117">
        <v>776238.21678000002</v>
      </c>
      <c r="S42" s="117">
        <v>802958.05373000004</v>
      </c>
      <c r="T42" s="117">
        <v>762936.44793000002</v>
      </c>
      <c r="U42" s="49">
        <v>3104126.2011700002</v>
      </c>
      <c r="V42" s="117">
        <v>777665.97626999998</v>
      </c>
      <c r="W42" s="117">
        <v>729356.35152999999</v>
      </c>
      <c r="X42" s="117">
        <v>789519.96742999996</v>
      </c>
      <c r="Y42" s="117">
        <v>831307.78446999996</v>
      </c>
      <c r="Z42" s="49">
        <v>3127850.0797000001</v>
      </c>
      <c r="AA42" s="117">
        <v>783664.36216000002</v>
      </c>
      <c r="AB42" s="117">
        <v>786307.23222000001</v>
      </c>
      <c r="AC42" s="117">
        <v>836753.33657999989</v>
      </c>
      <c r="AD42" s="117">
        <v>785473.53366000007</v>
      </c>
      <c r="AE42" s="49">
        <v>3192198.4646200002</v>
      </c>
    </row>
    <row r="43" spans="1:31" x14ac:dyDescent="0.25">
      <c r="A43" s="12" t="s">
        <v>336</v>
      </c>
      <c r="B43" s="9">
        <v>0</v>
      </c>
      <c r="C43" s="9">
        <v>0</v>
      </c>
      <c r="D43" s="9">
        <v>0</v>
      </c>
      <c r="E43" s="9">
        <v>0</v>
      </c>
      <c r="F43" s="50">
        <v>0</v>
      </c>
      <c r="G43" s="9">
        <v>114657.10603000002</v>
      </c>
      <c r="H43" s="9">
        <v>110571.44656999997</v>
      </c>
      <c r="I43" s="9">
        <v>117051.11085999996</v>
      </c>
      <c r="J43" s="9">
        <v>118844.14063999994</v>
      </c>
      <c r="K43" s="50">
        <v>461123.80409999989</v>
      </c>
      <c r="L43" s="9">
        <v>122172.52727000001</v>
      </c>
      <c r="M43" s="9">
        <v>119358.36675999999</v>
      </c>
      <c r="N43" s="9">
        <v>118850.08931000004</v>
      </c>
      <c r="O43" s="9">
        <v>120598.40334999992</v>
      </c>
      <c r="P43" s="50">
        <v>480979.38668999996</v>
      </c>
      <c r="Q43" s="1">
        <v>123968.35270999999</v>
      </c>
      <c r="R43" s="1">
        <v>130815.01541000001</v>
      </c>
      <c r="S43" s="1">
        <v>145076.08743999986</v>
      </c>
      <c r="T43" s="1">
        <v>146202.77163000003</v>
      </c>
      <c r="U43" s="50">
        <v>546062.22718999989</v>
      </c>
      <c r="V43" s="1">
        <v>149454.32198000001</v>
      </c>
      <c r="W43" s="1">
        <v>143377.73657999997</v>
      </c>
      <c r="X43" s="1">
        <v>149920.24357999995</v>
      </c>
      <c r="Y43" s="1">
        <v>158168.20924999996</v>
      </c>
      <c r="Z43" s="50">
        <v>600920.51138999988</v>
      </c>
      <c r="AA43" s="1">
        <v>154049.86630000005</v>
      </c>
      <c r="AB43" s="1">
        <v>149714.16021999996</v>
      </c>
      <c r="AC43" s="1">
        <v>155501.17500999995</v>
      </c>
      <c r="AD43" s="1">
        <v>139554.96267000001</v>
      </c>
      <c r="AE43" s="50">
        <v>598820.1642</v>
      </c>
    </row>
    <row r="44" spans="1:31" x14ac:dyDescent="0.25">
      <c r="A44" s="12" t="s">
        <v>285</v>
      </c>
      <c r="B44" s="9">
        <v>0</v>
      </c>
      <c r="C44" s="9">
        <v>0</v>
      </c>
      <c r="D44" s="9">
        <v>0</v>
      </c>
      <c r="E44" s="9">
        <v>0</v>
      </c>
      <c r="F44" s="50">
        <v>0</v>
      </c>
      <c r="G44" s="9">
        <v>-59248.95045000004</v>
      </c>
      <c r="H44" s="9">
        <v>-66052.511039999983</v>
      </c>
      <c r="I44" s="9">
        <v>-70461.620520000113</v>
      </c>
      <c r="J44" s="9">
        <v>-74990.560199999833</v>
      </c>
      <c r="K44" s="50">
        <v>-270753.64220999996</v>
      </c>
      <c r="L44" s="9">
        <v>-69944.02648000003</v>
      </c>
      <c r="M44" s="9">
        <v>-69398.656999999948</v>
      </c>
      <c r="N44" s="9">
        <v>-72251.142929999973</v>
      </c>
      <c r="O44" s="9">
        <v>-71240.935360000032</v>
      </c>
      <c r="P44" s="50">
        <v>-282834.76176999998</v>
      </c>
      <c r="Q44" s="1">
        <v>-64206.02324000001</v>
      </c>
      <c r="R44" s="1">
        <v>-83807.091309999843</v>
      </c>
      <c r="S44" s="1">
        <v>-98518.986680000235</v>
      </c>
      <c r="T44" s="1">
        <v>-116843.42484999972</v>
      </c>
      <c r="U44" s="50">
        <v>-363375.52607999981</v>
      </c>
      <c r="V44" s="1">
        <v>-92283.881649999967</v>
      </c>
      <c r="W44" s="1">
        <v>-77185.755689999962</v>
      </c>
      <c r="X44" s="1">
        <v>-85833.616909999924</v>
      </c>
      <c r="Y44" s="1">
        <v>-89133.958610000234</v>
      </c>
      <c r="Z44" s="50">
        <v>-344437.21286000009</v>
      </c>
      <c r="AA44" s="1">
        <v>-86212.105640000023</v>
      </c>
      <c r="AB44" s="1">
        <v>-78986.831129999657</v>
      </c>
      <c r="AC44" s="1">
        <v>-71203.069120000306</v>
      </c>
      <c r="AD44" s="1">
        <v>-71573.658100000306</v>
      </c>
      <c r="AE44" s="50">
        <v>-307975.66399000026</v>
      </c>
    </row>
    <row r="45" spans="1:31" x14ac:dyDescent="0.25">
      <c r="A45" s="10" t="s">
        <v>333</v>
      </c>
      <c r="B45" s="117"/>
      <c r="C45" s="117"/>
      <c r="D45" s="117"/>
      <c r="E45" s="117"/>
      <c r="F45" s="49">
        <v>0</v>
      </c>
      <c r="G45" s="117">
        <v>55408.155579999984</v>
      </c>
      <c r="H45" s="117">
        <v>44518.935529999988</v>
      </c>
      <c r="I45" s="117">
        <v>46589.490339999844</v>
      </c>
      <c r="J45" s="117">
        <v>43853.580440000107</v>
      </c>
      <c r="K45" s="49">
        <v>190370.16188999993</v>
      </c>
      <c r="L45" s="117">
        <v>52228.500789999976</v>
      </c>
      <c r="M45" s="117">
        <v>49959.709760000042</v>
      </c>
      <c r="N45" s="117">
        <v>46598.946380000067</v>
      </c>
      <c r="O45" s="117">
        <v>49357.467989999888</v>
      </c>
      <c r="P45" s="49">
        <v>198144.62491999997</v>
      </c>
      <c r="Q45" s="117">
        <v>59762.329469999982</v>
      </c>
      <c r="R45" s="117">
        <v>47007.924100000164</v>
      </c>
      <c r="S45" s="117">
        <v>46557.100759999623</v>
      </c>
      <c r="T45" s="117">
        <v>29359.346780000313</v>
      </c>
      <c r="U45" s="49">
        <v>182686.70111000008</v>
      </c>
      <c r="V45" s="117">
        <v>57170.440330000041</v>
      </c>
      <c r="W45" s="117">
        <v>66191.980890000006</v>
      </c>
      <c r="X45" s="117">
        <v>64086.626670000027</v>
      </c>
      <c r="Y45" s="117">
        <v>69034.250639999722</v>
      </c>
      <c r="Z45" s="49">
        <v>256483.2985299998</v>
      </c>
      <c r="AA45" s="117">
        <v>67837.760660000029</v>
      </c>
      <c r="AB45" s="117">
        <v>70727.329090000305</v>
      </c>
      <c r="AC45" s="117">
        <v>84298.105889999642</v>
      </c>
      <c r="AD45" s="117">
        <v>67981.304569999702</v>
      </c>
      <c r="AE45" s="49">
        <v>290844.50020999968</v>
      </c>
    </row>
    <row r="46" spans="1:31" x14ac:dyDescent="0.25">
      <c r="A46" s="12" t="s">
        <v>337</v>
      </c>
      <c r="B46" s="9">
        <v>243118.80591999998</v>
      </c>
      <c r="C46" s="9">
        <v>301688.13562999998</v>
      </c>
      <c r="D46" s="9">
        <v>321232.36128999997</v>
      </c>
      <c r="E46" s="9">
        <v>353386.55348</v>
      </c>
      <c r="F46" s="50">
        <v>1219425.85632</v>
      </c>
      <c r="G46" s="9">
        <v>337372.35350000003</v>
      </c>
      <c r="H46" s="9">
        <v>437535.91280999995</v>
      </c>
      <c r="I46" s="9">
        <v>418404.29157</v>
      </c>
      <c r="J46" s="9">
        <v>357213.10350999999</v>
      </c>
      <c r="K46" s="50">
        <v>1550525.66139</v>
      </c>
      <c r="L46" s="9">
        <v>388398.78941999993</v>
      </c>
      <c r="M46" s="9">
        <v>460266.81848999998</v>
      </c>
      <c r="N46" s="9">
        <v>426434.21222000004</v>
      </c>
      <c r="O46" s="9">
        <v>396091.43329999998</v>
      </c>
      <c r="P46" s="50">
        <v>1671191.2534299998</v>
      </c>
      <c r="Q46" s="1">
        <v>473409.44523000001</v>
      </c>
      <c r="R46" s="1">
        <v>444113.32054999995</v>
      </c>
      <c r="S46" s="1">
        <v>512652.02930000005</v>
      </c>
      <c r="T46" s="1">
        <v>513276.31407000008</v>
      </c>
      <c r="U46" s="50">
        <v>1943451.1091500001</v>
      </c>
      <c r="V46" s="1">
        <v>376697.98068999994</v>
      </c>
      <c r="W46" s="1">
        <v>267086.33231000003</v>
      </c>
      <c r="X46" s="1">
        <v>451368.25947999995</v>
      </c>
      <c r="Y46" s="1">
        <v>228874.42</v>
      </c>
      <c r="Z46" s="50">
        <v>1324026.9924799998</v>
      </c>
      <c r="AA46" s="1">
        <v>315861.60012000002</v>
      </c>
      <c r="AB46" s="1">
        <v>288955.12083999999</v>
      </c>
      <c r="AC46" s="1">
        <v>235550.06154000002</v>
      </c>
      <c r="AD46" s="1">
        <v>235514.89962000001</v>
      </c>
      <c r="AE46" s="50">
        <v>1075881.68212</v>
      </c>
    </row>
    <row r="47" spans="1:31" x14ac:dyDescent="0.25">
      <c r="A47" s="12" t="s">
        <v>338</v>
      </c>
      <c r="B47" s="9">
        <v>586563.00917000009</v>
      </c>
      <c r="C47" s="9">
        <v>794939.3110799999</v>
      </c>
      <c r="D47" s="9">
        <v>696158.14231999998</v>
      </c>
      <c r="E47" s="9">
        <v>839560.03582999995</v>
      </c>
      <c r="F47" s="50">
        <v>2917220.4983999999</v>
      </c>
      <c r="G47" s="9">
        <v>925892.53154999996</v>
      </c>
      <c r="H47" s="9">
        <v>1143246.3764000002</v>
      </c>
      <c r="I47" s="9">
        <v>1189458.8454400001</v>
      </c>
      <c r="J47" s="9">
        <v>1049587.9496599999</v>
      </c>
      <c r="K47" s="50">
        <v>4308185.7030500006</v>
      </c>
      <c r="L47" s="9">
        <v>989918.04404999991</v>
      </c>
      <c r="M47" s="9">
        <v>1125815.44676</v>
      </c>
      <c r="N47" s="9">
        <v>1137159.6070900001</v>
      </c>
      <c r="O47" s="9">
        <v>974035.2782399999</v>
      </c>
      <c r="P47" s="50">
        <v>4226928.3761400003</v>
      </c>
      <c r="Q47" s="1">
        <v>1206169.6158799999</v>
      </c>
      <c r="R47" s="1">
        <v>1843484.5262200001</v>
      </c>
      <c r="S47" s="1">
        <v>1953730.43407</v>
      </c>
      <c r="T47" s="1">
        <v>1823862.9812700001</v>
      </c>
      <c r="U47" s="50">
        <v>6827247.5574399997</v>
      </c>
      <c r="V47" s="1">
        <v>1571180.9875099999</v>
      </c>
      <c r="W47" s="1">
        <v>1496564.9151900001</v>
      </c>
      <c r="X47" s="1">
        <v>1822725.6267200003</v>
      </c>
      <c r="Y47" s="1">
        <v>1379401.6356600001</v>
      </c>
      <c r="Z47" s="50">
        <v>6269873.1650800006</v>
      </c>
      <c r="AA47" s="1">
        <v>1374140.0605799998</v>
      </c>
      <c r="AB47" s="1">
        <v>1499439.5020600001</v>
      </c>
      <c r="AC47" s="1">
        <v>1171042.22945</v>
      </c>
      <c r="AD47" s="1">
        <v>1411863.0696699999</v>
      </c>
      <c r="AE47" s="50">
        <v>5456484.8617599998</v>
      </c>
    </row>
    <row r="48" spans="1:31" ht="15.75" thickBot="1" x14ac:dyDescent="0.3">
      <c r="A48" s="18" t="s">
        <v>323</v>
      </c>
      <c r="B48" s="19">
        <v>0.14827160131304118</v>
      </c>
      <c r="C48" s="19">
        <v>0.13852633781090493</v>
      </c>
      <c r="D48" s="19">
        <v>0.13832194444452048</v>
      </c>
      <c r="E48" s="19">
        <v>0.13599236806670933</v>
      </c>
      <c r="F48" s="58">
        <v>0.13599236806670933</v>
      </c>
      <c r="G48" s="19">
        <v>0.14638629242487552</v>
      </c>
      <c r="H48" s="19">
        <v>0.13696715164272877</v>
      </c>
      <c r="I48" s="19">
        <v>0.14082253376465378</v>
      </c>
      <c r="J48" s="19">
        <v>0.14024316583034893</v>
      </c>
      <c r="K48" s="58">
        <v>0.14110478591565176</v>
      </c>
      <c r="L48" s="19">
        <v>0.14304815672996499</v>
      </c>
      <c r="M48" s="19">
        <v>0.14262729041334749</v>
      </c>
      <c r="N48" s="19">
        <v>0.13695908231176371</v>
      </c>
      <c r="O48" s="19">
        <v>0.14569036544747813</v>
      </c>
      <c r="P48" s="58">
        <v>0.14208122372563858</v>
      </c>
      <c r="Q48" s="19">
        <v>0.14452433752510396</v>
      </c>
      <c r="R48" s="19">
        <v>0.14903726128030642</v>
      </c>
      <c r="S48" s="19">
        <v>0.15820538371823276</v>
      </c>
      <c r="T48" s="19">
        <v>0.16606011174815993</v>
      </c>
      <c r="U48" s="58">
        <v>0.15445677356795076</v>
      </c>
      <c r="V48" s="19">
        <v>0.16583844368320882</v>
      </c>
      <c r="W48" s="19">
        <v>0.16813818232027267</v>
      </c>
      <c r="X48" s="19">
        <v>0.1613751114423794</v>
      </c>
      <c r="Y48" s="19">
        <v>0.16321795740972825</v>
      </c>
      <c r="Z48" s="58">
        <v>0.16464242371389728</v>
      </c>
      <c r="AA48" s="19">
        <v>0.16574937015380076</v>
      </c>
      <c r="AB48" s="19">
        <v>0.160291672561821</v>
      </c>
      <c r="AC48" s="266">
        <v>0.15667699699392337</v>
      </c>
      <c r="AD48" s="266">
        <v>0.14904231529546913</v>
      </c>
      <c r="AE48" s="58">
        <v>0.15794008875125354</v>
      </c>
    </row>
    <row r="74" spans="8:12" x14ac:dyDescent="0.25">
      <c r="H74">
        <v>0</v>
      </c>
      <c r="I74">
        <v>0</v>
      </c>
      <c r="J74">
        <v>0</v>
      </c>
      <c r="K74"/>
      <c r="L74">
        <v>0</v>
      </c>
    </row>
    <row r="75" spans="8:12" x14ac:dyDescent="0.25">
      <c r="H75">
        <v>0</v>
      </c>
      <c r="I75">
        <v>0</v>
      </c>
      <c r="J75">
        <v>0</v>
      </c>
      <c r="K75"/>
      <c r="L75">
        <v>0</v>
      </c>
    </row>
    <row r="76" spans="8:12" x14ac:dyDescent="0.25">
      <c r="H76">
        <v>0</v>
      </c>
      <c r="I76">
        <v>0</v>
      </c>
      <c r="J76">
        <v>0</v>
      </c>
      <c r="K76"/>
      <c r="L76">
        <v>0</v>
      </c>
    </row>
    <row r="77" spans="8:12" x14ac:dyDescent="0.25">
      <c r="H77">
        <v>0</v>
      </c>
      <c r="I77">
        <v>0</v>
      </c>
      <c r="J77">
        <v>0</v>
      </c>
      <c r="K77"/>
      <c r="L77">
        <v>0</v>
      </c>
    </row>
    <row r="78" spans="8:12" x14ac:dyDescent="0.25">
      <c r="H78">
        <v>0</v>
      </c>
      <c r="I78">
        <v>0</v>
      </c>
      <c r="J78">
        <v>0</v>
      </c>
      <c r="K78"/>
      <c r="L78">
        <v>0</v>
      </c>
    </row>
    <row r="79" spans="8:12" x14ac:dyDescent="0.25">
      <c r="H79">
        <v>0</v>
      </c>
      <c r="I79">
        <v>0</v>
      </c>
      <c r="J79">
        <v>0</v>
      </c>
      <c r="K79"/>
      <c r="L79">
        <v>0</v>
      </c>
    </row>
    <row r="80" spans="8:12" x14ac:dyDescent="0.25">
      <c r="H80">
        <v>0</v>
      </c>
      <c r="I80">
        <v>0</v>
      </c>
      <c r="J80">
        <v>0</v>
      </c>
      <c r="K80"/>
      <c r="L80">
        <v>0</v>
      </c>
    </row>
  </sheetData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5A4F7-0C69-45D5-B86A-AF45E54C9772}">
  <dimension ref="A1:AJ49"/>
  <sheetViews>
    <sheetView showRowColHeaders="0" zoomScale="90" zoomScaleNormal="90" workbookViewId="0">
      <pane xSplit="2" ySplit="5" topLeftCell="Z6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defaultRowHeight="15" x14ac:dyDescent="0.25"/>
  <cols>
    <col min="1" max="1" width="9" customWidth="1"/>
    <col min="2" max="2" width="48.42578125" customWidth="1"/>
    <col min="3" max="3" width="13.5703125" bestFit="1" customWidth="1"/>
    <col min="4" max="6" width="11.7109375" bestFit="1" customWidth="1"/>
    <col min="7" max="16" width="11.7109375" style="87" bestFit="1" customWidth="1"/>
    <col min="17" max="17" width="13.42578125" style="87" bestFit="1" customWidth="1"/>
    <col min="18" max="18" width="13.28515625" style="87" bestFit="1" customWidth="1"/>
    <col min="19" max="19" width="11.7109375" style="87" bestFit="1" customWidth="1"/>
    <col min="20" max="20" width="12.85546875" style="87" bestFit="1" customWidth="1"/>
    <col min="21" max="21" width="11.7109375" bestFit="1" customWidth="1"/>
    <col min="22" max="22" width="13.42578125" style="87" bestFit="1" customWidth="1"/>
    <col min="23" max="24" width="11.7109375" style="87" bestFit="1" customWidth="1"/>
    <col min="25" max="27" width="13.42578125" style="87" bestFit="1" customWidth="1"/>
    <col min="28" max="28" width="13.28515625" style="87" bestFit="1" customWidth="1"/>
    <col min="29" max="30" width="13.28515625" bestFit="1" customWidth="1"/>
    <col min="31" max="31" width="13.28515625" customWidth="1"/>
    <col min="32" max="32" width="13.42578125" style="87" bestFit="1" customWidth="1"/>
    <col min="34" max="34" width="15.28515625" bestFit="1" customWidth="1"/>
    <col min="35" max="35" width="12" bestFit="1" customWidth="1"/>
    <col min="36" max="36" width="14.42578125" bestFit="1" customWidth="1"/>
  </cols>
  <sheetData>
    <row r="1" spans="1:36" x14ac:dyDescent="0.25">
      <c r="A1" s="30"/>
      <c r="B1" s="30"/>
      <c r="C1" s="30"/>
      <c r="D1" s="30"/>
      <c r="E1" s="30"/>
      <c r="F1" s="30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30"/>
      <c r="V1" s="251"/>
      <c r="W1" s="251"/>
      <c r="X1" s="251"/>
      <c r="Y1" s="251"/>
      <c r="Z1" s="251"/>
      <c r="AA1" s="251"/>
      <c r="AB1" s="251"/>
      <c r="AC1" s="30"/>
      <c r="AD1" s="30"/>
      <c r="AE1" s="30"/>
      <c r="AF1" s="251"/>
      <c r="AG1" s="65"/>
    </row>
    <row r="2" spans="1:36" ht="15.75" x14ac:dyDescent="0.25">
      <c r="A2" s="30"/>
      <c r="B2" s="30"/>
      <c r="C2" s="64"/>
      <c r="D2" s="64"/>
      <c r="E2" s="64"/>
      <c r="F2" s="64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64"/>
      <c r="V2" s="258"/>
      <c r="W2" s="258"/>
      <c r="X2" s="258"/>
      <c r="Y2" s="258"/>
      <c r="Z2" s="258"/>
      <c r="AA2" s="258"/>
      <c r="AB2" s="258"/>
      <c r="AC2" s="64"/>
      <c r="AD2" s="64"/>
      <c r="AE2" s="64"/>
      <c r="AF2" s="258"/>
      <c r="AG2" s="46"/>
    </row>
    <row r="3" spans="1:36" ht="23.25" x14ac:dyDescent="0.35">
      <c r="A3" s="30"/>
      <c r="B3" s="95" t="s">
        <v>558</v>
      </c>
      <c r="C3" s="30"/>
      <c r="D3" s="30"/>
      <c r="E3" s="30"/>
      <c r="F3" s="30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30"/>
      <c r="V3" s="251"/>
      <c r="W3" s="251"/>
      <c r="X3" s="251"/>
      <c r="Y3" s="251"/>
      <c r="Z3" s="251"/>
      <c r="AA3" s="251"/>
      <c r="AB3" s="251"/>
      <c r="AC3" s="30"/>
      <c r="AD3" s="30"/>
      <c r="AE3" s="30"/>
      <c r="AF3" s="251"/>
      <c r="AG3" s="65"/>
    </row>
    <row r="5" spans="1:36" s="166" customFormat="1" ht="23.25" x14ac:dyDescent="0.35">
      <c r="A5" s="115"/>
      <c r="B5" s="115"/>
      <c r="C5" s="257" t="s">
        <v>117</v>
      </c>
      <c r="D5" s="257" t="s">
        <v>118</v>
      </c>
      <c r="E5" s="257" t="s">
        <v>119</v>
      </c>
      <c r="F5" s="257" t="s">
        <v>120</v>
      </c>
      <c r="G5" s="257">
        <v>2016</v>
      </c>
      <c r="H5" s="257" t="s">
        <v>121</v>
      </c>
      <c r="I5" s="257" t="s">
        <v>122</v>
      </c>
      <c r="J5" s="257" t="s">
        <v>123</v>
      </c>
      <c r="K5" s="257" t="s">
        <v>124</v>
      </c>
      <c r="L5" s="257">
        <v>2017</v>
      </c>
      <c r="M5" s="257" t="s">
        <v>125</v>
      </c>
      <c r="N5" s="257" t="s">
        <v>126</v>
      </c>
      <c r="O5" s="257" t="s">
        <v>127</v>
      </c>
      <c r="P5" s="257" t="s">
        <v>128</v>
      </c>
      <c r="Q5" s="257">
        <v>2018</v>
      </c>
      <c r="R5" s="257" t="s">
        <v>129</v>
      </c>
      <c r="S5" s="257" t="s">
        <v>130</v>
      </c>
      <c r="T5" s="257" t="s">
        <v>131</v>
      </c>
      <c r="U5" s="257" t="s">
        <v>132</v>
      </c>
      <c r="V5" s="257">
        <v>2019</v>
      </c>
      <c r="W5" s="257" t="s">
        <v>133</v>
      </c>
      <c r="X5" s="257" t="s">
        <v>134</v>
      </c>
      <c r="Y5" s="257" t="s">
        <v>135</v>
      </c>
      <c r="Z5" s="257" t="s">
        <v>136</v>
      </c>
      <c r="AA5" s="257">
        <v>2020</v>
      </c>
      <c r="AB5" s="257" t="s">
        <v>137</v>
      </c>
      <c r="AC5" s="257" t="s">
        <v>138</v>
      </c>
      <c r="AD5" s="257" t="s">
        <v>514</v>
      </c>
      <c r="AE5" s="257" t="s">
        <v>563</v>
      </c>
      <c r="AF5" s="257">
        <v>2021</v>
      </c>
    </row>
    <row r="6" spans="1:36" s="38" customFormat="1" x14ac:dyDescent="0.25">
      <c r="A6"/>
      <c r="B6"/>
      <c r="C6"/>
      <c r="D6"/>
      <c r="E6"/>
      <c r="F6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/>
      <c r="V6" s="87"/>
      <c r="W6" s="87"/>
      <c r="X6" s="87"/>
      <c r="Y6" s="87"/>
      <c r="Z6" s="87"/>
      <c r="AA6" s="87"/>
      <c r="AB6" s="87"/>
      <c r="AC6"/>
      <c r="AD6"/>
      <c r="AE6"/>
      <c r="AF6" s="87"/>
    </row>
    <row r="7" spans="1:36" s="165" customFormat="1" x14ac:dyDescent="0.25">
      <c r="A7" s="5"/>
      <c r="B7" s="31" t="s">
        <v>548</v>
      </c>
      <c r="C7" s="43" t="s">
        <v>117</v>
      </c>
      <c r="D7" s="43" t="s">
        <v>118</v>
      </c>
      <c r="E7" s="43" t="s">
        <v>119</v>
      </c>
      <c r="F7" s="43" t="s">
        <v>120</v>
      </c>
      <c r="G7" s="259">
        <v>2016</v>
      </c>
      <c r="H7" s="260" t="s">
        <v>121</v>
      </c>
      <c r="I7" s="260" t="s">
        <v>122</v>
      </c>
      <c r="J7" s="260" t="s">
        <v>123</v>
      </c>
      <c r="K7" s="260" t="s">
        <v>124</v>
      </c>
      <c r="L7" s="259">
        <v>2017</v>
      </c>
      <c r="M7" s="260" t="s">
        <v>125</v>
      </c>
      <c r="N7" s="260" t="s">
        <v>126</v>
      </c>
      <c r="O7" s="260" t="s">
        <v>127</v>
      </c>
      <c r="P7" s="260" t="s">
        <v>128</v>
      </c>
      <c r="Q7" s="259">
        <v>2018</v>
      </c>
      <c r="R7" s="260" t="s">
        <v>129</v>
      </c>
      <c r="S7" s="260" t="s">
        <v>130</v>
      </c>
      <c r="T7" s="260" t="s">
        <v>131</v>
      </c>
      <c r="U7" s="43" t="s">
        <v>132</v>
      </c>
      <c r="V7" s="259">
        <v>2019</v>
      </c>
      <c r="W7" s="260" t="s">
        <v>133</v>
      </c>
      <c r="X7" s="260" t="s">
        <v>134</v>
      </c>
      <c r="Y7" s="260" t="s">
        <v>135</v>
      </c>
      <c r="Z7" s="260" t="s">
        <v>136</v>
      </c>
      <c r="AA7" s="259">
        <v>2020</v>
      </c>
      <c r="AB7" s="260" t="s">
        <v>137</v>
      </c>
      <c r="AC7" s="43" t="s">
        <v>138</v>
      </c>
      <c r="AD7" s="43" t="s">
        <v>514</v>
      </c>
      <c r="AE7" s="260" t="s">
        <v>563</v>
      </c>
      <c r="AF7" s="259">
        <v>2021</v>
      </c>
    </row>
    <row r="8" spans="1:36" s="165" customFormat="1" hidden="1" x14ac:dyDescent="0.25">
      <c r="A8" s="5"/>
      <c r="B8" s="31" t="s">
        <v>548</v>
      </c>
      <c r="C8" s="43" t="s">
        <v>139</v>
      </c>
      <c r="D8" s="43" t="s">
        <v>140</v>
      </c>
      <c r="E8" s="43" t="s">
        <v>141</v>
      </c>
      <c r="F8" s="43" t="s">
        <v>142</v>
      </c>
      <c r="G8" s="259">
        <v>2016</v>
      </c>
      <c r="H8" s="260" t="s">
        <v>143</v>
      </c>
      <c r="I8" s="260" t="s">
        <v>144</v>
      </c>
      <c r="J8" s="260" t="s">
        <v>145</v>
      </c>
      <c r="K8" s="260" t="s">
        <v>146</v>
      </c>
      <c r="L8" s="259">
        <v>2017</v>
      </c>
      <c r="M8" s="260" t="s">
        <v>147</v>
      </c>
      <c r="N8" s="260" t="s">
        <v>148</v>
      </c>
      <c r="O8" s="260" t="s">
        <v>149</v>
      </c>
      <c r="P8" s="260" t="s">
        <v>150</v>
      </c>
      <c r="Q8" s="259">
        <v>2018</v>
      </c>
      <c r="R8" s="260" t="s">
        <v>151</v>
      </c>
      <c r="S8" s="260" t="s">
        <v>152</v>
      </c>
      <c r="T8" s="260" t="s">
        <v>153</v>
      </c>
      <c r="U8" s="43" t="s">
        <v>154</v>
      </c>
      <c r="V8" s="259">
        <v>2019</v>
      </c>
      <c r="W8" s="260" t="s">
        <v>155</v>
      </c>
      <c r="X8" s="260" t="s">
        <v>156</v>
      </c>
      <c r="Y8" s="260" t="s">
        <v>157</v>
      </c>
      <c r="Z8" s="260" t="s">
        <v>158</v>
      </c>
      <c r="AA8" s="259">
        <v>2020</v>
      </c>
      <c r="AB8" s="260" t="s">
        <v>159</v>
      </c>
      <c r="AC8" s="43" t="s">
        <v>160</v>
      </c>
      <c r="AD8" s="43" t="s">
        <v>513</v>
      </c>
      <c r="AE8" s="260" t="s">
        <v>564</v>
      </c>
      <c r="AF8" s="259">
        <v>2021</v>
      </c>
    </row>
    <row r="9" spans="1:36" x14ac:dyDescent="0.25">
      <c r="B9" s="10" t="s">
        <v>549</v>
      </c>
      <c r="C9" s="263">
        <v>7.6819735883806126E-2</v>
      </c>
      <c r="D9" s="263">
        <v>7.9821405313116087E-2</v>
      </c>
      <c r="E9" s="263">
        <v>8.2049412266491997E-2</v>
      </c>
      <c r="F9" s="263">
        <v>0.10006281884677712</v>
      </c>
      <c r="G9" s="263">
        <v>8.4982364876506095E-2</v>
      </c>
      <c r="H9" s="263">
        <v>7.5818481529496481E-2</v>
      </c>
      <c r="I9" s="263">
        <v>8.1301402911526002E-2</v>
      </c>
      <c r="J9" s="263">
        <v>8.640889407732337E-2</v>
      </c>
      <c r="K9" s="263">
        <v>0.11761207914763522</v>
      </c>
      <c r="L9" s="263">
        <v>8.9954632872433035E-2</v>
      </c>
      <c r="M9" s="263">
        <v>7.6194587149465587E-2</v>
      </c>
      <c r="N9" s="263">
        <v>9.0858712301889757E-2</v>
      </c>
      <c r="O9" s="263">
        <v>8.0530014143401302E-2</v>
      </c>
      <c r="P9" s="263">
        <v>0.12852362615107391</v>
      </c>
      <c r="Q9" s="263">
        <v>9.1872762901336988E-2</v>
      </c>
      <c r="R9" s="263">
        <v>8.6965210452208619E-2</v>
      </c>
      <c r="S9" s="263">
        <v>8.7012472409553288E-2</v>
      </c>
      <c r="T9" s="263">
        <v>9.1849216668138792E-2</v>
      </c>
      <c r="U9" s="263">
        <v>0.12171081509387609</v>
      </c>
      <c r="V9" s="263">
        <v>9.6926490070256277E-2</v>
      </c>
      <c r="W9" s="263">
        <v>8.4827338548348605E-2</v>
      </c>
      <c r="X9" s="263">
        <v>9.4227529173016286E-2</v>
      </c>
      <c r="Y9" s="263">
        <v>8.5022776194054087E-2</v>
      </c>
      <c r="Z9" s="263">
        <v>9.1848802615605782E-2</v>
      </c>
      <c r="AA9" s="263">
        <v>8.8936069328888159E-2</v>
      </c>
      <c r="AB9" s="263">
        <v>0.1143652220917773</v>
      </c>
      <c r="AC9" s="263">
        <v>0.13227897046236456</v>
      </c>
      <c r="AD9" s="263">
        <v>0.11725787586678005</v>
      </c>
      <c r="AE9" s="263">
        <v>0.1185644398663394</v>
      </c>
      <c r="AF9" s="263">
        <v>0.12048342078525817</v>
      </c>
      <c r="AG9" s="256"/>
    </row>
    <row r="10" spans="1:36" s="2" customFormat="1" ht="27.75" x14ac:dyDescent="0.25">
      <c r="B10" s="2" t="s">
        <v>554</v>
      </c>
      <c r="C10" s="264">
        <v>7.0016410774887669E-2</v>
      </c>
      <c r="D10" s="264">
        <v>7.5922919735284158E-2</v>
      </c>
      <c r="E10" s="264">
        <v>8.1095319399287102E-2</v>
      </c>
      <c r="F10" s="264">
        <v>8.8159952719403037E-2</v>
      </c>
      <c r="G10" s="264">
        <v>7.8992774603627761E-2</v>
      </c>
      <c r="H10" s="264">
        <v>7.3464714423296759E-2</v>
      </c>
      <c r="I10" s="264">
        <v>7.957488744339003E-2</v>
      </c>
      <c r="J10" s="264">
        <v>8.2178117980249307E-2</v>
      </c>
      <c r="K10" s="264">
        <v>0.1153577389785377</v>
      </c>
      <c r="L10" s="264">
        <v>8.7493862586526597E-2</v>
      </c>
      <c r="M10" s="264">
        <v>6.9675047275183546E-2</v>
      </c>
      <c r="N10" s="264">
        <v>8.5860480180510679E-2</v>
      </c>
      <c r="O10" s="264">
        <v>7.5071668257708501E-2</v>
      </c>
      <c r="P10" s="264">
        <v>0.12609566507058861</v>
      </c>
      <c r="Q10" s="264">
        <v>8.6656833501856989E-2</v>
      </c>
      <c r="R10" s="264">
        <v>7.9514601948870139E-2</v>
      </c>
      <c r="S10" s="264">
        <v>8.1743459743411878E-2</v>
      </c>
      <c r="T10" s="264">
        <v>8.3664798388824332E-2</v>
      </c>
      <c r="U10" s="264">
        <v>0.11626013663486449</v>
      </c>
      <c r="V10" s="264">
        <v>9.0290398420951032E-2</v>
      </c>
      <c r="W10" s="264">
        <v>7.9541302235107691E-2</v>
      </c>
      <c r="X10" s="264">
        <v>8.9963956417481408E-2</v>
      </c>
      <c r="Y10" s="264">
        <v>7.9640869075039505E-2</v>
      </c>
      <c r="Z10" s="264">
        <v>8.4909524216470203E-2</v>
      </c>
      <c r="AA10" s="264">
        <v>8.3422686058127887E-2</v>
      </c>
      <c r="AB10" s="264">
        <v>0.11329427804250436</v>
      </c>
      <c r="AC10" s="264">
        <v>0.13238366523215322</v>
      </c>
      <c r="AD10" s="264">
        <v>0.11368037284245699</v>
      </c>
      <c r="AE10" s="264">
        <v>0.11495833219411407</v>
      </c>
      <c r="AF10" s="264">
        <v>0.11835412967870589</v>
      </c>
      <c r="AG10" s="262"/>
      <c r="AH10" s="303"/>
      <c r="AI10" s="304"/>
      <c r="AJ10" s="304"/>
    </row>
    <row r="11" spans="1:36" ht="27.75" x14ac:dyDescent="0.25">
      <c r="B11" s="12" t="s">
        <v>550</v>
      </c>
      <c r="C11" s="193">
        <v>7.2741461345743025E-2</v>
      </c>
      <c r="D11" s="193">
        <v>7.6685635127195562E-2</v>
      </c>
      <c r="E11" s="193">
        <v>8.1239765956053034E-2</v>
      </c>
      <c r="F11" s="193">
        <v>8.723930698319636E-2</v>
      </c>
      <c r="G11" s="193">
        <v>7.9637946863988049E-2</v>
      </c>
      <c r="H11" s="193">
        <v>7.5565120822769255E-2</v>
      </c>
      <c r="I11" s="193">
        <v>8.1105199483753221E-2</v>
      </c>
      <c r="J11" s="193">
        <v>8.3352814019061208E-2</v>
      </c>
      <c r="K11" s="193">
        <v>0.11351448271254488</v>
      </c>
      <c r="L11" s="193">
        <v>8.8329623466889801E-2</v>
      </c>
      <c r="M11" s="193">
        <v>7.2926030006279882E-2</v>
      </c>
      <c r="N11" s="193">
        <v>8.7211989463716305E-2</v>
      </c>
      <c r="O11" s="193">
        <v>7.3982704344398298E-2</v>
      </c>
      <c r="P11" s="193">
        <v>0.13002663325470559</v>
      </c>
      <c r="Q11" s="193">
        <v>8.8032376533424259E-2</v>
      </c>
      <c r="R11" s="193">
        <v>8.1592740971798999E-2</v>
      </c>
      <c r="S11" s="193">
        <v>8.375009599156133E-2</v>
      </c>
      <c r="T11" s="193">
        <v>8.5623842945733053E-2</v>
      </c>
      <c r="U11" s="193">
        <v>0.1154366247819873</v>
      </c>
      <c r="V11" s="193">
        <v>9.1886189995468923E-2</v>
      </c>
      <c r="W11" s="193">
        <v>7.8114161955534306E-2</v>
      </c>
      <c r="X11" s="193">
        <v>9.1072899913396926E-2</v>
      </c>
      <c r="Y11" s="193">
        <v>8.5864618029858439E-2</v>
      </c>
      <c r="Z11" s="193">
        <v>8.7461586480772222E-2</v>
      </c>
      <c r="AA11" s="193">
        <v>8.5642243004796823E-2</v>
      </c>
      <c r="AB11" s="193">
        <v>9.5971506829700015E-2</v>
      </c>
      <c r="AC11" s="193">
        <v>0.12003438792565055</v>
      </c>
      <c r="AD11" s="193">
        <v>0.10652054970595184</v>
      </c>
      <c r="AE11" s="193">
        <v>8.0963170303152296E-2</v>
      </c>
      <c r="AF11" s="193">
        <v>0.10117030191737193</v>
      </c>
      <c r="AG11" s="256"/>
      <c r="AH11" s="272"/>
      <c r="AI11" s="273"/>
      <c r="AJ11" s="273"/>
    </row>
    <row r="12" spans="1:36" ht="27.75" x14ac:dyDescent="0.25">
      <c r="B12" s="12" t="s">
        <v>551</v>
      </c>
      <c r="C12" s="193" t="s">
        <v>566</v>
      </c>
      <c r="D12" s="193" t="s">
        <v>566</v>
      </c>
      <c r="E12" s="193" t="s">
        <v>566</v>
      </c>
      <c r="F12" s="193" t="s">
        <v>566</v>
      </c>
      <c r="G12" s="193" t="s">
        <v>566</v>
      </c>
      <c r="H12" s="193" t="s">
        <v>566</v>
      </c>
      <c r="I12" s="193" t="s">
        <v>566</v>
      </c>
      <c r="J12" s="193" t="s">
        <v>566</v>
      </c>
      <c r="K12" s="193" t="s">
        <v>566</v>
      </c>
      <c r="L12" s="193" t="s">
        <v>566</v>
      </c>
      <c r="M12" s="193" t="s">
        <v>566</v>
      </c>
      <c r="N12" s="193" t="s">
        <v>566</v>
      </c>
      <c r="O12" s="193" t="s">
        <v>566</v>
      </c>
      <c r="P12" s="193" t="s">
        <v>566</v>
      </c>
      <c r="Q12" s="193" t="s">
        <v>566</v>
      </c>
      <c r="R12" s="193" t="s">
        <v>566</v>
      </c>
      <c r="S12" s="193" t="s">
        <v>566</v>
      </c>
      <c r="T12" s="193" t="s">
        <v>566</v>
      </c>
      <c r="U12" s="193" t="s">
        <v>566</v>
      </c>
      <c r="V12" s="193" t="s">
        <v>566</v>
      </c>
      <c r="W12" s="193" t="s">
        <v>566</v>
      </c>
      <c r="X12" s="193" t="s">
        <v>566</v>
      </c>
      <c r="Y12" s="193" t="s">
        <v>566</v>
      </c>
      <c r="Z12" s="193">
        <v>0.32967792307692306</v>
      </c>
      <c r="AA12" s="193">
        <v>0.32967792307692306</v>
      </c>
      <c r="AB12" s="193">
        <v>0.13647020251932901</v>
      </c>
      <c r="AC12" s="193">
        <v>0.15021302685460966</v>
      </c>
      <c r="AD12" s="193">
        <v>0.13619444241976131</v>
      </c>
      <c r="AE12" s="193">
        <v>0.15259180931044361</v>
      </c>
      <c r="AF12" s="193">
        <v>0.14403363423967952</v>
      </c>
      <c r="AG12" s="256"/>
      <c r="AH12" s="272"/>
      <c r="AI12" s="273"/>
      <c r="AJ12" s="273"/>
    </row>
    <row r="13" spans="1:36" ht="27.75" x14ac:dyDescent="0.25">
      <c r="B13" s="12" t="s">
        <v>518</v>
      </c>
      <c r="C13" s="193">
        <v>2.5027984683383651E-2</v>
      </c>
      <c r="D13" s="193">
        <v>5.9480745631688529E-2</v>
      </c>
      <c r="E13" s="193">
        <v>7.8389385635394909E-2</v>
      </c>
      <c r="F13" s="193">
        <v>0.10442030968575208</v>
      </c>
      <c r="G13" s="193">
        <v>6.7097503545465356E-2</v>
      </c>
      <c r="H13" s="193">
        <v>4.8463935798681225E-2</v>
      </c>
      <c r="I13" s="193">
        <v>5.8960105855020942E-2</v>
      </c>
      <c r="J13" s="193">
        <v>6.6970098413478688E-2</v>
      </c>
      <c r="K13" s="193">
        <v>0.14342770779931049</v>
      </c>
      <c r="L13" s="193">
        <v>7.6390411116765616E-2</v>
      </c>
      <c r="M13" s="193">
        <v>4.0221281721493564E-2</v>
      </c>
      <c r="N13" s="193">
        <v>7.0116365484126641E-2</v>
      </c>
      <c r="O13" s="193">
        <v>9.4648361696277675E-2</v>
      </c>
      <c r="P13" s="193">
        <v>8.4974759022885121E-2</v>
      </c>
      <c r="Q13" s="193">
        <v>7.0099723104693507E-2</v>
      </c>
      <c r="R13" s="193">
        <v>5.7505788774886657E-2</v>
      </c>
      <c r="S13" s="193">
        <v>6.0248606142457417E-2</v>
      </c>
      <c r="T13" s="193">
        <v>6.254609803513686E-2</v>
      </c>
      <c r="U13" s="193">
        <v>0.13576320419083854</v>
      </c>
      <c r="V13" s="193">
        <v>7.0409222045325251E-2</v>
      </c>
      <c r="W13" s="193">
        <v>9.7131317339357578E-2</v>
      </c>
      <c r="X13" s="193">
        <v>7.5165477006058065E-2</v>
      </c>
      <c r="Y13" s="193">
        <v>3.7704471052216235E-2</v>
      </c>
      <c r="Z13" s="193">
        <v>5.9767360569748483E-2</v>
      </c>
      <c r="AA13" s="193">
        <v>6.1642009399566398E-2</v>
      </c>
      <c r="AB13" s="193">
        <v>6.96561332916113E-2</v>
      </c>
      <c r="AC13" s="193">
        <v>9.1776400521462687E-2</v>
      </c>
      <c r="AD13" s="193">
        <v>4.5115508291025876E-2</v>
      </c>
      <c r="AE13" s="193">
        <v>5.6413358069486802E-2</v>
      </c>
      <c r="AF13" s="193">
        <v>6.1894828258975049E-2</v>
      </c>
      <c r="AG13" s="256"/>
      <c r="AH13" s="272"/>
      <c r="AI13" s="273"/>
      <c r="AJ13" s="273"/>
    </row>
    <row r="14" spans="1:36" s="2" customFormat="1" ht="27.75" x14ac:dyDescent="0.25">
      <c r="B14" s="2" t="s">
        <v>552</v>
      </c>
      <c r="C14" s="264">
        <v>0.11886227347488952</v>
      </c>
      <c r="D14" s="264">
        <v>0.10016693727032457</v>
      </c>
      <c r="E14" s="264">
        <v>8.6775982193871629E-2</v>
      </c>
      <c r="F14" s="264">
        <v>0.1638910189561904</v>
      </c>
      <c r="G14" s="264">
        <v>0.11725832923828533</v>
      </c>
      <c r="H14" s="264">
        <v>8.8787314842153145E-2</v>
      </c>
      <c r="I14" s="264">
        <v>9.1584754810479799E-2</v>
      </c>
      <c r="J14" s="264">
        <v>0.11330401783170548</v>
      </c>
      <c r="K14" s="264">
        <v>0.13360323762325535</v>
      </c>
      <c r="L14" s="264">
        <v>0.10515053275837102</v>
      </c>
      <c r="M14" s="264">
        <v>0.10957101809538834</v>
      </c>
      <c r="N14" s="264">
        <v>0.12005617892089933</v>
      </c>
      <c r="O14" s="264">
        <v>0.12624339826294181</v>
      </c>
      <c r="P14" s="264">
        <v>0.14129963396471568</v>
      </c>
      <c r="Q14" s="264">
        <v>0.12379062133695302</v>
      </c>
      <c r="R14" s="264">
        <v>0.13351012545673466</v>
      </c>
      <c r="S14" s="264">
        <v>0.12146312011596259</v>
      </c>
      <c r="T14" s="264">
        <v>0.15181499276660707</v>
      </c>
      <c r="U14" s="264">
        <v>0.15628884933428194</v>
      </c>
      <c r="V14" s="264">
        <v>0.14071362091537337</v>
      </c>
      <c r="W14" s="264">
        <v>0.12226744039018211</v>
      </c>
      <c r="X14" s="264">
        <v>0.12674745235561025</v>
      </c>
      <c r="Y14" s="264">
        <v>0.13027096685426617</v>
      </c>
      <c r="Z14" s="264">
        <v>0.14395617278464182</v>
      </c>
      <c r="AA14" s="264">
        <v>0.13106384741353685</v>
      </c>
      <c r="AB14" s="264">
        <v>0.12243245500260012</v>
      </c>
      <c r="AC14" s="264">
        <v>0.13142185820444807</v>
      </c>
      <c r="AD14" s="264">
        <v>0.14928468684191473</v>
      </c>
      <c r="AE14" s="264">
        <v>0.14905177435457506</v>
      </c>
      <c r="AF14" s="264">
        <v>0.13809538450435849</v>
      </c>
      <c r="AG14" s="262"/>
      <c r="AH14" s="272"/>
      <c r="AI14" s="273"/>
      <c r="AJ14" s="273"/>
    </row>
    <row r="15" spans="1:36" ht="27.75" x14ac:dyDescent="0.25">
      <c r="B15" s="12" t="s">
        <v>517</v>
      </c>
      <c r="C15" s="193">
        <v>0.12897131419213903</v>
      </c>
      <c r="D15" s="193">
        <v>0.13296676713337596</v>
      </c>
      <c r="E15" s="193">
        <v>0.12941110551446069</v>
      </c>
      <c r="F15" s="193">
        <v>0.26473707059477763</v>
      </c>
      <c r="G15" s="193">
        <v>0.16746347370155404</v>
      </c>
      <c r="H15" s="193">
        <v>0.11997036715004804</v>
      </c>
      <c r="I15" s="193">
        <v>0.11556055190823156</v>
      </c>
      <c r="J15" s="193">
        <v>0.1367876162234585</v>
      </c>
      <c r="K15" s="193">
        <v>0.16047349484956056</v>
      </c>
      <c r="L15" s="193">
        <v>0.13256929864076794</v>
      </c>
      <c r="M15" s="193">
        <v>9.8206921829995186E-2</v>
      </c>
      <c r="N15" s="193">
        <v>0.12289077761701837</v>
      </c>
      <c r="O15" s="193">
        <v>0.11577794472324489</v>
      </c>
      <c r="P15" s="193">
        <v>0.1362204461479431</v>
      </c>
      <c r="Q15" s="193">
        <v>0.11795368863323094</v>
      </c>
      <c r="R15" s="193">
        <v>0.1280661473557195</v>
      </c>
      <c r="S15" s="193">
        <v>8.9901651089315998E-2</v>
      </c>
      <c r="T15" s="193">
        <v>0.11697625762382138</v>
      </c>
      <c r="U15" s="193">
        <v>0.10969331899847849</v>
      </c>
      <c r="V15" s="193">
        <v>0.11055653883370023</v>
      </c>
      <c r="W15" s="193">
        <v>9.5914077596201214E-2</v>
      </c>
      <c r="X15" s="193">
        <v>9.5051811546803436E-2</v>
      </c>
      <c r="Y15" s="193">
        <v>9.3697069372837741E-2</v>
      </c>
      <c r="Z15" s="193">
        <v>0.10676734609463447</v>
      </c>
      <c r="AA15" s="193">
        <v>9.8257944937533911E-2</v>
      </c>
      <c r="AB15" s="193">
        <v>7.4393780843740973E-2</v>
      </c>
      <c r="AC15" s="193">
        <v>8.4939082918604913E-2</v>
      </c>
      <c r="AD15" s="193">
        <v>0.11156315203399017</v>
      </c>
      <c r="AE15" s="193">
        <v>0.12227658001023949</v>
      </c>
      <c r="AF15" s="193">
        <v>9.7677796699873157E-2</v>
      </c>
      <c r="AG15" s="256"/>
      <c r="AH15" s="275"/>
      <c r="AI15" s="274"/>
      <c r="AJ15" s="274"/>
    </row>
    <row r="16" spans="1:36" x14ac:dyDescent="0.25">
      <c r="B16" s="12" t="s">
        <v>553</v>
      </c>
      <c r="C16" s="193">
        <v>0.10800878342429707</v>
      </c>
      <c r="D16" s="193">
        <v>7.5424115348701193E-2</v>
      </c>
      <c r="E16" s="193">
        <v>5.4870639964793633E-2</v>
      </c>
      <c r="F16" s="193">
        <v>6.9481929369460571E-2</v>
      </c>
      <c r="G16" s="193">
        <v>7.411434943082168E-2</v>
      </c>
      <c r="H16" s="193">
        <v>6.1890283601569049E-2</v>
      </c>
      <c r="I16" s="193">
        <v>6.7858676424440226E-2</v>
      </c>
      <c r="J16" s="193">
        <v>8.4920919781701604E-2</v>
      </c>
      <c r="K16" s="193">
        <v>0.1009896003763236</v>
      </c>
      <c r="L16" s="193">
        <v>7.6475668346621895E-2</v>
      </c>
      <c r="M16" s="193">
        <v>0.1188601804103204</v>
      </c>
      <c r="N16" s="193">
        <v>0.11778883457872197</v>
      </c>
      <c r="O16" s="193">
        <v>0.13669101598385286</v>
      </c>
      <c r="P16" s="193">
        <v>0.14669919440241116</v>
      </c>
      <c r="Q16" s="193">
        <v>0.12909729641973874</v>
      </c>
      <c r="R16" s="193">
        <v>0.13976568832115938</v>
      </c>
      <c r="S16" s="193">
        <v>0.17426712942308559</v>
      </c>
      <c r="T16" s="193">
        <v>0.22010812445694056</v>
      </c>
      <c r="U16" s="193">
        <v>0.2603352925291964</v>
      </c>
      <c r="V16" s="193">
        <v>0.19158717923990021</v>
      </c>
      <c r="W16" s="193">
        <v>0.18155748277388267</v>
      </c>
      <c r="X16" s="193">
        <v>0.20478378065908495</v>
      </c>
      <c r="Y16" s="193">
        <v>0.22741637834722944</v>
      </c>
      <c r="Z16" s="193">
        <v>0.26335643554306915</v>
      </c>
      <c r="AA16" s="193">
        <v>0.21700856523015377</v>
      </c>
      <c r="AB16" s="193">
        <v>0.28845852060361593</v>
      </c>
      <c r="AC16" s="193">
        <v>0.2851826129170118</v>
      </c>
      <c r="AD16" s="193">
        <v>0.2449279445349912</v>
      </c>
      <c r="AE16" s="193">
        <v>0.22194377443813892</v>
      </c>
      <c r="AF16" s="193">
        <v>0.25817971923388761</v>
      </c>
      <c r="AG16" s="256"/>
    </row>
    <row r="18" spans="1:36" s="165" customFormat="1" x14ac:dyDescent="0.25">
      <c r="A18" s="5"/>
      <c r="B18" s="31" t="s">
        <v>555</v>
      </c>
      <c r="C18" s="43" t="s">
        <v>117</v>
      </c>
      <c r="D18" s="43" t="s">
        <v>118</v>
      </c>
      <c r="E18" s="43" t="s">
        <v>119</v>
      </c>
      <c r="F18" s="43" t="s">
        <v>120</v>
      </c>
      <c r="G18" s="259">
        <v>2016</v>
      </c>
      <c r="H18" s="260" t="s">
        <v>121</v>
      </c>
      <c r="I18" s="260" t="s">
        <v>122</v>
      </c>
      <c r="J18" s="260" t="s">
        <v>123</v>
      </c>
      <c r="K18" s="260" t="s">
        <v>124</v>
      </c>
      <c r="L18" s="259">
        <v>2017</v>
      </c>
      <c r="M18" s="260" t="s">
        <v>125</v>
      </c>
      <c r="N18" s="260" t="s">
        <v>126</v>
      </c>
      <c r="O18" s="260" t="s">
        <v>127</v>
      </c>
      <c r="P18" s="260" t="s">
        <v>128</v>
      </c>
      <c r="Q18" s="259">
        <v>2018</v>
      </c>
      <c r="R18" s="260" t="s">
        <v>129</v>
      </c>
      <c r="S18" s="260" t="s">
        <v>130</v>
      </c>
      <c r="T18" s="260" t="s">
        <v>131</v>
      </c>
      <c r="U18" s="43" t="s">
        <v>132</v>
      </c>
      <c r="V18" s="259">
        <v>2019</v>
      </c>
      <c r="W18" s="260" t="s">
        <v>133</v>
      </c>
      <c r="X18" s="260" t="s">
        <v>134</v>
      </c>
      <c r="Y18" s="260" t="s">
        <v>135</v>
      </c>
      <c r="Z18" s="260" t="s">
        <v>136</v>
      </c>
      <c r="AA18" s="259">
        <v>2020</v>
      </c>
      <c r="AB18" s="260" t="s">
        <v>137</v>
      </c>
      <c r="AC18" s="43" t="s">
        <v>138</v>
      </c>
      <c r="AD18" s="43" t="s">
        <v>514</v>
      </c>
      <c r="AE18" s="260" t="s">
        <v>563</v>
      </c>
      <c r="AF18" s="259">
        <v>2021</v>
      </c>
    </row>
    <row r="19" spans="1:36" s="165" customFormat="1" hidden="1" x14ac:dyDescent="0.25">
      <c r="A19" s="5"/>
      <c r="B19" s="31" t="s">
        <v>555</v>
      </c>
      <c r="C19" s="43" t="s">
        <v>139</v>
      </c>
      <c r="D19" s="43" t="s">
        <v>140</v>
      </c>
      <c r="E19" s="43" t="s">
        <v>141</v>
      </c>
      <c r="F19" s="43" t="s">
        <v>142</v>
      </c>
      <c r="G19" s="259">
        <v>2016</v>
      </c>
      <c r="H19" s="260" t="s">
        <v>143</v>
      </c>
      <c r="I19" s="260" t="s">
        <v>144</v>
      </c>
      <c r="J19" s="260" t="s">
        <v>145</v>
      </c>
      <c r="K19" s="260" t="s">
        <v>146</v>
      </c>
      <c r="L19" s="259">
        <v>2017</v>
      </c>
      <c r="M19" s="260" t="s">
        <v>147</v>
      </c>
      <c r="N19" s="260" t="s">
        <v>148</v>
      </c>
      <c r="O19" s="260" t="s">
        <v>149</v>
      </c>
      <c r="P19" s="260" t="s">
        <v>150</v>
      </c>
      <c r="Q19" s="259">
        <v>2018</v>
      </c>
      <c r="R19" s="260" t="s">
        <v>151</v>
      </c>
      <c r="S19" s="260" t="s">
        <v>152</v>
      </c>
      <c r="T19" s="260" t="s">
        <v>153</v>
      </c>
      <c r="U19" s="43" t="s">
        <v>154</v>
      </c>
      <c r="V19" s="259">
        <v>2019</v>
      </c>
      <c r="W19" s="260" t="s">
        <v>155</v>
      </c>
      <c r="X19" s="260" t="s">
        <v>156</v>
      </c>
      <c r="Y19" s="260" t="s">
        <v>157</v>
      </c>
      <c r="Z19" s="260" t="s">
        <v>158</v>
      </c>
      <c r="AA19" s="259">
        <v>2020</v>
      </c>
      <c r="AB19" s="260" t="s">
        <v>159</v>
      </c>
      <c r="AC19" s="43" t="s">
        <v>160</v>
      </c>
      <c r="AD19" s="43" t="s">
        <v>513</v>
      </c>
      <c r="AE19" s="260" t="s">
        <v>564</v>
      </c>
      <c r="AF19" s="259">
        <v>2021</v>
      </c>
    </row>
    <row r="20" spans="1:36" x14ac:dyDescent="0.25">
      <c r="B20" s="10" t="s">
        <v>549</v>
      </c>
      <c r="C20" s="263">
        <v>0.61749496038341656</v>
      </c>
      <c r="D20" s="263">
        <v>0.6659105696307277</v>
      </c>
      <c r="E20" s="263">
        <v>0.6348187278132803</v>
      </c>
      <c r="F20" s="263">
        <v>0.66352437221041505</v>
      </c>
      <c r="G20" s="263">
        <v>0.64589549008349834</v>
      </c>
      <c r="H20" s="263">
        <v>0.66073649339675999</v>
      </c>
      <c r="I20" s="263">
        <v>0.63916355886982734</v>
      </c>
      <c r="J20" s="263">
        <v>0.7021460561892553</v>
      </c>
      <c r="K20" s="263">
        <v>0.62408544272404598</v>
      </c>
      <c r="L20" s="263">
        <v>0.6570031336185389</v>
      </c>
      <c r="M20" s="263">
        <v>0.58675553422862237</v>
      </c>
      <c r="N20" s="263">
        <v>0.61384191933364107</v>
      </c>
      <c r="O20" s="263">
        <v>0.55386337987026946</v>
      </c>
      <c r="P20" s="263">
        <v>0.62954996842589017</v>
      </c>
      <c r="Q20" s="263">
        <v>0.59132059705223217</v>
      </c>
      <c r="R20" s="263">
        <v>0.59555956895570927</v>
      </c>
      <c r="S20" s="263">
        <v>0.53679142809272717</v>
      </c>
      <c r="T20" s="263">
        <v>0.56751323977139367</v>
      </c>
      <c r="U20" s="263">
        <v>0.55898888363146082</v>
      </c>
      <c r="V20" s="263">
        <v>0.56459118027104926</v>
      </c>
      <c r="W20" s="263">
        <v>0.58056323738997084</v>
      </c>
      <c r="X20" s="263">
        <v>0.56949963872196163</v>
      </c>
      <c r="Y20" s="263">
        <v>0.58215398138492569</v>
      </c>
      <c r="Z20" s="263">
        <v>0.59139303170597246</v>
      </c>
      <c r="AA20" s="263">
        <v>0.58125383056360158</v>
      </c>
      <c r="AB20" s="263">
        <v>0.63469140216645381</v>
      </c>
      <c r="AC20" s="263">
        <v>0.66302840099903038</v>
      </c>
      <c r="AD20" s="263">
        <v>0.6198795264181528</v>
      </c>
      <c r="AE20" s="263">
        <v>0.59845686082375471</v>
      </c>
      <c r="AF20" s="263">
        <v>0.62807159370469956</v>
      </c>
      <c r="AG20" s="256"/>
    </row>
    <row r="21" spans="1:36" s="2" customFormat="1" ht="27.75" x14ac:dyDescent="0.25">
      <c r="B21" s="2" t="s">
        <v>554</v>
      </c>
      <c r="C21" s="264">
        <v>0.54941182067618832</v>
      </c>
      <c r="D21" s="264">
        <v>0.57470753745492364</v>
      </c>
      <c r="E21" s="264">
        <v>0.52123562354736874</v>
      </c>
      <c r="F21" s="264">
        <v>0.58800481881124833</v>
      </c>
      <c r="G21" s="264">
        <v>0.55873721374869545</v>
      </c>
      <c r="H21" s="264">
        <v>0.60304266457298261</v>
      </c>
      <c r="I21" s="264">
        <v>0.58198013734266973</v>
      </c>
      <c r="J21" s="264">
        <v>0.65516155400630882</v>
      </c>
      <c r="K21" s="264">
        <v>0.57997150633508787</v>
      </c>
      <c r="L21" s="264">
        <v>0.60541488115746311</v>
      </c>
      <c r="M21" s="264">
        <v>0.56446072588429497</v>
      </c>
      <c r="N21" s="264">
        <v>0.57440274357291976</v>
      </c>
      <c r="O21" s="264">
        <v>0.51861510865412253</v>
      </c>
      <c r="P21" s="264">
        <v>0.59269347067752021</v>
      </c>
      <c r="Q21" s="264">
        <v>0.55716091254816147</v>
      </c>
      <c r="R21" s="264">
        <v>0.56617158189214722</v>
      </c>
      <c r="S21" s="264">
        <v>0.50780270987875253</v>
      </c>
      <c r="T21" s="264">
        <v>0.54076777629145412</v>
      </c>
      <c r="U21" s="264">
        <v>0.52535556224077518</v>
      </c>
      <c r="V21" s="264">
        <v>0.53489995022371717</v>
      </c>
      <c r="W21" s="264">
        <v>0.56317282500640331</v>
      </c>
      <c r="X21" s="264">
        <v>0.54268846484562883</v>
      </c>
      <c r="Y21" s="264">
        <v>0.55613511329292553</v>
      </c>
      <c r="Z21" s="264">
        <v>0.56724250860890224</v>
      </c>
      <c r="AA21" s="264">
        <v>0.55760983320467239</v>
      </c>
      <c r="AB21" s="264">
        <v>0.61690642885268299</v>
      </c>
      <c r="AC21" s="264">
        <v>0.64372619162168976</v>
      </c>
      <c r="AD21" s="264">
        <v>0.60070548111230082</v>
      </c>
      <c r="AE21" s="264">
        <v>0.58190062524614683</v>
      </c>
      <c r="AF21" s="264">
        <v>0.60981322047318787</v>
      </c>
      <c r="AG21" s="262"/>
      <c r="AH21" s="305"/>
      <c r="AI21" s="306"/>
      <c r="AJ21" s="306"/>
    </row>
    <row r="22" spans="1:36" ht="27.75" x14ac:dyDescent="0.25">
      <c r="B22" s="12" t="s">
        <v>550</v>
      </c>
      <c r="C22" s="193">
        <v>0.57320471708601162</v>
      </c>
      <c r="D22" s="193">
        <v>0.59424520417330295</v>
      </c>
      <c r="E22" s="193">
        <v>0.54125482018058757</v>
      </c>
      <c r="F22" s="193">
        <v>0.61263707085958807</v>
      </c>
      <c r="G22" s="193">
        <v>0.580775597990145</v>
      </c>
      <c r="H22" s="193">
        <v>0.64345393884524105</v>
      </c>
      <c r="I22" s="193">
        <v>0.61724159378962917</v>
      </c>
      <c r="J22" s="193">
        <v>0.69644021423072622</v>
      </c>
      <c r="K22" s="193">
        <v>0.60414223910606391</v>
      </c>
      <c r="L22" s="193">
        <v>0.64065282103060961</v>
      </c>
      <c r="M22" s="193">
        <v>0.61294087946704845</v>
      </c>
      <c r="N22" s="193">
        <v>0.61280246569532637</v>
      </c>
      <c r="O22" s="193">
        <v>0.53899252746877646</v>
      </c>
      <c r="P22" s="193">
        <v>0.63354753765637706</v>
      </c>
      <c r="Q22" s="193">
        <v>0.59171965690884021</v>
      </c>
      <c r="R22" s="193">
        <v>0.60673920309696971</v>
      </c>
      <c r="S22" s="193">
        <v>0.54598914444470481</v>
      </c>
      <c r="T22" s="193">
        <v>0.58097321802339852</v>
      </c>
      <c r="U22" s="193">
        <v>0.53780909725856674</v>
      </c>
      <c r="V22" s="193">
        <v>0.56741471989011283</v>
      </c>
      <c r="W22" s="193">
        <v>0.59614922850461216</v>
      </c>
      <c r="X22" s="193">
        <v>0.57222864707499688</v>
      </c>
      <c r="Y22" s="193">
        <v>0.62014841179020697</v>
      </c>
      <c r="Z22" s="193">
        <v>0.61196651417069026</v>
      </c>
      <c r="AA22" s="193">
        <v>0.60063331716723189</v>
      </c>
      <c r="AB22" s="193">
        <v>0.64054822974111625</v>
      </c>
      <c r="AC22" s="193">
        <v>0.67293407415325945</v>
      </c>
      <c r="AD22" s="193">
        <v>0.68233791565600221</v>
      </c>
      <c r="AE22" s="193">
        <v>0.58734123638982716</v>
      </c>
      <c r="AF22" s="193">
        <v>0.64668453164824635</v>
      </c>
      <c r="AG22" s="256"/>
      <c r="AH22" s="272"/>
      <c r="AI22" s="273"/>
      <c r="AJ22" s="273"/>
    </row>
    <row r="23" spans="1:36" ht="27.75" x14ac:dyDescent="0.25">
      <c r="B23" s="12" t="s">
        <v>551</v>
      </c>
      <c r="C23" s="193" t="s">
        <v>566</v>
      </c>
      <c r="D23" s="193" t="s">
        <v>566</v>
      </c>
      <c r="E23" s="193" t="s">
        <v>566</v>
      </c>
      <c r="F23" s="193" t="s">
        <v>566</v>
      </c>
      <c r="G23" s="193" t="s">
        <v>566</v>
      </c>
      <c r="H23" s="193" t="s">
        <v>566</v>
      </c>
      <c r="I23" s="193" t="s">
        <v>566</v>
      </c>
      <c r="J23" s="193" t="s">
        <v>566</v>
      </c>
      <c r="K23" s="193" t="s">
        <v>566</v>
      </c>
      <c r="L23" s="193" t="s">
        <v>566</v>
      </c>
      <c r="M23" s="193" t="s">
        <v>566</v>
      </c>
      <c r="N23" s="193" t="s">
        <v>566</v>
      </c>
      <c r="O23" s="193" t="s">
        <v>566</v>
      </c>
      <c r="P23" s="193" t="s">
        <v>566</v>
      </c>
      <c r="Q23" s="193" t="s">
        <v>566</v>
      </c>
      <c r="R23" s="193" t="s">
        <v>566</v>
      </c>
      <c r="S23" s="193" t="s">
        <v>566</v>
      </c>
      <c r="T23" s="193" t="s">
        <v>566</v>
      </c>
      <c r="U23" s="193" t="s">
        <v>566</v>
      </c>
      <c r="V23" s="193" t="s">
        <v>566</v>
      </c>
      <c r="W23" s="193" t="s">
        <v>566</v>
      </c>
      <c r="X23" s="193" t="s">
        <v>566</v>
      </c>
      <c r="Y23" s="193" t="s">
        <v>566</v>
      </c>
      <c r="Z23" s="193">
        <v>0.48716948717948722</v>
      </c>
      <c r="AA23" s="193">
        <v>0.48716948717948722</v>
      </c>
      <c r="AB23" s="193">
        <v>0.66313447697154804</v>
      </c>
      <c r="AC23" s="193">
        <v>0.67680965380636249</v>
      </c>
      <c r="AD23" s="193">
        <v>0.63376454155608453</v>
      </c>
      <c r="AE23" s="193">
        <v>0.66011343811565781</v>
      </c>
      <c r="AF23" s="193">
        <v>0.65773981164535078</v>
      </c>
      <c r="AG23" s="256"/>
      <c r="AH23" s="272"/>
      <c r="AI23" s="273"/>
      <c r="AJ23" s="273"/>
    </row>
    <row r="24" spans="1:36" ht="27.75" x14ac:dyDescent="0.25">
      <c r="B24" s="12" t="s">
        <v>518</v>
      </c>
      <c r="C24" s="193">
        <v>0.15660995010386919</v>
      </c>
      <c r="D24" s="193">
        <v>0.15352589988947832</v>
      </c>
      <c r="E24" s="193">
        <v>0.14621373788479466</v>
      </c>
      <c r="F24" s="193">
        <v>0.15295233831925592</v>
      </c>
      <c r="G24" s="193">
        <v>0.15240766373118578</v>
      </c>
      <c r="H24" s="193">
        <v>0.12203416913463225</v>
      </c>
      <c r="I24" s="193">
        <v>0.10697425359536555</v>
      </c>
      <c r="J24" s="193">
        <v>0.12075379945395093</v>
      </c>
      <c r="K24" s="193">
        <v>0.21188827896513027</v>
      </c>
      <c r="L24" s="193">
        <v>0.13726332672504493</v>
      </c>
      <c r="M24" s="193">
        <v>0.12523259219569655</v>
      </c>
      <c r="N24" s="193">
        <v>0.12707349699129109</v>
      </c>
      <c r="O24" s="193">
        <v>0.15228296823344278</v>
      </c>
      <c r="P24" s="193">
        <v>0.16532897134323296</v>
      </c>
      <c r="Q24" s="193">
        <v>0.14118487076983866</v>
      </c>
      <c r="R24" s="193">
        <v>0.13653468745978098</v>
      </c>
      <c r="S24" s="193">
        <v>9.875407373728208E-2</v>
      </c>
      <c r="T24" s="193">
        <v>0.10734900920409424</v>
      </c>
      <c r="U24" s="193">
        <v>0.23042096729342168</v>
      </c>
      <c r="V24" s="193">
        <v>0.12981454880106852</v>
      </c>
      <c r="W24" s="193">
        <v>0.15672684074006496</v>
      </c>
      <c r="X24" s="193">
        <v>0.14848463016773822</v>
      </c>
      <c r="Y24" s="193">
        <v>0.12480551050468346</v>
      </c>
      <c r="Z24" s="193">
        <v>0.13379977304291818</v>
      </c>
      <c r="AA24" s="193">
        <v>0.13752864018854136</v>
      </c>
      <c r="AB24" s="193">
        <v>0.18832793655516286</v>
      </c>
      <c r="AC24" s="193">
        <v>0.29972171730770952</v>
      </c>
      <c r="AD24" s="193">
        <v>0.22185266527854866</v>
      </c>
      <c r="AE24" s="193">
        <v>0.24713582643987556</v>
      </c>
      <c r="AF24" s="193">
        <v>0.23899952715813144</v>
      </c>
      <c r="AG24" s="256"/>
      <c r="AH24" s="272"/>
      <c r="AI24" s="273"/>
      <c r="AJ24" s="273"/>
    </row>
    <row r="25" spans="1:36" s="2" customFormat="1" ht="27.75" x14ac:dyDescent="0.25">
      <c r="B25" s="2" t="s">
        <v>552</v>
      </c>
      <c r="C25" s="264">
        <v>1.0382286332028781</v>
      </c>
      <c r="D25" s="264">
        <v>1.1418836542250488</v>
      </c>
      <c r="E25" s="264">
        <v>1.1975086957767356</v>
      </c>
      <c r="F25" s="264">
        <v>1.0684921434138492</v>
      </c>
      <c r="G25" s="264">
        <v>1.1155632457485845</v>
      </c>
      <c r="H25" s="264">
        <v>0.97861911110083655</v>
      </c>
      <c r="I25" s="264">
        <v>0.97975549517309457</v>
      </c>
      <c r="J25" s="264">
        <v>1.0008274261682293</v>
      </c>
      <c r="K25" s="264">
        <v>0.93700758173807863</v>
      </c>
      <c r="L25" s="264">
        <v>0.97557408035777637</v>
      </c>
      <c r="M25" s="264">
        <v>0.70089259689042083</v>
      </c>
      <c r="N25" s="264">
        <v>0.84422818187424287</v>
      </c>
      <c r="O25" s="264">
        <v>0.84906595504546911</v>
      </c>
      <c r="P25" s="264">
        <v>0.82349002249072933</v>
      </c>
      <c r="Q25" s="264">
        <v>0.80035409630069487</v>
      </c>
      <c r="R25" s="264">
        <v>0.7791501252726456</v>
      </c>
      <c r="S25" s="264">
        <v>0.72632980689897153</v>
      </c>
      <c r="T25" s="264">
        <v>0.76347249062509714</v>
      </c>
      <c r="U25" s="264">
        <v>0.7723520727117037</v>
      </c>
      <c r="V25" s="264">
        <v>0.76050375106429791</v>
      </c>
      <c r="W25" s="264">
        <v>0.70373658924177873</v>
      </c>
      <c r="X25" s="264">
        <v>0.77399886153025876</v>
      </c>
      <c r="Y25" s="264">
        <v>0.80090667966733287</v>
      </c>
      <c r="Z25" s="264">
        <v>0.7727404535000959</v>
      </c>
      <c r="AA25" s="264">
        <v>0.7619176851977516</v>
      </c>
      <c r="AB25" s="264">
        <v>0.76866247388804843</v>
      </c>
      <c r="AC25" s="264">
        <v>0.82105119712901298</v>
      </c>
      <c r="AD25" s="264">
        <v>0.79153096052291916</v>
      </c>
      <c r="AE25" s="264">
        <v>0.73842924595474901</v>
      </c>
      <c r="AF25" s="264">
        <v>0.77909171769509766</v>
      </c>
      <c r="AG25" s="262"/>
      <c r="AH25" s="272"/>
      <c r="AI25" s="273"/>
      <c r="AJ25" s="273"/>
    </row>
    <row r="26" spans="1:36" ht="27.75" x14ac:dyDescent="0.25">
      <c r="B26" s="12" t="s">
        <v>517</v>
      </c>
      <c r="C26" s="193">
        <v>0.84222531293976965</v>
      </c>
      <c r="D26" s="193">
        <v>0.84193693820358273</v>
      </c>
      <c r="E26" s="193">
        <v>0.92824863515766232</v>
      </c>
      <c r="F26" s="193">
        <v>1.1883969065508775</v>
      </c>
      <c r="G26" s="193">
        <v>0.95920576434013449</v>
      </c>
      <c r="H26" s="193">
        <v>0.93904813460952818</v>
      </c>
      <c r="I26" s="193">
        <v>0.89690369355549004</v>
      </c>
      <c r="J26" s="193">
        <v>0.93234046656862712</v>
      </c>
      <c r="K26" s="193">
        <v>0.88429189058117119</v>
      </c>
      <c r="L26" s="193">
        <v>0.91396933849361672</v>
      </c>
      <c r="M26" s="193">
        <v>0.68728545520431661</v>
      </c>
      <c r="N26" s="193">
        <v>0.9535124885860955</v>
      </c>
      <c r="O26" s="193">
        <v>0.84974153415570264</v>
      </c>
      <c r="P26" s="193">
        <v>0.93049506113613611</v>
      </c>
      <c r="Q26" s="193">
        <v>0.85046849194118201</v>
      </c>
      <c r="R26" s="193">
        <v>0.90461059228471219</v>
      </c>
      <c r="S26" s="193">
        <v>0.78431764710603402</v>
      </c>
      <c r="T26" s="193">
        <v>0.82662683107360935</v>
      </c>
      <c r="U26" s="193">
        <v>0.78917034267400765</v>
      </c>
      <c r="V26" s="193">
        <v>0.82239222202688855</v>
      </c>
      <c r="W26" s="193">
        <v>0.79038673518776636</v>
      </c>
      <c r="X26" s="193">
        <v>0.81437943986916317</v>
      </c>
      <c r="Y26" s="193">
        <v>0.84887195558454953</v>
      </c>
      <c r="Z26" s="193">
        <v>0.81001217804275039</v>
      </c>
      <c r="AA26" s="193">
        <v>0.81547391378311473</v>
      </c>
      <c r="AB26" s="193">
        <v>0.81481971591730995</v>
      </c>
      <c r="AC26" s="193">
        <v>0.87949913661227808</v>
      </c>
      <c r="AD26" s="193">
        <v>0.90141076945292298</v>
      </c>
      <c r="AE26" s="193">
        <v>0.8154535037747962</v>
      </c>
      <c r="AF26" s="193">
        <v>0.85105369232962469</v>
      </c>
      <c r="AG26" s="256"/>
      <c r="AH26" s="275"/>
      <c r="AI26" s="274"/>
      <c r="AJ26" s="274"/>
    </row>
    <row r="27" spans="1:36" x14ac:dyDescent="0.25">
      <c r="B27" s="12" t="s">
        <v>553</v>
      </c>
      <c r="C27" s="193">
        <v>1.248666017506691</v>
      </c>
      <c r="D27" s="193">
        <v>1.3681509309603814</v>
      </c>
      <c r="E27" s="193">
        <v>1.3990053425221005</v>
      </c>
      <c r="F27" s="193">
        <v>0.95624085205493337</v>
      </c>
      <c r="G27" s="193">
        <v>1.2499296357420939</v>
      </c>
      <c r="H27" s="193">
        <v>1.012751170412993</v>
      </c>
      <c r="I27" s="193">
        <v>1.0617443580079495</v>
      </c>
      <c r="J27" s="193">
        <v>1.0836031599818687</v>
      </c>
      <c r="K27" s="193">
        <v>1.0009909821995215</v>
      </c>
      <c r="L27" s="193">
        <v>1.0400010362482199</v>
      </c>
      <c r="M27" s="193">
        <v>0.71201525414469091</v>
      </c>
      <c r="N27" s="193">
        <v>0.75681363714480854</v>
      </c>
      <c r="O27" s="193">
        <v>0.84839152729542633</v>
      </c>
      <c r="P27" s="193">
        <v>0.70973558100387091</v>
      </c>
      <c r="Q27" s="193">
        <v>0.75479235554862911</v>
      </c>
      <c r="R27" s="193">
        <v>0.63498609231158021</v>
      </c>
      <c r="S27" s="193">
        <v>0.62931307895742605</v>
      </c>
      <c r="T27" s="193">
        <v>0.63967328633740905</v>
      </c>
      <c r="U27" s="193">
        <v>0.73479737255787791</v>
      </c>
      <c r="V27" s="193">
        <v>0.65610085397351769</v>
      </c>
      <c r="W27" s="193">
        <v>0.50879027951067901</v>
      </c>
      <c r="X27" s="193">
        <v>0.67457976199707104</v>
      </c>
      <c r="Y27" s="193">
        <v>0.67350416620216036</v>
      </c>
      <c r="Z27" s="193">
        <v>0.65307403484837601</v>
      </c>
      <c r="AA27" s="193">
        <v>0.62161138036562003</v>
      </c>
      <c r="AB27" s="193">
        <v>0.60913881035457196</v>
      </c>
      <c r="AC27" s="193">
        <v>0.62771077734822223</v>
      </c>
      <c r="AD27" s="193">
        <v>0.5129298130809925</v>
      </c>
      <c r="AE27" s="193">
        <v>0.52874067618184295</v>
      </c>
      <c r="AF27" s="193">
        <v>0.56528613653046811</v>
      </c>
      <c r="AG27" s="256"/>
    </row>
    <row r="29" spans="1:36" s="165" customFormat="1" x14ac:dyDescent="0.25">
      <c r="A29" s="5"/>
      <c r="B29" s="31" t="s">
        <v>556</v>
      </c>
      <c r="C29" s="43" t="s">
        <v>117</v>
      </c>
      <c r="D29" s="43" t="s">
        <v>118</v>
      </c>
      <c r="E29" s="43" t="s">
        <v>119</v>
      </c>
      <c r="F29" s="43" t="s">
        <v>120</v>
      </c>
      <c r="G29" s="259">
        <v>2016</v>
      </c>
      <c r="H29" s="260" t="s">
        <v>121</v>
      </c>
      <c r="I29" s="260" t="s">
        <v>122</v>
      </c>
      <c r="J29" s="260" t="s">
        <v>123</v>
      </c>
      <c r="K29" s="260" t="s">
        <v>124</v>
      </c>
      <c r="L29" s="259">
        <v>2017</v>
      </c>
      <c r="M29" s="260" t="s">
        <v>125</v>
      </c>
      <c r="N29" s="260" t="s">
        <v>126</v>
      </c>
      <c r="O29" s="260" t="s">
        <v>127</v>
      </c>
      <c r="P29" s="260" t="s">
        <v>128</v>
      </c>
      <c r="Q29" s="259">
        <v>2018</v>
      </c>
      <c r="R29" s="260" t="s">
        <v>129</v>
      </c>
      <c r="S29" s="260" t="s">
        <v>130</v>
      </c>
      <c r="T29" s="260" t="s">
        <v>131</v>
      </c>
      <c r="U29" s="43" t="s">
        <v>132</v>
      </c>
      <c r="V29" s="259">
        <v>2019</v>
      </c>
      <c r="W29" s="260" t="s">
        <v>133</v>
      </c>
      <c r="X29" s="260" t="s">
        <v>134</v>
      </c>
      <c r="Y29" s="260" t="s">
        <v>135</v>
      </c>
      <c r="Z29" s="260" t="s">
        <v>136</v>
      </c>
      <c r="AA29" s="259">
        <v>2020</v>
      </c>
      <c r="AB29" s="260" t="s">
        <v>137</v>
      </c>
      <c r="AC29" s="43" t="s">
        <v>138</v>
      </c>
      <c r="AD29" s="43" t="s">
        <v>514</v>
      </c>
      <c r="AE29" s="43" t="s">
        <v>563</v>
      </c>
      <c r="AF29" s="259">
        <v>2021</v>
      </c>
    </row>
    <row r="30" spans="1:36" s="165" customFormat="1" hidden="1" x14ac:dyDescent="0.25">
      <c r="A30" s="5"/>
      <c r="B30" s="31" t="s">
        <v>556</v>
      </c>
      <c r="C30" s="43" t="s">
        <v>139</v>
      </c>
      <c r="D30" s="43" t="s">
        <v>140</v>
      </c>
      <c r="E30" s="43" t="s">
        <v>141</v>
      </c>
      <c r="F30" s="43" t="s">
        <v>142</v>
      </c>
      <c r="G30" s="259">
        <v>2016</v>
      </c>
      <c r="H30" s="260" t="s">
        <v>143</v>
      </c>
      <c r="I30" s="260" t="s">
        <v>144</v>
      </c>
      <c r="J30" s="260" t="s">
        <v>145</v>
      </c>
      <c r="K30" s="260" t="s">
        <v>146</v>
      </c>
      <c r="L30" s="259">
        <v>2017</v>
      </c>
      <c r="M30" s="260" t="s">
        <v>147</v>
      </c>
      <c r="N30" s="260" t="s">
        <v>148</v>
      </c>
      <c r="O30" s="260" t="s">
        <v>149</v>
      </c>
      <c r="P30" s="260" t="s">
        <v>150</v>
      </c>
      <c r="Q30" s="259">
        <v>2018</v>
      </c>
      <c r="R30" s="260" t="s">
        <v>151</v>
      </c>
      <c r="S30" s="260" t="s">
        <v>152</v>
      </c>
      <c r="T30" s="260" t="s">
        <v>153</v>
      </c>
      <c r="U30" s="43" t="s">
        <v>154</v>
      </c>
      <c r="V30" s="259">
        <v>2019</v>
      </c>
      <c r="W30" s="260" t="s">
        <v>155</v>
      </c>
      <c r="X30" s="260" t="s">
        <v>156</v>
      </c>
      <c r="Y30" s="260" t="s">
        <v>157</v>
      </c>
      <c r="Z30" s="260" t="s">
        <v>158</v>
      </c>
      <c r="AA30" s="259">
        <v>2020</v>
      </c>
      <c r="AB30" s="260" t="s">
        <v>159</v>
      </c>
      <c r="AC30" s="43" t="s">
        <v>160</v>
      </c>
      <c r="AD30" s="43" t="s">
        <v>513</v>
      </c>
      <c r="AE30" s="260" t="s">
        <v>564</v>
      </c>
      <c r="AF30" s="259">
        <v>2021</v>
      </c>
    </row>
    <row r="31" spans="1:36" x14ac:dyDescent="0.25">
      <c r="B31" s="10" t="s">
        <v>549</v>
      </c>
      <c r="C31" s="263">
        <v>0.54007569037705272</v>
      </c>
      <c r="D31" s="263">
        <v>0.5793037558296168</v>
      </c>
      <c r="E31" s="263">
        <v>0.55816769194578852</v>
      </c>
      <c r="F31" s="263">
        <v>0.58844195795435672</v>
      </c>
      <c r="G31" s="263">
        <v>0.56696778187926866</v>
      </c>
      <c r="H31" s="263">
        <v>0.57512807798988774</v>
      </c>
      <c r="I31" s="263">
        <v>0.58402746026983932</v>
      </c>
      <c r="J31" s="263">
        <v>0.62354354638377274</v>
      </c>
      <c r="K31" s="263">
        <v>0.53567012648834378</v>
      </c>
      <c r="L31" s="263">
        <v>0.57986208362252667</v>
      </c>
      <c r="M31" s="263">
        <v>0.54005514364310803</v>
      </c>
      <c r="N31" s="263">
        <v>0.57264524414055762</v>
      </c>
      <c r="O31" s="263">
        <v>0.52715519445990422</v>
      </c>
      <c r="P31" s="263">
        <v>0.57636207111543691</v>
      </c>
      <c r="Q31" s="263">
        <v>0.55116211423883188</v>
      </c>
      <c r="R31" s="263">
        <v>0.54596504804788681</v>
      </c>
      <c r="S31" s="263">
        <v>0.49427614436609296</v>
      </c>
      <c r="T31" s="263">
        <v>0.52497452348208584</v>
      </c>
      <c r="U31" s="263">
        <v>0.50872359306461967</v>
      </c>
      <c r="V31" s="263">
        <v>0.51839562514117232</v>
      </c>
      <c r="W31" s="263">
        <v>0.53902433537543115</v>
      </c>
      <c r="X31" s="263">
        <v>0.51773793991055883</v>
      </c>
      <c r="Y31" s="263">
        <v>0.53879465309547592</v>
      </c>
      <c r="Z31" s="263">
        <v>0.55326686784323831</v>
      </c>
      <c r="AA31" s="263">
        <v>0.53762392473900578</v>
      </c>
      <c r="AB31" s="263">
        <v>0.59488835635823001</v>
      </c>
      <c r="AC31" s="263">
        <v>0.62222860202928343</v>
      </c>
      <c r="AD31" s="263">
        <v>0.59544738319745427</v>
      </c>
      <c r="AE31" s="263">
        <v>0.56113813042311267</v>
      </c>
      <c r="AF31" s="263">
        <v>0.59266183812062967</v>
      </c>
      <c r="AG31" s="256"/>
    </row>
    <row r="32" spans="1:36" s="2" customFormat="1" ht="27.75" x14ac:dyDescent="0.25">
      <c r="B32" s="2" t="s">
        <v>554</v>
      </c>
      <c r="C32" s="264">
        <v>0.47733805624305559</v>
      </c>
      <c r="D32" s="264">
        <v>0.49380379498822863</v>
      </c>
      <c r="E32" s="264">
        <v>0.4543040120670036</v>
      </c>
      <c r="F32" s="264">
        <v>0.51675740761769251</v>
      </c>
      <c r="G32" s="264">
        <v>0.48593022884236148</v>
      </c>
      <c r="H32" s="264">
        <v>0.52531101520746359</v>
      </c>
      <c r="I32" s="264">
        <v>0.53675606818038957</v>
      </c>
      <c r="J32" s="264">
        <v>0.58556407366203422</v>
      </c>
      <c r="K32" s="264">
        <v>0.49693101830767911</v>
      </c>
      <c r="L32" s="264">
        <v>0.53619110161820993</v>
      </c>
      <c r="M32" s="264">
        <v>0.52097630966408159</v>
      </c>
      <c r="N32" s="264">
        <v>0.53693545073784021</v>
      </c>
      <c r="O32" s="264">
        <v>0.49598990263723286</v>
      </c>
      <c r="P32" s="264">
        <v>0.54410176894858808</v>
      </c>
      <c r="Q32" s="264">
        <v>0.52124438517583893</v>
      </c>
      <c r="R32" s="264">
        <v>0.52018018885784745</v>
      </c>
      <c r="S32" s="264">
        <v>0.46936351840470669</v>
      </c>
      <c r="T32" s="264">
        <v>0.50296181329317979</v>
      </c>
      <c r="U32" s="264">
        <v>0.47841251113943273</v>
      </c>
      <c r="V32" s="264">
        <v>0.49264567971734241</v>
      </c>
      <c r="W32" s="264">
        <v>0.5208635282732027</v>
      </c>
      <c r="X32" s="264">
        <v>0.50081410125217407</v>
      </c>
      <c r="Y32" s="264">
        <v>0.51612912943891598</v>
      </c>
      <c r="Z32" s="264">
        <v>0.53054193217641588</v>
      </c>
      <c r="AA32" s="264">
        <v>0.51737508516062647</v>
      </c>
      <c r="AB32" s="264">
        <v>0.5759005632634927</v>
      </c>
      <c r="AC32" s="264">
        <v>0.60424105956604846</v>
      </c>
      <c r="AD32" s="264">
        <v>0.57682419054367484</v>
      </c>
      <c r="AE32" s="264">
        <v>0.54531547873653308</v>
      </c>
      <c r="AF32" s="264">
        <v>0.57479910395119671</v>
      </c>
      <c r="AG32" s="262"/>
      <c r="AH32" s="307"/>
      <c r="AI32" s="308"/>
      <c r="AJ32" s="308"/>
    </row>
    <row r="33" spans="1:36" ht="27.75" x14ac:dyDescent="0.25">
      <c r="B33" s="12" t="s">
        <v>550</v>
      </c>
      <c r="C33" s="193">
        <v>0.49367102139115865</v>
      </c>
      <c r="D33" s="193">
        <v>0.50805440697371429</v>
      </c>
      <c r="E33" s="193">
        <v>0.47011644116532753</v>
      </c>
      <c r="F33" s="193">
        <v>0.53681049357100152</v>
      </c>
      <c r="G33" s="193">
        <v>0.50256408815235321</v>
      </c>
      <c r="H33" s="193">
        <v>0.55574131325900189</v>
      </c>
      <c r="I33" s="193">
        <v>0.56814791500534934</v>
      </c>
      <c r="J33" s="193">
        <v>0.61949023935730363</v>
      </c>
      <c r="K33" s="193">
        <v>0.51451547104704531</v>
      </c>
      <c r="L33" s="193">
        <v>0.56434400956553565</v>
      </c>
      <c r="M33" s="193">
        <v>0.56171704656836419</v>
      </c>
      <c r="N33" s="193">
        <v>0.57157976259196452</v>
      </c>
      <c r="O33" s="193">
        <v>0.51546022016555881</v>
      </c>
      <c r="P33" s="193">
        <v>0.57958017236624138</v>
      </c>
      <c r="Q33" s="193">
        <v>0.55215705812668925</v>
      </c>
      <c r="R33" s="193">
        <v>0.5542952499308792</v>
      </c>
      <c r="S33" s="193">
        <v>0.50421936351322705</v>
      </c>
      <c r="T33" s="193">
        <v>0.53981446522486909</v>
      </c>
      <c r="U33" s="193">
        <v>0.48905483336358491</v>
      </c>
      <c r="V33" s="193">
        <v>0.52136992487127143</v>
      </c>
      <c r="W33" s="193">
        <v>0.54912186210527847</v>
      </c>
      <c r="X33" s="193">
        <v>0.52640128489331928</v>
      </c>
      <c r="Y33" s="193">
        <v>0.57036027395168543</v>
      </c>
      <c r="Z33" s="193">
        <v>0.57009785687596237</v>
      </c>
      <c r="AA33" s="193">
        <v>0.55443174049557165</v>
      </c>
      <c r="AB33" s="193">
        <v>0.60309005978193264</v>
      </c>
      <c r="AC33" s="193">
        <v>0.64226946897741155</v>
      </c>
      <c r="AD33" s="193">
        <v>0.66725221504657262</v>
      </c>
      <c r="AE33" s="193">
        <v>0.56867985430635226</v>
      </c>
      <c r="AF33" s="193">
        <v>0.62069290132483645</v>
      </c>
      <c r="AG33" s="256"/>
      <c r="AH33" s="272"/>
      <c r="AI33" s="273"/>
      <c r="AJ33" s="273"/>
    </row>
    <row r="34" spans="1:36" ht="27.75" x14ac:dyDescent="0.25">
      <c r="B34" s="12" t="s">
        <v>551</v>
      </c>
      <c r="C34" s="193" t="s">
        <v>566</v>
      </c>
      <c r="D34" s="193" t="s">
        <v>566</v>
      </c>
      <c r="E34" s="193" t="s">
        <v>566</v>
      </c>
      <c r="F34" s="193" t="s">
        <v>566</v>
      </c>
      <c r="G34" s="193" t="s">
        <v>566</v>
      </c>
      <c r="H34" s="193" t="s">
        <v>566</v>
      </c>
      <c r="I34" s="193" t="s">
        <v>566</v>
      </c>
      <c r="J34" s="193" t="s">
        <v>566</v>
      </c>
      <c r="K34" s="193" t="s">
        <v>566</v>
      </c>
      <c r="L34" s="193" t="s">
        <v>566</v>
      </c>
      <c r="M34" s="193" t="s">
        <v>566</v>
      </c>
      <c r="N34" s="193" t="s">
        <v>566</v>
      </c>
      <c r="O34" s="193" t="s">
        <v>566</v>
      </c>
      <c r="P34" s="193" t="s">
        <v>566</v>
      </c>
      <c r="Q34" s="193" t="s">
        <v>566</v>
      </c>
      <c r="R34" s="193" t="s">
        <v>566</v>
      </c>
      <c r="S34" s="193" t="s">
        <v>566</v>
      </c>
      <c r="T34" s="193" t="s">
        <v>566</v>
      </c>
      <c r="U34" s="193" t="s">
        <v>566</v>
      </c>
      <c r="V34" s="193" t="s">
        <v>566</v>
      </c>
      <c r="W34" s="193" t="s">
        <v>566</v>
      </c>
      <c r="X34" s="193" t="s">
        <v>566</v>
      </c>
      <c r="Y34" s="193" t="s">
        <v>566</v>
      </c>
      <c r="Z34" s="193">
        <v>0.18205787943847176</v>
      </c>
      <c r="AA34" s="193">
        <v>0.18205787943847176</v>
      </c>
      <c r="AB34" s="193">
        <v>0.60770077509813625</v>
      </c>
      <c r="AC34" s="193">
        <v>0.62087782532586477</v>
      </c>
      <c r="AD34" s="193">
        <v>0.59655917574101258</v>
      </c>
      <c r="AE34" s="193">
        <v>0.59751219207353812</v>
      </c>
      <c r="AF34" s="193">
        <v>0.60506590292940532</v>
      </c>
      <c r="AG34" s="256"/>
      <c r="AH34" s="272"/>
      <c r="AI34" s="273"/>
      <c r="AJ34" s="273"/>
    </row>
    <row r="35" spans="1:36" ht="27.75" x14ac:dyDescent="0.25">
      <c r="B35" s="12" t="s">
        <v>518</v>
      </c>
      <c r="C35" s="193">
        <v>0.1591581081104847</v>
      </c>
      <c r="D35" s="193">
        <v>0.14782441237629387</v>
      </c>
      <c r="E35" s="193">
        <v>0.1363263694147043</v>
      </c>
      <c r="F35" s="193">
        <v>0.14186179679915878</v>
      </c>
      <c r="G35" s="193">
        <v>0.14612588230606416</v>
      </c>
      <c r="H35" s="193">
        <v>0.11840591399274611</v>
      </c>
      <c r="I35" s="193">
        <v>0.10137662118397503</v>
      </c>
      <c r="J35" s="193">
        <v>0.11506181226489748</v>
      </c>
      <c r="K35" s="193">
        <v>0.20005687384297205</v>
      </c>
      <c r="L35" s="193">
        <v>0.1309920405188342</v>
      </c>
      <c r="M35" s="193">
        <v>0.12356632226780856</v>
      </c>
      <c r="N35" s="193">
        <v>0.12189168159559316</v>
      </c>
      <c r="O35" s="193">
        <v>0.14573149657044679</v>
      </c>
      <c r="P35" s="193">
        <v>0.15753590765486616</v>
      </c>
      <c r="Q35" s="193">
        <v>0.13629768292046485</v>
      </c>
      <c r="R35" s="193">
        <v>0.13349647592605071</v>
      </c>
      <c r="S35" s="193">
        <v>9.2139936890904051E-2</v>
      </c>
      <c r="T35" s="193">
        <v>0.10093649699655229</v>
      </c>
      <c r="U35" s="193">
        <v>0.21717708592577459</v>
      </c>
      <c r="V35" s="193">
        <v>0.12315620162192102</v>
      </c>
      <c r="W35" s="193">
        <v>0.15262862170519001</v>
      </c>
      <c r="X35" s="193">
        <v>0.14309884976581788</v>
      </c>
      <c r="Y35" s="193">
        <v>0.12337352119956001</v>
      </c>
      <c r="Z35" s="193">
        <v>0.13051229678946899</v>
      </c>
      <c r="AA35" s="193">
        <v>0.13447125204305441</v>
      </c>
      <c r="AB35" s="193">
        <v>0.1885019910557042</v>
      </c>
      <c r="AC35" s="193">
        <v>0.29633911666984486</v>
      </c>
      <c r="AD35" s="193">
        <v>0.21875555353927351</v>
      </c>
      <c r="AE35" s="193">
        <v>0.24489804265170659</v>
      </c>
      <c r="AF35" s="193">
        <v>0.23677211535690801</v>
      </c>
      <c r="AG35" s="256"/>
      <c r="AH35" s="272"/>
      <c r="AI35" s="273"/>
      <c r="AJ35" s="273"/>
    </row>
    <row r="36" spans="1:36" s="2" customFormat="1" ht="27.75" x14ac:dyDescent="0.25">
      <c r="B36" s="2" t="s">
        <v>552</v>
      </c>
      <c r="C36" s="264">
        <v>0.94718261309009322</v>
      </c>
      <c r="D36" s="264">
        <v>1.0625306837806667</v>
      </c>
      <c r="E36" s="264">
        <v>1.1008758014939566</v>
      </c>
      <c r="F36" s="264">
        <v>0.99628498341006</v>
      </c>
      <c r="G36" s="264">
        <v>1.0310358409712224</v>
      </c>
      <c r="H36" s="264">
        <v>0.84825063449447868</v>
      </c>
      <c r="I36" s="264">
        <v>0.84836500643141799</v>
      </c>
      <c r="J36" s="264">
        <v>0.85406266917919538</v>
      </c>
      <c r="K36" s="264">
        <v>0.81443102127803935</v>
      </c>
      <c r="L36" s="264">
        <v>0.84296977748394475</v>
      </c>
      <c r="M36" s="264">
        <v>0.63609748469212923</v>
      </c>
      <c r="N36" s="264">
        <v>0.77840232678869936</v>
      </c>
      <c r="O36" s="264">
        <v>0.77686023760076794</v>
      </c>
      <c r="P36" s="264">
        <v>0.7432616631513016</v>
      </c>
      <c r="Q36" s="264">
        <v>0.72953773872691907</v>
      </c>
      <c r="R36" s="264">
        <v>0.70448791749196571</v>
      </c>
      <c r="S36" s="264">
        <v>0.65261934343355743</v>
      </c>
      <c r="T36" s="264">
        <v>0.67925197959751038</v>
      </c>
      <c r="U36" s="264">
        <v>0.70013538710304823</v>
      </c>
      <c r="V36" s="264">
        <v>0.68441888116964511</v>
      </c>
      <c r="W36" s="264">
        <v>0.67178900779149453</v>
      </c>
      <c r="X36" s="264">
        <v>0.63194331773685297</v>
      </c>
      <c r="Y36" s="264">
        <v>0.72454875985438238</v>
      </c>
      <c r="Z36" s="264">
        <v>0.72426966157213446</v>
      </c>
      <c r="AA36" s="264">
        <v>0.68825596220555851</v>
      </c>
      <c r="AB36" s="264">
        <v>0.74298638321280031</v>
      </c>
      <c r="AC36" s="264">
        <v>0.76920489914698731</v>
      </c>
      <c r="AD36" s="264">
        <v>0.76275864971271667</v>
      </c>
      <c r="AE36" s="264">
        <v>0.69560482489102293</v>
      </c>
      <c r="AF36" s="264">
        <v>0.74193369602439296</v>
      </c>
      <c r="AG36" s="262"/>
      <c r="AH36" s="272"/>
      <c r="AI36" s="273"/>
      <c r="AJ36" s="273"/>
    </row>
    <row r="37" spans="1:36" ht="27.75" x14ac:dyDescent="0.25">
      <c r="B37" s="12" t="s">
        <v>517</v>
      </c>
      <c r="C37" s="193">
        <v>0.73974772995812532</v>
      </c>
      <c r="D37" s="193">
        <v>0.75137532990345735</v>
      </c>
      <c r="E37" s="193">
        <v>0.82742818481709701</v>
      </c>
      <c r="F37" s="193">
        <v>1.1278515749541627</v>
      </c>
      <c r="G37" s="193">
        <v>0.86672481402749568</v>
      </c>
      <c r="H37" s="193">
        <v>0.8382046701822109</v>
      </c>
      <c r="I37" s="193">
        <v>0.80262806957433463</v>
      </c>
      <c r="J37" s="193">
        <v>0.83973502607004058</v>
      </c>
      <c r="K37" s="193">
        <v>0.80152165369983719</v>
      </c>
      <c r="L37" s="193">
        <v>0.82116483490623671</v>
      </c>
      <c r="M37" s="193">
        <v>0.63075214059864926</v>
      </c>
      <c r="N37" s="193">
        <v>0.90851869058357237</v>
      </c>
      <c r="O37" s="193">
        <v>0.8035704968976729</v>
      </c>
      <c r="P37" s="193">
        <v>0.86030653418047209</v>
      </c>
      <c r="Q37" s="193">
        <v>0.79451397487641129</v>
      </c>
      <c r="R37" s="193">
        <v>0.84400242291372485</v>
      </c>
      <c r="S37" s="193">
        <v>0.73865133861401722</v>
      </c>
      <c r="T37" s="193">
        <v>0.77967354587049631</v>
      </c>
      <c r="U37" s="193">
        <v>0.75689524658266383</v>
      </c>
      <c r="V37" s="193">
        <v>0.77720448461929748</v>
      </c>
      <c r="W37" s="193">
        <v>0.82560715833535758</v>
      </c>
      <c r="X37" s="193">
        <v>0.78229798278099894</v>
      </c>
      <c r="Y37" s="193">
        <v>0.82358552039649302</v>
      </c>
      <c r="Z37" s="193">
        <v>0.76718739621259313</v>
      </c>
      <c r="AA37" s="193">
        <v>0.79787133264973675</v>
      </c>
      <c r="AB37" s="193">
        <v>0.79587834009212766</v>
      </c>
      <c r="AC37" s="193">
        <v>0.84086812806227418</v>
      </c>
      <c r="AD37" s="193">
        <v>0.8828589543595623</v>
      </c>
      <c r="AE37" s="193">
        <v>0.77438175019968436</v>
      </c>
      <c r="AF37" s="193">
        <v>0.82150918589136557</v>
      </c>
      <c r="AG37" s="256"/>
      <c r="AH37" s="275"/>
      <c r="AI37" s="274"/>
      <c r="AJ37" s="274"/>
    </row>
    <row r="38" spans="1:36" x14ac:dyDescent="0.25">
      <c r="B38" s="12" t="s">
        <v>553</v>
      </c>
      <c r="C38" s="193">
        <v>1.188534993768954</v>
      </c>
      <c r="D38" s="193">
        <v>1.3154037782886012</v>
      </c>
      <c r="E38" s="193">
        <v>1.3169803795998727</v>
      </c>
      <c r="F38" s="193">
        <v>0.87722790011426333</v>
      </c>
      <c r="G38" s="193">
        <v>1.1783552307271716</v>
      </c>
      <c r="H38" s="193">
        <v>0.85646018841364413</v>
      </c>
      <c r="I38" s="193">
        <v>0.89079872328856946</v>
      </c>
      <c r="J38" s="193">
        <v>0.86949020650341968</v>
      </c>
      <c r="K38" s="193">
        <v>0.82874309350468434</v>
      </c>
      <c r="L38" s="193">
        <v>0.86405694726443449</v>
      </c>
      <c r="M38" s="193">
        <v>0.64037945674251473</v>
      </c>
      <c r="N38" s="193">
        <v>0.68022445212913629</v>
      </c>
      <c r="O38" s="193">
        <v>0.75187132345162089</v>
      </c>
      <c r="P38" s="193">
        <v>0.62478991308848242</v>
      </c>
      <c r="Q38" s="193">
        <v>0.67314416198365701</v>
      </c>
      <c r="R38" s="193">
        <v>0.554454211818731</v>
      </c>
      <c r="S38" s="193">
        <v>0.52509495015298036</v>
      </c>
      <c r="T38" s="193">
        <v>0.51215124552124391</v>
      </c>
      <c r="U38" s="193">
        <v>0.5934144162971654</v>
      </c>
      <c r="V38" s="193">
        <v>0.54646882583212864</v>
      </c>
      <c r="W38" s="193">
        <v>0.40686141323365099</v>
      </c>
      <c r="X38" s="193">
        <v>0.4021883309319314</v>
      </c>
      <c r="Y38" s="193">
        <v>0.51658677433210642</v>
      </c>
      <c r="Z38" s="193">
        <v>0.59231866216250695</v>
      </c>
      <c r="AA38" s="193">
        <v>0.46751170985337126</v>
      </c>
      <c r="AB38" s="193">
        <v>0.56836396231096686</v>
      </c>
      <c r="AC38" s="193">
        <v>0.55140112077552328</v>
      </c>
      <c r="AD38" s="193">
        <v>0.47489774106555849</v>
      </c>
      <c r="AE38" s="193">
        <v>0.48741935885742754</v>
      </c>
      <c r="AF38" s="193">
        <v>0.51764639593997075</v>
      </c>
      <c r="AG38" s="256"/>
    </row>
    <row r="40" spans="1:36" s="165" customFormat="1" x14ac:dyDescent="0.25">
      <c r="A40" s="5"/>
      <c r="B40" s="31" t="s">
        <v>557</v>
      </c>
      <c r="C40" s="43" t="s">
        <v>117</v>
      </c>
      <c r="D40" s="43" t="s">
        <v>118</v>
      </c>
      <c r="E40" s="43" t="s">
        <v>119</v>
      </c>
      <c r="F40" s="43" t="s">
        <v>120</v>
      </c>
      <c r="G40" s="259">
        <v>2016</v>
      </c>
      <c r="H40" s="260" t="s">
        <v>121</v>
      </c>
      <c r="I40" s="260" t="s">
        <v>122</v>
      </c>
      <c r="J40" s="260" t="s">
        <v>123</v>
      </c>
      <c r="K40" s="260" t="s">
        <v>124</v>
      </c>
      <c r="L40" s="259">
        <v>2017</v>
      </c>
      <c r="M40" s="260" t="s">
        <v>125</v>
      </c>
      <c r="N40" s="260" t="s">
        <v>126</v>
      </c>
      <c r="O40" s="260" t="s">
        <v>127</v>
      </c>
      <c r="P40" s="260" t="s">
        <v>128</v>
      </c>
      <c r="Q40" s="259">
        <v>2018</v>
      </c>
      <c r="R40" s="260" t="s">
        <v>129</v>
      </c>
      <c r="S40" s="260" t="s">
        <v>130</v>
      </c>
      <c r="T40" s="260" t="s">
        <v>131</v>
      </c>
      <c r="U40" s="43" t="s">
        <v>132</v>
      </c>
      <c r="V40" s="259">
        <v>2019</v>
      </c>
      <c r="W40" s="260" t="s">
        <v>133</v>
      </c>
      <c r="X40" s="260" t="s">
        <v>134</v>
      </c>
      <c r="Y40" s="260" t="s">
        <v>135</v>
      </c>
      <c r="Z40" s="260" t="s">
        <v>136</v>
      </c>
      <c r="AA40" s="259">
        <v>2020</v>
      </c>
      <c r="AB40" s="260" t="s">
        <v>137</v>
      </c>
      <c r="AC40" s="43" t="s">
        <v>138</v>
      </c>
      <c r="AD40" s="43" t="s">
        <v>514</v>
      </c>
      <c r="AE40" s="260" t="s">
        <v>563</v>
      </c>
      <c r="AF40" s="259">
        <v>2021</v>
      </c>
    </row>
    <row r="41" spans="1:36" s="165" customFormat="1" hidden="1" x14ac:dyDescent="0.25">
      <c r="A41" s="5"/>
      <c r="B41" s="31" t="s">
        <v>557</v>
      </c>
      <c r="C41" s="43" t="s">
        <v>139</v>
      </c>
      <c r="D41" s="43" t="s">
        <v>140</v>
      </c>
      <c r="E41" s="43" t="s">
        <v>141</v>
      </c>
      <c r="F41" s="43" t="s">
        <v>142</v>
      </c>
      <c r="G41" s="259">
        <v>2016</v>
      </c>
      <c r="H41" s="260" t="s">
        <v>143</v>
      </c>
      <c r="I41" s="260" t="s">
        <v>144</v>
      </c>
      <c r="J41" s="260" t="s">
        <v>145</v>
      </c>
      <c r="K41" s="260" t="s">
        <v>146</v>
      </c>
      <c r="L41" s="259">
        <v>2017</v>
      </c>
      <c r="M41" s="260" t="s">
        <v>147</v>
      </c>
      <c r="N41" s="260" t="s">
        <v>148</v>
      </c>
      <c r="O41" s="260" t="s">
        <v>149</v>
      </c>
      <c r="P41" s="260" t="s">
        <v>150</v>
      </c>
      <c r="Q41" s="259">
        <v>2018</v>
      </c>
      <c r="R41" s="260" t="s">
        <v>151</v>
      </c>
      <c r="S41" s="260" t="s">
        <v>152</v>
      </c>
      <c r="T41" s="260" t="s">
        <v>153</v>
      </c>
      <c r="U41" s="43" t="s">
        <v>154</v>
      </c>
      <c r="V41" s="259">
        <v>2019</v>
      </c>
      <c r="W41" s="260" t="s">
        <v>155</v>
      </c>
      <c r="X41" s="260" t="s">
        <v>156</v>
      </c>
      <c r="Y41" s="260" t="s">
        <v>157</v>
      </c>
      <c r="Z41" s="260" t="s">
        <v>158</v>
      </c>
      <c r="AA41" s="259">
        <v>2020</v>
      </c>
      <c r="AB41" s="260" t="s">
        <v>159</v>
      </c>
      <c r="AC41" s="43" t="s">
        <v>160</v>
      </c>
      <c r="AD41" s="43" t="s">
        <v>513</v>
      </c>
      <c r="AE41" s="260" t="s">
        <v>564</v>
      </c>
      <c r="AF41" s="259">
        <v>2021</v>
      </c>
    </row>
    <row r="42" spans="1:36" x14ac:dyDescent="0.25">
      <c r="B42" s="10" t="s">
        <v>549</v>
      </c>
      <c r="C42" s="263">
        <v>0.28072199256846647</v>
      </c>
      <c r="D42" s="263">
        <v>0.30556869561465677</v>
      </c>
      <c r="E42" s="263">
        <v>0.27366486991148919</v>
      </c>
      <c r="F42" s="263">
        <v>0.26167783516401349</v>
      </c>
      <c r="G42" s="263">
        <v>0.28010944132494831</v>
      </c>
      <c r="H42" s="263">
        <v>0.31464582784302331</v>
      </c>
      <c r="I42" s="263">
        <v>0.21589113051541325</v>
      </c>
      <c r="J42" s="263">
        <v>0.29943141144978647</v>
      </c>
      <c r="K42" s="263">
        <v>0.28620164261713504</v>
      </c>
      <c r="L42" s="263">
        <v>0.27933343602474436</v>
      </c>
      <c r="M42" s="263">
        <v>0.20761531562139124</v>
      </c>
      <c r="N42" s="263">
        <v>0.1598641667553542</v>
      </c>
      <c r="O42" s="263">
        <v>0.10989862242489414</v>
      </c>
      <c r="P42" s="263">
        <v>0.19069440446550676</v>
      </c>
      <c r="Q42" s="263">
        <v>0.16172262283989977</v>
      </c>
      <c r="R42" s="263">
        <v>0.19018814779618853</v>
      </c>
      <c r="S42" s="263">
        <v>0.16570419211942095</v>
      </c>
      <c r="T42" s="263">
        <v>0.16460030417637403</v>
      </c>
      <c r="U42" s="263">
        <v>0.17766799371121905</v>
      </c>
      <c r="V42" s="263">
        <v>0.17422836048843751</v>
      </c>
      <c r="W42" s="263">
        <v>0.16172992048357304</v>
      </c>
      <c r="X42" s="263">
        <v>0.18463056186145502</v>
      </c>
      <c r="Y42" s="263">
        <v>0.16274324770276777</v>
      </c>
      <c r="Z42" s="263">
        <v>0.140484409885373</v>
      </c>
      <c r="AA42" s="263">
        <v>0.16208262545564547</v>
      </c>
      <c r="AB42" s="263">
        <v>0.15756696589970456</v>
      </c>
      <c r="AC42" s="263">
        <v>0.15181102059223914</v>
      </c>
      <c r="AD42" s="263">
        <v>0.10149177818932936</v>
      </c>
      <c r="AE42" s="263">
        <v>0.13498804708153136</v>
      </c>
      <c r="AF42" s="263">
        <v>0.13573008072644691</v>
      </c>
      <c r="AG42" s="256"/>
    </row>
    <row r="43" spans="1:36" s="2" customFormat="1" x14ac:dyDescent="0.25">
      <c r="B43" s="2" t="s">
        <v>554</v>
      </c>
      <c r="C43" s="264">
        <v>0.26963066628345772</v>
      </c>
      <c r="D43" s="264">
        <v>0.28735500427128269</v>
      </c>
      <c r="E43" s="264">
        <v>0.24687050570669447</v>
      </c>
      <c r="F43" s="264">
        <v>0.25335406946317762</v>
      </c>
      <c r="G43" s="264">
        <v>0.26403728019573863</v>
      </c>
      <c r="H43" s="264">
        <v>0.29387472291813793</v>
      </c>
      <c r="I43" s="264">
        <v>0.18767522899140024</v>
      </c>
      <c r="J43" s="264">
        <v>0.27429890820112474</v>
      </c>
      <c r="K43" s="264">
        <v>0.27585175673659573</v>
      </c>
      <c r="L43" s="264">
        <v>0.25881027639415877</v>
      </c>
      <c r="M43" s="264">
        <v>0.19952907496986577</v>
      </c>
      <c r="N43" s="264">
        <v>0.14515514894314779</v>
      </c>
      <c r="O43" s="264">
        <v>9.6044993532250308E-2</v>
      </c>
      <c r="P43" s="264">
        <v>0.17384213903256962</v>
      </c>
      <c r="Q43" s="264">
        <v>0.14728424834436277</v>
      </c>
      <c r="R43" s="264">
        <v>0.17888538210238827</v>
      </c>
      <c r="S43" s="264">
        <v>0.15348987595940244</v>
      </c>
      <c r="T43" s="264">
        <v>0.15094771978486859</v>
      </c>
      <c r="U43" s="264">
        <v>0.16764000995837497</v>
      </c>
      <c r="V43" s="264">
        <v>0.16245411899839024</v>
      </c>
      <c r="W43" s="264">
        <v>0.16419575966728597</v>
      </c>
      <c r="X43" s="264">
        <v>0.15548501734860368</v>
      </c>
      <c r="Y43" s="264">
        <v>0.15171535467665836</v>
      </c>
      <c r="Z43" s="264">
        <v>0.13664749247977384</v>
      </c>
      <c r="AA43" s="264">
        <v>0.1518269325061328</v>
      </c>
      <c r="AB43" s="264">
        <v>0.15890378057828664</v>
      </c>
      <c r="AC43" s="264">
        <v>0.14567300481238435</v>
      </c>
      <c r="AD43" s="264">
        <v>9.8955890684176262E-2</v>
      </c>
      <c r="AE43" s="264">
        <v>0.13162968934908595</v>
      </c>
      <c r="AF43" s="264">
        <v>0.13299162409008017</v>
      </c>
      <c r="AG43" s="262"/>
    </row>
    <row r="44" spans="1:36" x14ac:dyDescent="0.25">
      <c r="B44" s="12" t="s">
        <v>550</v>
      </c>
      <c r="C44" s="193">
        <v>0.29260557700471074</v>
      </c>
      <c r="D44" s="193">
        <v>0.30297262924725032</v>
      </c>
      <c r="E44" s="193">
        <v>0.25906849666174497</v>
      </c>
      <c r="F44" s="193">
        <v>0.26835958114746727</v>
      </c>
      <c r="G44" s="193">
        <v>0.28047315366566222</v>
      </c>
      <c r="H44" s="193">
        <v>0.32836402838597306</v>
      </c>
      <c r="I44" s="193">
        <v>0.20436724078376328</v>
      </c>
      <c r="J44" s="193">
        <v>0.30614245248229821</v>
      </c>
      <c r="K44" s="193">
        <v>0.2948898835223811</v>
      </c>
      <c r="L44" s="193">
        <v>0.28407455833091133</v>
      </c>
      <c r="M44" s="193">
        <v>0.23346860980162207</v>
      </c>
      <c r="N44" s="193">
        <v>0.16001343357800765</v>
      </c>
      <c r="O44" s="193">
        <v>0.10045887288698446</v>
      </c>
      <c r="P44" s="193">
        <v>0.1919343054968935</v>
      </c>
      <c r="Q44" s="193">
        <v>0.16213139750217426</v>
      </c>
      <c r="R44" s="193">
        <v>0.20264049591388272</v>
      </c>
      <c r="S44" s="193">
        <v>0.16507126241002237</v>
      </c>
      <c r="T44" s="193">
        <v>0.16399013748283581</v>
      </c>
      <c r="U44" s="193">
        <v>0.17344988517464277</v>
      </c>
      <c r="V44" s="193">
        <v>0.17556102655129954</v>
      </c>
      <c r="W44" s="193">
        <v>0.18261154070958743</v>
      </c>
      <c r="X44" s="193">
        <v>0.16879511768150476</v>
      </c>
      <c r="Y44" s="193">
        <v>0.18596422554830375</v>
      </c>
      <c r="Z44" s="193">
        <v>0.15449573957833915</v>
      </c>
      <c r="AA44" s="193">
        <v>0.17280512871461245</v>
      </c>
      <c r="AB44" s="193">
        <v>0.20179638134633804</v>
      </c>
      <c r="AC44" s="193">
        <v>0.167095662340984</v>
      </c>
      <c r="AD44" s="193">
        <v>0.12476246347125955</v>
      </c>
      <c r="AE44" s="193">
        <v>0.12468511213401441</v>
      </c>
      <c r="AF44" s="193">
        <v>0.1567839859086223</v>
      </c>
      <c r="AG44" s="256"/>
    </row>
    <row r="45" spans="1:36" x14ac:dyDescent="0.25">
      <c r="B45" s="12" t="s">
        <v>551</v>
      </c>
      <c r="C45" s="193" t="s">
        <v>566</v>
      </c>
      <c r="D45" s="193" t="s">
        <v>566</v>
      </c>
      <c r="E45" s="193" t="s">
        <v>566</v>
      </c>
      <c r="F45" s="193" t="s">
        <v>566</v>
      </c>
      <c r="G45" s="193" t="s">
        <v>566</v>
      </c>
      <c r="H45" s="193" t="s">
        <v>566</v>
      </c>
      <c r="I45" s="193" t="s">
        <v>566</v>
      </c>
      <c r="J45" s="193" t="s">
        <v>566</v>
      </c>
      <c r="K45" s="193" t="s">
        <v>566</v>
      </c>
      <c r="L45" s="193" t="s">
        <v>566</v>
      </c>
      <c r="M45" s="193" t="s">
        <v>566</v>
      </c>
      <c r="N45" s="193" t="s">
        <v>566</v>
      </c>
      <c r="O45" s="193" t="s">
        <v>566</v>
      </c>
      <c r="P45" s="193" t="s">
        <v>566</v>
      </c>
      <c r="Q45" s="193" t="s">
        <v>566</v>
      </c>
      <c r="R45" s="193" t="s">
        <v>566</v>
      </c>
      <c r="S45" s="193" t="s">
        <v>566</v>
      </c>
      <c r="T45" s="193" t="s">
        <v>566</v>
      </c>
      <c r="U45" s="193" t="s">
        <v>566</v>
      </c>
      <c r="V45" s="193" t="s">
        <v>566</v>
      </c>
      <c r="W45" s="193" t="s">
        <v>566</v>
      </c>
      <c r="X45" s="193" t="s">
        <v>566</v>
      </c>
      <c r="Y45" s="193" t="s">
        <v>566</v>
      </c>
      <c r="Z45" s="193">
        <v>1.0625360384178468</v>
      </c>
      <c r="AA45" s="193">
        <v>1.0625360384178468</v>
      </c>
      <c r="AB45" s="193">
        <v>0.16181714918753426</v>
      </c>
      <c r="AC45" s="193">
        <v>0.16075484516621283</v>
      </c>
      <c r="AD45" s="193">
        <v>0.11355344623724446</v>
      </c>
      <c r="AE45" s="193">
        <v>0.17614014114247145</v>
      </c>
      <c r="AF45" s="193">
        <v>0.15312062089906558</v>
      </c>
      <c r="AG45" s="256"/>
    </row>
    <row r="46" spans="1:36" x14ac:dyDescent="0.25">
      <c r="B46" s="12" t="s">
        <v>518</v>
      </c>
      <c r="C46" s="193">
        <v>-1.8436087142604061E-2</v>
      </c>
      <c r="D46" s="193">
        <v>4.2573118533232562E-2</v>
      </c>
      <c r="E46" s="193">
        <v>7.780420994789887E-2</v>
      </c>
      <c r="F46" s="193">
        <v>8.2166184862494135E-2</v>
      </c>
      <c r="G46" s="193">
        <v>4.6998264331538808E-2</v>
      </c>
      <c r="H46" s="193">
        <v>3.3075919338933016E-2</v>
      </c>
      <c r="I46" s="193">
        <v>5.8001078474391725E-2</v>
      </c>
      <c r="J46" s="193">
        <v>5.2280806585741538E-2</v>
      </c>
      <c r="K46" s="193">
        <v>6.3486532212921665E-2</v>
      </c>
      <c r="L46" s="193">
        <v>5.0978534704567292E-2</v>
      </c>
      <c r="M46" s="193">
        <v>1.4736660573028195E-2</v>
      </c>
      <c r="N46" s="193">
        <v>4.5077078438133765E-2</v>
      </c>
      <c r="O46" s="193">
        <v>4.7463723836464786E-2</v>
      </c>
      <c r="P46" s="193">
        <v>5.3518714307187736E-2</v>
      </c>
      <c r="Q46" s="193">
        <v>3.8508773029378419E-2</v>
      </c>
      <c r="R46" s="193">
        <v>2.4573795937021206E-2</v>
      </c>
      <c r="S46" s="193">
        <v>7.4158988192435979E-2</v>
      </c>
      <c r="T46" s="193">
        <v>6.6141615407322649E-2</v>
      </c>
      <c r="U46" s="193">
        <v>6.6381625721700699E-2</v>
      </c>
      <c r="V46" s="193">
        <v>5.7072763750710277E-2</v>
      </c>
      <c r="W46" s="193">
        <v>2.8331446018439056E-2</v>
      </c>
      <c r="X46" s="193">
        <v>4.0313569196898193E-2</v>
      </c>
      <c r="Y46" s="193">
        <v>1.2684266483353145E-2</v>
      </c>
      <c r="Z46" s="193">
        <v>2.7141293365886658E-2</v>
      </c>
      <c r="AA46" s="193">
        <v>2.4497811950907198E-2</v>
      </c>
      <c r="AB46" s="193">
        <v>-1.0470655986597561E-3</v>
      </c>
      <c r="AC46" s="193">
        <v>1.4350530177852528E-2</v>
      </c>
      <c r="AD46" s="193">
        <v>1.7057656229271908E-2</v>
      </c>
      <c r="AE46" s="193">
        <v>1.1203182262616865E-2</v>
      </c>
      <c r="AF46" s="193">
        <v>1.1364534093651657E-2</v>
      </c>
      <c r="AG46" s="256"/>
    </row>
    <row r="47" spans="1:36" s="2" customFormat="1" x14ac:dyDescent="0.25">
      <c r="B47" s="2" t="s">
        <v>552</v>
      </c>
      <c r="C47" s="264">
        <v>0.53860346776363421</v>
      </c>
      <c r="D47" s="264">
        <v>2.0688261489122217</v>
      </c>
      <c r="E47" s="264">
        <v>-4.446599492346488</v>
      </c>
      <c r="F47" s="264">
        <v>0.42870962091865056</v>
      </c>
      <c r="G47" s="264">
        <v>0.95334344479217659</v>
      </c>
      <c r="H47" s="264">
        <v>0.58027023406923772</v>
      </c>
      <c r="I47" s="264">
        <v>0.57717696796998263</v>
      </c>
      <c r="J47" s="264">
        <v>0.60233025937941009</v>
      </c>
      <c r="K47" s="264">
        <v>0.43386187921788871</v>
      </c>
      <c r="L47" s="264">
        <v>0.54628427962538584</v>
      </c>
      <c r="M47" s="264">
        <v>0.27254545413561743</v>
      </c>
      <c r="N47" s="264">
        <v>0.38614200087347961</v>
      </c>
      <c r="O47" s="264">
        <v>0.43616268734414693</v>
      </c>
      <c r="P47" s="264">
        <v>0.38673236579200915</v>
      </c>
      <c r="Q47" s="264">
        <v>0.35255953042210975</v>
      </c>
      <c r="R47" s="264">
        <v>0.31648153965279308</v>
      </c>
      <c r="S47" s="264">
        <v>0.30614419641532614</v>
      </c>
      <c r="T47" s="264">
        <v>0.32498225354418625</v>
      </c>
      <c r="U47" s="264">
        <v>0.30792738060942493</v>
      </c>
      <c r="V47" s="264">
        <v>0.31374562474377565</v>
      </c>
      <c r="W47" s="264">
        <v>0.13269325787022021</v>
      </c>
      <c r="X47" s="264">
        <v>0.48753201560208681</v>
      </c>
      <c r="Y47" s="264">
        <v>0.34360731388569837</v>
      </c>
      <c r="Z47" s="264">
        <v>0.18935343620450093</v>
      </c>
      <c r="AA47" s="264">
        <v>0.29104292658924519</v>
      </c>
      <c r="AB47" s="264">
        <v>0.13518124664893127</v>
      </c>
      <c r="AC47" s="264">
        <v>0.25853414654150864</v>
      </c>
      <c r="AD47" s="264">
        <v>0.15224612285470771</v>
      </c>
      <c r="AE47" s="264">
        <v>0.18662303098667024</v>
      </c>
      <c r="AF47" s="264">
        <v>0.18280414337533493</v>
      </c>
      <c r="AG47" s="262"/>
    </row>
    <row r="48" spans="1:36" x14ac:dyDescent="0.25">
      <c r="B48" s="12" t="s">
        <v>517</v>
      </c>
      <c r="C48" s="193">
        <v>0.32574210708360507</v>
      </c>
      <c r="D48" s="193">
        <v>0.29285763344765076</v>
      </c>
      <c r="E48" s="193">
        <v>0.37722611738321238</v>
      </c>
      <c r="F48" s="193">
        <v>0.41286808398156088</v>
      </c>
      <c r="G48" s="193">
        <v>0.3387790631508823</v>
      </c>
      <c r="H48" s="193">
        <v>0.39939061578794072</v>
      </c>
      <c r="I48" s="193">
        <v>0.34945921510533301</v>
      </c>
      <c r="J48" s="193">
        <v>0.35039742773449439</v>
      </c>
      <c r="K48" s="193">
        <v>0.27214896836910935</v>
      </c>
      <c r="L48" s="193">
        <v>0.34080322947477165</v>
      </c>
      <c r="M48" s="193">
        <v>0.17905990645852118</v>
      </c>
      <c r="N48" s="193">
        <v>0.22623916527519172</v>
      </c>
      <c r="O48" s="193">
        <v>0.17761503655290625</v>
      </c>
      <c r="P48" s="193">
        <v>0.28396240603566769</v>
      </c>
      <c r="Q48" s="193">
        <v>0.20841592785255575</v>
      </c>
      <c r="R48" s="193">
        <v>0.24320587832789062</v>
      </c>
      <c r="S48" s="193">
        <v>0.16827047426107136</v>
      </c>
      <c r="T48" s="193">
        <v>0.1717817453779503</v>
      </c>
      <c r="U48" s="193">
        <v>0.11741632644466957</v>
      </c>
      <c r="V48" s="193">
        <v>0.16789032462452114</v>
      </c>
      <c r="W48" s="193">
        <v>-0.16228729769591357</v>
      </c>
      <c r="X48" s="193">
        <v>0.12748398162109864</v>
      </c>
      <c r="Y48" s="193">
        <v>0.11143283990754413</v>
      </c>
      <c r="Z48" s="193">
        <v>0.15832203587030558</v>
      </c>
      <c r="AA48" s="193">
        <v>7.2370745874149531E-2</v>
      </c>
      <c r="AB48" s="193">
        <v>8.398577878282365E-2</v>
      </c>
      <c r="AC48" s="193">
        <v>0.18275715515868077</v>
      </c>
      <c r="AD48" s="193">
        <v>9.0901624471899006E-2</v>
      </c>
      <c r="AE48" s="193">
        <v>0.1473849419628743</v>
      </c>
      <c r="AF48" s="193">
        <v>0.12726556403722958</v>
      </c>
      <c r="AG48" s="256"/>
    </row>
    <row r="49" spans="2:33" x14ac:dyDescent="0.25">
      <c r="B49" s="12" t="s">
        <v>553</v>
      </c>
      <c r="C49" s="193">
        <v>-0.58476458254440078</v>
      </c>
      <c r="D49" s="193">
        <v>-0.16226050659899138</v>
      </c>
      <c r="E49" s="193">
        <v>-0.22547127963934638</v>
      </c>
      <c r="F49" s="193">
        <v>0.43808838280463308</v>
      </c>
      <c r="G49" s="193">
        <v>-0.54837205686777546</v>
      </c>
      <c r="H49" s="193">
        <v>0.78155317767594734</v>
      </c>
      <c r="I49" s="193">
        <v>0.95352840136099892</v>
      </c>
      <c r="J49" s="193">
        <v>0.98607863014124264</v>
      </c>
      <c r="K49" s="193">
        <v>0.67615112920541576</v>
      </c>
      <c r="L49" s="193">
        <v>0.8403955669960439</v>
      </c>
      <c r="M49" s="193">
        <v>0.41416052877783488</v>
      </c>
      <c r="N49" s="193">
        <v>0.51394243579389109</v>
      </c>
      <c r="O49" s="193">
        <v>1.2476610176009486</v>
      </c>
      <c r="P49" s="193">
        <v>0.50282060367324422</v>
      </c>
      <c r="Q49" s="193">
        <v>0.55528868962638911</v>
      </c>
      <c r="R49" s="193">
        <v>0.38184011447426813</v>
      </c>
      <c r="S49" s="193">
        <v>0.53428891766144571</v>
      </c>
      <c r="T49" s="193">
        <v>0.56305988708984556</v>
      </c>
      <c r="U49" s="193">
        <v>0.87587990451194819</v>
      </c>
      <c r="V49" s="193">
        <v>0.54538814283624748</v>
      </c>
      <c r="W49" s="193">
        <v>0.43698816725675432</v>
      </c>
      <c r="X49" s="193">
        <v>0.84207766835144326</v>
      </c>
      <c r="Y49" s="193">
        <v>0.77981887281456963</v>
      </c>
      <c r="Z49" s="193">
        <v>0.28797504946464458</v>
      </c>
      <c r="AA49" s="193">
        <v>0.6190090121918489</v>
      </c>
      <c r="AB49" s="193">
        <v>0.44894598765572652</v>
      </c>
      <c r="AC49" s="193">
        <v>0.47464961683494167</v>
      </c>
      <c r="AD49" s="193">
        <v>0.27629207982144843</v>
      </c>
      <c r="AE49" s="193">
        <v>0.34144949497072474</v>
      </c>
      <c r="AF49" s="193">
        <v>0.37055385914467026</v>
      </c>
      <c r="AG49" s="256"/>
    </row>
  </sheetData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A578E-D325-47E6-85C2-8F22C6C862D1}">
  <dimension ref="A1:AG118"/>
  <sheetViews>
    <sheetView showRowColHeaders="0" topLeftCell="A4" workbookViewId="0">
      <selection activeCell="B14" sqref="B14"/>
    </sheetView>
  </sheetViews>
  <sheetFormatPr defaultRowHeight="15" x14ac:dyDescent="0.25"/>
  <cols>
    <col min="1" max="1" width="51" style="21" customWidth="1"/>
    <col min="2" max="2" width="48.85546875" style="21" customWidth="1"/>
    <col min="3" max="3" width="39.85546875" style="21" bestFit="1" customWidth="1"/>
    <col min="4" max="4" width="36.5703125" style="21" customWidth="1"/>
    <col min="5" max="5" width="30.7109375" style="21" bestFit="1" customWidth="1"/>
    <col min="6" max="6" width="39.85546875" style="21" bestFit="1" customWidth="1"/>
    <col min="7" max="7" width="31" style="21" bestFit="1" customWidth="1"/>
    <col min="8" max="8" width="49.5703125" style="21" customWidth="1"/>
  </cols>
  <sheetData>
    <row r="1" spans="1:33" hidden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3" ht="15.75" hidden="1" x14ac:dyDescent="0.25">
      <c r="A2" s="30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</row>
    <row r="3" spans="1:33" ht="36" hidden="1" customHeight="1" x14ac:dyDescent="0.35">
      <c r="A3" s="158" t="s">
        <v>339</v>
      </c>
      <c r="B3" s="158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spans="1:33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ht="15.75" x14ac:dyDescent="0.25">
      <c r="A5" s="30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</row>
    <row r="6" spans="1:33" ht="36.75" customHeight="1" x14ac:dyDescent="0.35">
      <c r="A6" s="158" t="s">
        <v>340</v>
      </c>
      <c r="B6" s="158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s="21" customFormat="1" ht="23.25" x14ac:dyDescent="0.35">
      <c r="A7" s="61"/>
      <c r="B7" s="61"/>
    </row>
    <row r="8" spans="1:33" s="2" customFormat="1" hidden="1" x14ac:dyDescent="0.25">
      <c r="A8" s="31" t="s">
        <v>185</v>
      </c>
      <c r="B8" s="31" t="s">
        <v>341</v>
      </c>
      <c r="C8" s="31" t="s">
        <v>342</v>
      </c>
      <c r="D8" s="31" t="s">
        <v>343</v>
      </c>
      <c r="E8" s="31" t="s">
        <v>344</v>
      </c>
      <c r="F8" s="31" t="s">
        <v>345</v>
      </c>
      <c r="G8" s="31" t="s">
        <v>346</v>
      </c>
      <c r="H8" s="31" t="s">
        <v>347</v>
      </c>
    </row>
    <row r="9" spans="1:33" s="2" customFormat="1" x14ac:dyDescent="0.25">
      <c r="A9" s="31" t="s">
        <v>186</v>
      </c>
      <c r="B9" s="31" t="s">
        <v>184</v>
      </c>
      <c r="C9" s="31" t="s">
        <v>182</v>
      </c>
      <c r="D9" s="31" t="s">
        <v>348</v>
      </c>
      <c r="E9" s="31" t="s">
        <v>188</v>
      </c>
      <c r="F9" s="31" t="s">
        <v>345</v>
      </c>
      <c r="G9" s="31" t="s">
        <v>349</v>
      </c>
      <c r="H9" s="31" t="s">
        <v>350</v>
      </c>
    </row>
    <row r="10" spans="1:33" s="2" customFormat="1" x14ac:dyDescent="0.25">
      <c r="A10" s="160"/>
      <c r="B10" s="160"/>
      <c r="C10" s="160"/>
      <c r="D10" s="160"/>
      <c r="E10" s="160"/>
      <c r="F10" s="160"/>
      <c r="G10" s="160"/>
      <c r="H10" s="161"/>
    </row>
    <row r="11" spans="1:33" x14ac:dyDescent="0.25">
      <c r="A11" s="163" t="s">
        <v>351</v>
      </c>
      <c r="B11" s="163" t="s">
        <v>352</v>
      </c>
      <c r="C11" s="162" t="s">
        <v>353</v>
      </c>
      <c r="D11" s="163" t="s">
        <v>354</v>
      </c>
      <c r="E11" s="163" t="s">
        <v>355</v>
      </c>
      <c r="F11" s="163" t="s">
        <v>356</v>
      </c>
      <c r="G11" s="163" t="s">
        <v>357</v>
      </c>
      <c r="H11" s="163" t="s">
        <v>358</v>
      </c>
    </row>
    <row r="12" spans="1:33" x14ac:dyDescent="0.25">
      <c r="A12" s="163" t="s">
        <v>359</v>
      </c>
      <c r="B12" s="163" t="s">
        <v>360</v>
      </c>
      <c r="C12" s="162" t="s">
        <v>361</v>
      </c>
      <c r="D12" s="163" t="s">
        <v>362</v>
      </c>
      <c r="E12" s="162"/>
      <c r="F12" s="163" t="s">
        <v>363</v>
      </c>
      <c r="G12" s="162"/>
      <c r="H12" s="163" t="s">
        <v>364</v>
      </c>
    </row>
    <row r="13" spans="1:33" x14ac:dyDescent="0.25">
      <c r="A13" s="162" t="s">
        <v>365</v>
      </c>
      <c r="B13" s="162"/>
      <c r="C13" s="162" t="s">
        <v>366</v>
      </c>
      <c r="D13" s="162" t="s">
        <v>367</v>
      </c>
      <c r="E13" s="162"/>
      <c r="F13" s="163" t="s">
        <v>368</v>
      </c>
      <c r="G13" s="162"/>
      <c r="H13" s="163" t="s">
        <v>369</v>
      </c>
    </row>
    <row r="14" spans="1:33" x14ac:dyDescent="0.25">
      <c r="A14" s="162"/>
      <c r="B14" s="162"/>
      <c r="C14" s="162" t="s">
        <v>370</v>
      </c>
      <c r="D14" s="162"/>
      <c r="E14" s="162"/>
      <c r="F14" s="163" t="s">
        <v>371</v>
      </c>
      <c r="G14" s="162"/>
      <c r="H14" s="163" t="s">
        <v>372</v>
      </c>
    </row>
    <row r="15" spans="1:33" x14ac:dyDescent="0.25">
      <c r="A15" s="162"/>
      <c r="B15" s="162"/>
      <c r="C15" s="162" t="s">
        <v>373</v>
      </c>
      <c r="D15" s="162"/>
      <c r="E15" s="162"/>
      <c r="F15" s="163" t="s">
        <v>374</v>
      </c>
      <c r="G15" s="162"/>
      <c r="H15" s="163" t="s">
        <v>375</v>
      </c>
    </row>
    <row r="16" spans="1:33" x14ac:dyDescent="0.25">
      <c r="A16" s="162"/>
      <c r="B16" s="162"/>
      <c r="C16" s="162" t="s">
        <v>376</v>
      </c>
      <c r="D16" s="162"/>
      <c r="E16" s="162"/>
      <c r="F16" s="163" t="s">
        <v>377</v>
      </c>
      <c r="G16" s="162"/>
      <c r="H16" s="163" t="s">
        <v>378</v>
      </c>
    </row>
    <row r="17" spans="1:8" x14ac:dyDescent="0.25">
      <c r="A17" s="162"/>
      <c r="B17" s="162"/>
      <c r="C17" s="162" t="s">
        <v>379</v>
      </c>
      <c r="D17" s="162"/>
      <c r="E17" s="162"/>
      <c r="F17" s="163" t="s">
        <v>380</v>
      </c>
      <c r="G17" s="162"/>
      <c r="H17" s="163" t="s">
        <v>381</v>
      </c>
    </row>
    <row r="18" spans="1:8" x14ac:dyDescent="0.25">
      <c r="A18" s="162"/>
      <c r="B18" s="162"/>
      <c r="C18" s="162" t="s">
        <v>382</v>
      </c>
      <c r="D18" s="162"/>
      <c r="E18" s="162"/>
      <c r="F18" s="162" t="s">
        <v>383</v>
      </c>
      <c r="G18" s="162"/>
      <c r="H18" s="163" t="s">
        <v>384</v>
      </c>
    </row>
    <row r="19" spans="1:8" x14ac:dyDescent="0.25">
      <c r="A19" s="162"/>
      <c r="B19" s="162"/>
      <c r="C19" s="162" t="s">
        <v>385</v>
      </c>
      <c r="D19" s="162"/>
      <c r="E19" s="162"/>
      <c r="F19" s="162"/>
      <c r="G19" s="162"/>
      <c r="H19" s="163" t="s">
        <v>386</v>
      </c>
    </row>
    <row r="20" spans="1:8" x14ac:dyDescent="0.25">
      <c r="A20" s="162"/>
      <c r="B20" s="162"/>
      <c r="C20" s="162" t="s">
        <v>387</v>
      </c>
      <c r="D20" s="162"/>
      <c r="E20" s="162"/>
      <c r="F20" s="162"/>
      <c r="G20" s="162"/>
      <c r="H20" s="163" t="s">
        <v>388</v>
      </c>
    </row>
    <row r="21" spans="1:8" x14ac:dyDescent="0.25">
      <c r="A21" s="162"/>
      <c r="B21" s="162"/>
      <c r="C21" s="162" t="s">
        <v>389</v>
      </c>
      <c r="D21" s="162"/>
      <c r="E21" s="162"/>
      <c r="F21" s="162"/>
      <c r="G21" s="162"/>
      <c r="H21" s="163" t="s">
        <v>390</v>
      </c>
    </row>
    <row r="22" spans="1:8" x14ac:dyDescent="0.25">
      <c r="A22" s="162"/>
      <c r="B22" s="162"/>
      <c r="C22" s="162" t="s">
        <v>391</v>
      </c>
      <c r="D22" s="162"/>
      <c r="E22" s="162"/>
      <c r="F22" s="162"/>
      <c r="G22" s="162"/>
      <c r="H22" s="163" t="s">
        <v>392</v>
      </c>
    </row>
    <row r="23" spans="1:8" x14ac:dyDescent="0.25">
      <c r="A23" s="162"/>
      <c r="B23" s="162"/>
      <c r="C23" s="162" t="s">
        <v>393</v>
      </c>
      <c r="D23" s="162"/>
      <c r="E23" s="162"/>
      <c r="F23" s="162"/>
      <c r="G23" s="162"/>
      <c r="H23" s="163" t="s">
        <v>394</v>
      </c>
    </row>
    <row r="24" spans="1:8" x14ac:dyDescent="0.25">
      <c r="A24" s="162"/>
      <c r="B24" s="162"/>
      <c r="C24" s="162" t="s">
        <v>395</v>
      </c>
      <c r="D24" s="162"/>
      <c r="E24" s="162"/>
      <c r="F24" s="162"/>
      <c r="G24" s="162"/>
      <c r="H24" s="163" t="s">
        <v>396</v>
      </c>
    </row>
    <row r="25" spans="1:8" x14ac:dyDescent="0.25">
      <c r="A25" s="162"/>
      <c r="B25" s="162"/>
      <c r="C25" s="162" t="s">
        <v>397</v>
      </c>
      <c r="D25" s="162"/>
      <c r="E25" s="162"/>
      <c r="F25" s="162"/>
      <c r="G25" s="162"/>
      <c r="H25" s="163" t="s">
        <v>398</v>
      </c>
    </row>
    <row r="26" spans="1:8" x14ac:dyDescent="0.25">
      <c r="A26" s="162"/>
      <c r="B26" s="162"/>
      <c r="C26" s="162" t="s">
        <v>399</v>
      </c>
      <c r="D26" s="162"/>
      <c r="E26" s="162"/>
      <c r="F26" s="162"/>
      <c r="G26" s="162"/>
      <c r="H26" s="163" t="s">
        <v>400</v>
      </c>
    </row>
    <row r="27" spans="1:8" x14ac:dyDescent="0.25">
      <c r="A27" s="162"/>
      <c r="B27" s="162"/>
      <c r="C27" s="162" t="s">
        <v>401</v>
      </c>
      <c r="D27" s="162"/>
      <c r="E27" s="162"/>
      <c r="F27" s="162"/>
      <c r="G27" s="162"/>
      <c r="H27" s="163" t="s">
        <v>402</v>
      </c>
    </row>
    <row r="28" spans="1:8" x14ac:dyDescent="0.25">
      <c r="A28" s="162"/>
      <c r="B28" s="162"/>
      <c r="C28" s="162" t="s">
        <v>403</v>
      </c>
      <c r="D28" s="162"/>
      <c r="E28" s="162"/>
      <c r="F28" s="162"/>
      <c r="G28" s="162"/>
      <c r="H28" s="163" t="s">
        <v>404</v>
      </c>
    </row>
    <row r="29" spans="1:8" x14ac:dyDescent="0.25">
      <c r="A29" s="162"/>
      <c r="B29" s="162"/>
      <c r="C29" s="162" t="s">
        <v>405</v>
      </c>
      <c r="D29" s="162"/>
      <c r="E29" s="162"/>
      <c r="F29" s="162"/>
      <c r="G29" s="162"/>
      <c r="H29" s="163" t="s">
        <v>406</v>
      </c>
    </row>
    <row r="30" spans="1:8" x14ac:dyDescent="0.25">
      <c r="A30" s="162"/>
      <c r="B30" s="162"/>
      <c r="C30" s="162" t="s">
        <v>407</v>
      </c>
      <c r="D30" s="162"/>
      <c r="E30" s="162"/>
      <c r="F30" s="162"/>
      <c r="G30" s="162"/>
      <c r="H30" s="163" t="s">
        <v>408</v>
      </c>
    </row>
    <row r="31" spans="1:8" x14ac:dyDescent="0.25">
      <c r="A31" s="162"/>
      <c r="B31" s="162"/>
      <c r="C31" s="162" t="s">
        <v>409</v>
      </c>
      <c r="D31" s="162"/>
      <c r="E31" s="162"/>
      <c r="F31" s="162"/>
      <c r="G31" s="162"/>
      <c r="H31" s="163" t="s">
        <v>410</v>
      </c>
    </row>
    <row r="32" spans="1:8" x14ac:dyDescent="0.25">
      <c r="A32" s="162"/>
      <c r="B32" s="162"/>
      <c r="C32" s="162" t="s">
        <v>411</v>
      </c>
      <c r="D32" s="162"/>
      <c r="E32" s="162"/>
      <c r="F32" s="162"/>
      <c r="G32" s="162"/>
      <c r="H32" s="163" t="s">
        <v>412</v>
      </c>
    </row>
    <row r="33" spans="1:8" x14ac:dyDescent="0.25">
      <c r="A33" s="162"/>
      <c r="B33" s="162"/>
      <c r="C33" s="162" t="s">
        <v>413</v>
      </c>
      <c r="D33" s="162"/>
      <c r="E33" s="162"/>
      <c r="F33" s="162"/>
      <c r="G33" s="162"/>
      <c r="H33" s="163" t="s">
        <v>414</v>
      </c>
    </row>
    <row r="34" spans="1:8" x14ac:dyDescent="0.25">
      <c r="A34" s="162"/>
      <c r="B34" s="162"/>
      <c r="C34" s="162" t="s">
        <v>415</v>
      </c>
      <c r="D34" s="162"/>
      <c r="E34" s="162"/>
      <c r="F34" s="162"/>
      <c r="G34" s="162"/>
      <c r="H34" s="163" t="s">
        <v>416</v>
      </c>
    </row>
    <row r="35" spans="1:8" x14ac:dyDescent="0.25">
      <c r="A35" s="162"/>
      <c r="B35" s="162"/>
      <c r="D35" s="162"/>
      <c r="E35" s="162"/>
      <c r="F35" s="162"/>
      <c r="G35" s="162"/>
      <c r="H35" s="163" t="s">
        <v>417</v>
      </c>
    </row>
    <row r="36" spans="1:8" x14ac:dyDescent="0.25">
      <c r="A36" s="162"/>
      <c r="B36" s="162"/>
      <c r="D36" s="162"/>
      <c r="E36" s="162"/>
      <c r="F36" s="162"/>
      <c r="G36" s="162"/>
      <c r="H36" s="163" t="s">
        <v>418</v>
      </c>
    </row>
    <row r="37" spans="1:8" x14ac:dyDescent="0.25">
      <c r="A37" s="162"/>
      <c r="B37" s="162"/>
      <c r="D37" s="162"/>
      <c r="E37" s="162"/>
      <c r="F37" s="162"/>
      <c r="G37" s="162"/>
      <c r="H37" s="163" t="s">
        <v>419</v>
      </c>
    </row>
    <row r="38" spans="1:8" x14ac:dyDescent="0.25">
      <c r="A38" s="162"/>
      <c r="B38" s="162"/>
      <c r="C38" s="162"/>
      <c r="D38" s="162"/>
      <c r="E38" s="162"/>
      <c r="F38" s="162"/>
      <c r="G38" s="162"/>
      <c r="H38" s="163" t="s">
        <v>420</v>
      </c>
    </row>
    <row r="39" spans="1:8" x14ac:dyDescent="0.25">
      <c r="A39" s="162"/>
      <c r="B39" s="162"/>
      <c r="C39" s="162"/>
      <c r="D39" s="162"/>
      <c r="E39" s="162"/>
      <c r="F39" s="162"/>
      <c r="G39" s="162"/>
      <c r="H39" s="163" t="s">
        <v>421</v>
      </c>
    </row>
    <row r="40" spans="1:8" x14ac:dyDescent="0.25">
      <c r="A40" s="162"/>
      <c r="B40" s="162"/>
      <c r="C40" s="162"/>
      <c r="D40" s="162"/>
      <c r="E40" s="162"/>
      <c r="F40" s="162"/>
      <c r="G40" s="162"/>
      <c r="H40" s="163" t="s">
        <v>422</v>
      </c>
    </row>
    <row r="41" spans="1:8" x14ac:dyDescent="0.25">
      <c r="A41" s="162"/>
      <c r="B41" s="162"/>
      <c r="C41" s="162"/>
      <c r="D41" s="162"/>
      <c r="E41" s="162"/>
      <c r="F41" s="162"/>
      <c r="G41" s="162"/>
      <c r="H41" s="163" t="s">
        <v>423</v>
      </c>
    </row>
    <row r="42" spans="1:8" x14ac:dyDescent="0.25">
      <c r="A42" s="162"/>
      <c r="B42" s="162"/>
      <c r="C42" s="162"/>
      <c r="D42" s="162"/>
      <c r="E42" s="162"/>
      <c r="F42" s="162"/>
      <c r="G42" s="162"/>
      <c r="H42" s="163" t="s">
        <v>424</v>
      </c>
    </row>
    <row r="43" spans="1:8" x14ac:dyDescent="0.25">
      <c r="A43" s="162"/>
      <c r="B43" s="162"/>
      <c r="C43" s="162"/>
      <c r="D43" s="162"/>
      <c r="E43" s="162"/>
      <c r="F43" s="162"/>
      <c r="G43" s="162"/>
      <c r="H43" s="163" t="s">
        <v>425</v>
      </c>
    </row>
    <row r="44" spans="1:8" x14ac:dyDescent="0.25">
      <c r="A44" s="162"/>
      <c r="B44" s="162"/>
      <c r="C44" s="162"/>
      <c r="D44" s="162"/>
      <c r="E44" s="162"/>
      <c r="F44" s="162"/>
      <c r="G44" s="162"/>
      <c r="H44" s="162" t="s">
        <v>426</v>
      </c>
    </row>
    <row r="45" spans="1:8" x14ac:dyDescent="0.25">
      <c r="A45" s="162"/>
      <c r="B45" s="162"/>
      <c r="C45" s="162"/>
      <c r="D45" s="162"/>
      <c r="E45" s="162"/>
      <c r="F45" s="162"/>
      <c r="G45" s="162"/>
      <c r="H45" s="162" t="s">
        <v>427</v>
      </c>
    </row>
    <row r="46" spans="1:8" x14ac:dyDescent="0.25">
      <c r="A46" s="162"/>
      <c r="B46" s="162"/>
      <c r="C46" s="162"/>
      <c r="D46" s="162"/>
      <c r="E46" s="162"/>
      <c r="F46" s="162"/>
      <c r="G46" s="162"/>
      <c r="H46" s="162" t="s">
        <v>428</v>
      </c>
    </row>
    <row r="47" spans="1:8" x14ac:dyDescent="0.25">
      <c r="A47" s="162"/>
      <c r="B47" s="162"/>
      <c r="C47" s="162"/>
      <c r="D47" s="162"/>
      <c r="E47" s="162"/>
      <c r="F47" s="162"/>
      <c r="G47" s="162"/>
      <c r="H47" s="163" t="s">
        <v>429</v>
      </c>
    </row>
    <row r="48" spans="1:8" x14ac:dyDescent="0.25">
      <c r="A48" s="162"/>
      <c r="B48" s="162"/>
      <c r="C48" s="162"/>
      <c r="D48" s="162"/>
      <c r="E48" s="162"/>
      <c r="F48" s="162"/>
      <c r="G48" s="162"/>
      <c r="H48" s="163" t="s">
        <v>430</v>
      </c>
    </row>
    <row r="49" spans="1:8" x14ac:dyDescent="0.25">
      <c r="A49" s="162"/>
      <c r="B49" s="162"/>
      <c r="C49" s="162"/>
      <c r="D49" s="162"/>
      <c r="E49" s="162"/>
      <c r="F49" s="162"/>
      <c r="G49" s="162"/>
      <c r="H49" s="163" t="s">
        <v>431</v>
      </c>
    </row>
    <row r="50" spans="1:8" x14ac:dyDescent="0.25">
      <c r="A50" s="162"/>
      <c r="B50" s="162"/>
      <c r="C50" s="162"/>
      <c r="D50" s="162"/>
      <c r="E50" s="162"/>
      <c r="F50" s="162"/>
      <c r="G50" s="162"/>
      <c r="H50" s="163" t="s">
        <v>432</v>
      </c>
    </row>
    <row r="51" spans="1:8" x14ac:dyDescent="0.25">
      <c r="A51" s="162"/>
      <c r="B51" s="162"/>
      <c r="C51" s="162"/>
      <c r="D51" s="162"/>
      <c r="E51" s="162"/>
      <c r="F51" s="162"/>
      <c r="G51" s="162"/>
      <c r="H51" s="163" t="s">
        <v>433</v>
      </c>
    </row>
    <row r="52" spans="1:8" x14ac:dyDescent="0.25">
      <c r="A52" s="162"/>
      <c r="B52" s="162"/>
      <c r="C52" s="162"/>
      <c r="D52" s="162"/>
      <c r="E52" s="162"/>
      <c r="F52" s="162"/>
      <c r="G52" s="162"/>
      <c r="H52" s="163" t="s">
        <v>434</v>
      </c>
    </row>
    <row r="53" spans="1:8" x14ac:dyDescent="0.25">
      <c r="A53" s="162"/>
      <c r="B53" s="162"/>
      <c r="C53" s="162"/>
      <c r="D53" s="162"/>
      <c r="E53" s="162"/>
      <c r="F53" s="162"/>
      <c r="G53" s="162"/>
      <c r="H53" s="163" t="s">
        <v>435</v>
      </c>
    </row>
    <row r="54" spans="1:8" x14ac:dyDescent="0.25">
      <c r="A54" s="162"/>
      <c r="B54" s="162"/>
      <c r="C54" s="162"/>
      <c r="D54" s="162"/>
      <c r="E54" s="162"/>
      <c r="F54" s="162"/>
      <c r="G54" s="162"/>
      <c r="H54" s="163" t="s">
        <v>436</v>
      </c>
    </row>
    <row r="55" spans="1:8" x14ac:dyDescent="0.25">
      <c r="A55" s="162"/>
      <c r="B55" s="162"/>
      <c r="C55" s="162"/>
      <c r="D55" s="162"/>
      <c r="E55" s="162"/>
      <c r="F55" s="162"/>
      <c r="G55" s="162"/>
      <c r="H55" s="163" t="s">
        <v>437</v>
      </c>
    </row>
    <row r="56" spans="1:8" x14ac:dyDescent="0.25">
      <c r="A56" s="162"/>
      <c r="B56" s="162"/>
      <c r="C56" s="162"/>
      <c r="D56" s="162"/>
      <c r="E56" s="162"/>
      <c r="F56" s="162"/>
      <c r="G56" s="162"/>
      <c r="H56" s="163" t="s">
        <v>438</v>
      </c>
    </row>
    <row r="57" spans="1:8" x14ac:dyDescent="0.25">
      <c r="A57" s="162"/>
      <c r="B57" s="162"/>
      <c r="C57" s="162"/>
      <c r="D57" s="162"/>
      <c r="E57" s="162"/>
      <c r="F57" s="162"/>
      <c r="G57" s="162"/>
      <c r="H57" s="163" t="s">
        <v>439</v>
      </c>
    </row>
    <row r="58" spans="1:8" x14ac:dyDescent="0.25">
      <c r="A58" s="162"/>
      <c r="B58" s="162"/>
      <c r="C58" s="162"/>
      <c r="D58" s="162"/>
      <c r="E58" s="162"/>
      <c r="F58" s="162"/>
      <c r="G58" s="162"/>
      <c r="H58" s="163" t="s">
        <v>440</v>
      </c>
    </row>
    <row r="59" spans="1:8" x14ac:dyDescent="0.25">
      <c r="A59" s="162"/>
      <c r="B59" s="162"/>
      <c r="C59" s="162"/>
      <c r="D59" s="162"/>
      <c r="E59" s="162"/>
      <c r="F59" s="162"/>
      <c r="G59" s="162"/>
      <c r="H59" s="163" t="s">
        <v>441</v>
      </c>
    </row>
    <row r="60" spans="1:8" x14ac:dyDescent="0.25">
      <c r="A60" s="162"/>
      <c r="B60" s="162"/>
      <c r="C60" s="162"/>
      <c r="D60" s="162"/>
      <c r="E60" s="162"/>
      <c r="F60" s="162"/>
      <c r="G60" s="162"/>
      <c r="H60" s="162" t="s">
        <v>442</v>
      </c>
    </row>
    <row r="61" spans="1:8" x14ac:dyDescent="0.25">
      <c r="A61" s="162"/>
      <c r="B61" s="162"/>
      <c r="C61" s="162"/>
      <c r="D61" s="162"/>
      <c r="E61" s="162"/>
      <c r="F61" s="162"/>
      <c r="G61" s="162"/>
      <c r="H61" s="163" t="s">
        <v>443</v>
      </c>
    </row>
    <row r="62" spans="1:8" x14ac:dyDescent="0.25">
      <c r="A62" s="162"/>
      <c r="B62" s="162"/>
      <c r="C62" s="162"/>
      <c r="D62" s="162"/>
      <c r="E62" s="162"/>
      <c r="F62" s="162"/>
      <c r="G62" s="162"/>
      <c r="H62" s="162" t="s">
        <v>444</v>
      </c>
    </row>
    <row r="63" spans="1:8" x14ac:dyDescent="0.25">
      <c r="A63" s="162"/>
      <c r="B63" s="162"/>
      <c r="C63" s="162"/>
      <c r="D63" s="162"/>
      <c r="E63" s="162"/>
      <c r="F63" s="162"/>
      <c r="G63" s="162"/>
      <c r="H63" s="163" t="s">
        <v>445</v>
      </c>
    </row>
    <row r="64" spans="1:8" x14ac:dyDescent="0.25">
      <c r="A64" s="162"/>
      <c r="B64" s="162"/>
      <c r="C64" s="162"/>
      <c r="D64" s="162"/>
      <c r="E64" s="162"/>
      <c r="F64" s="162"/>
      <c r="G64" s="162"/>
      <c r="H64" s="162" t="s">
        <v>446</v>
      </c>
    </row>
    <row r="65" spans="1:8" x14ac:dyDescent="0.25">
      <c r="A65" s="162"/>
      <c r="B65" s="162"/>
      <c r="C65" s="162"/>
      <c r="D65" s="162"/>
      <c r="E65" s="162"/>
      <c r="F65" s="162"/>
      <c r="G65" s="162"/>
      <c r="H65" s="163" t="s">
        <v>447</v>
      </c>
    </row>
    <row r="66" spans="1:8" x14ac:dyDescent="0.25">
      <c r="A66" s="162"/>
      <c r="B66" s="162"/>
      <c r="C66" s="162"/>
      <c r="D66" s="162"/>
      <c r="E66" s="162"/>
      <c r="F66" s="162"/>
      <c r="G66" s="162"/>
      <c r="H66" s="163" t="s">
        <v>448</v>
      </c>
    </row>
    <row r="67" spans="1:8" x14ac:dyDescent="0.25">
      <c r="A67" s="162"/>
      <c r="B67" s="162"/>
      <c r="C67" s="162"/>
      <c r="D67" s="162"/>
      <c r="E67" s="162"/>
      <c r="F67" s="162"/>
      <c r="G67" s="162"/>
      <c r="H67" s="163" t="s">
        <v>449</v>
      </c>
    </row>
    <row r="68" spans="1:8" x14ac:dyDescent="0.25">
      <c r="A68" s="162"/>
      <c r="B68" s="162"/>
      <c r="C68" s="162"/>
      <c r="D68" s="162"/>
      <c r="E68" s="162"/>
      <c r="F68" s="162"/>
      <c r="G68" s="162"/>
      <c r="H68" s="163" t="s">
        <v>450</v>
      </c>
    </row>
    <row r="69" spans="1:8" x14ac:dyDescent="0.25">
      <c r="A69" s="162"/>
      <c r="B69" s="162"/>
      <c r="C69" s="162"/>
      <c r="D69" s="162"/>
      <c r="E69" s="162"/>
      <c r="F69" s="162"/>
      <c r="G69" s="162"/>
      <c r="H69" s="163" t="s">
        <v>451</v>
      </c>
    </row>
    <row r="70" spans="1:8" x14ac:dyDescent="0.25">
      <c r="A70" s="162"/>
      <c r="B70" s="162"/>
      <c r="C70" s="162"/>
      <c r="D70" s="162"/>
      <c r="E70" s="162"/>
      <c r="F70" s="162"/>
      <c r="G70" s="162"/>
      <c r="H70" s="163" t="s">
        <v>452</v>
      </c>
    </row>
    <row r="71" spans="1:8" x14ac:dyDescent="0.25">
      <c r="A71" s="162"/>
      <c r="B71" s="162"/>
      <c r="C71" s="162"/>
      <c r="D71" s="162"/>
      <c r="E71" s="162"/>
      <c r="F71" s="162"/>
      <c r="G71" s="162"/>
      <c r="H71" s="163" t="s">
        <v>453</v>
      </c>
    </row>
    <row r="72" spans="1:8" x14ac:dyDescent="0.25">
      <c r="A72" s="162"/>
      <c r="B72" s="162"/>
      <c r="C72" s="162"/>
      <c r="D72" s="162"/>
      <c r="E72" s="162"/>
      <c r="F72" s="162"/>
      <c r="G72" s="162"/>
      <c r="H72" s="163" t="s">
        <v>454</v>
      </c>
    </row>
    <row r="73" spans="1:8" x14ac:dyDescent="0.25">
      <c r="A73" s="162"/>
      <c r="B73" s="162"/>
      <c r="C73" s="162"/>
      <c r="D73" s="162"/>
      <c r="E73" s="162"/>
      <c r="F73" s="162"/>
      <c r="G73" s="162"/>
      <c r="H73" s="163" t="s">
        <v>455</v>
      </c>
    </row>
    <row r="74" spans="1:8" x14ac:dyDescent="0.25">
      <c r="A74" s="162"/>
      <c r="B74" s="162"/>
      <c r="C74" s="162"/>
      <c r="D74" s="162"/>
      <c r="E74" s="162"/>
      <c r="F74" s="162"/>
      <c r="G74" s="162"/>
      <c r="H74" s="163" t="s">
        <v>456</v>
      </c>
    </row>
    <row r="75" spans="1:8" x14ac:dyDescent="0.25">
      <c r="A75" s="162"/>
      <c r="B75" s="162"/>
      <c r="C75" s="162"/>
      <c r="D75" s="162"/>
      <c r="E75" s="162"/>
      <c r="F75" s="162"/>
      <c r="G75" s="162"/>
      <c r="H75" s="163" t="s">
        <v>457</v>
      </c>
    </row>
    <row r="76" spans="1:8" x14ac:dyDescent="0.25">
      <c r="A76" s="162"/>
      <c r="B76" s="162"/>
      <c r="C76" s="162"/>
      <c r="D76" s="162"/>
      <c r="E76" s="162"/>
      <c r="F76" s="162"/>
      <c r="G76" s="162"/>
      <c r="H76" s="163" t="s">
        <v>458</v>
      </c>
    </row>
    <row r="77" spans="1:8" x14ac:dyDescent="0.25">
      <c r="A77" s="162"/>
      <c r="B77" s="162"/>
      <c r="C77" s="162"/>
      <c r="D77" s="162"/>
      <c r="E77" s="162"/>
      <c r="F77" s="162"/>
      <c r="G77" s="162"/>
      <c r="H77" s="163" t="s">
        <v>459</v>
      </c>
    </row>
    <row r="78" spans="1:8" x14ac:dyDescent="0.25">
      <c r="A78" s="162"/>
      <c r="B78" s="162"/>
      <c r="C78" s="162"/>
      <c r="D78" s="162"/>
      <c r="E78" s="162"/>
      <c r="F78" s="162"/>
      <c r="G78" s="162"/>
      <c r="H78" s="163" t="s">
        <v>460</v>
      </c>
    </row>
    <row r="79" spans="1:8" x14ac:dyDescent="0.25">
      <c r="A79" s="162"/>
      <c r="B79" s="162"/>
      <c r="C79" s="162"/>
      <c r="D79" s="162"/>
      <c r="E79" s="162"/>
      <c r="F79" s="162"/>
      <c r="G79" s="162"/>
      <c r="H79" s="163" t="s">
        <v>461</v>
      </c>
    </row>
    <row r="80" spans="1:8" x14ac:dyDescent="0.25">
      <c r="A80" s="162"/>
      <c r="B80" s="162"/>
      <c r="C80" s="162"/>
      <c r="D80" s="162"/>
      <c r="E80" s="162"/>
      <c r="F80" s="162"/>
      <c r="G80" s="162"/>
      <c r="H80" s="163" t="s">
        <v>462</v>
      </c>
    </row>
    <row r="81" spans="1:8" x14ac:dyDescent="0.25">
      <c r="A81" s="162"/>
      <c r="B81" s="162"/>
      <c r="C81" s="162"/>
      <c r="D81" s="162"/>
      <c r="E81" s="162"/>
      <c r="F81" s="162"/>
      <c r="G81" s="162"/>
      <c r="H81" s="163" t="s">
        <v>463</v>
      </c>
    </row>
    <row r="82" spans="1:8" x14ac:dyDescent="0.25">
      <c r="H82" s="21" t="s">
        <v>464</v>
      </c>
    </row>
    <row r="83" spans="1:8" x14ac:dyDescent="0.25">
      <c r="H83" s="21" t="s">
        <v>465</v>
      </c>
    </row>
    <row r="84" spans="1:8" x14ac:dyDescent="0.25">
      <c r="H84" s="21" t="s">
        <v>466</v>
      </c>
    </row>
    <row r="85" spans="1:8" x14ac:dyDescent="0.25">
      <c r="H85" s="21" t="s">
        <v>467</v>
      </c>
    </row>
    <row r="86" spans="1:8" x14ac:dyDescent="0.25">
      <c r="H86" s="21" t="s">
        <v>468</v>
      </c>
    </row>
    <row r="87" spans="1:8" x14ac:dyDescent="0.25">
      <c r="H87" s="21" t="s">
        <v>469</v>
      </c>
    </row>
    <row r="88" spans="1:8" x14ac:dyDescent="0.25">
      <c r="H88" s="21" t="s">
        <v>470</v>
      </c>
    </row>
    <row r="89" spans="1:8" x14ac:dyDescent="0.25">
      <c r="H89" s="21" t="s">
        <v>471</v>
      </c>
    </row>
    <row r="90" spans="1:8" x14ac:dyDescent="0.25">
      <c r="H90" s="21" t="s">
        <v>472</v>
      </c>
    </row>
    <row r="91" spans="1:8" x14ac:dyDescent="0.25">
      <c r="H91" s="21" t="s">
        <v>473</v>
      </c>
    </row>
    <row r="92" spans="1:8" x14ac:dyDescent="0.25">
      <c r="H92" s="21" t="s">
        <v>474</v>
      </c>
    </row>
    <row r="93" spans="1:8" x14ac:dyDescent="0.25">
      <c r="H93" s="21" t="s">
        <v>475</v>
      </c>
    </row>
    <row r="94" spans="1:8" x14ac:dyDescent="0.25">
      <c r="H94" s="21" t="s">
        <v>476</v>
      </c>
    </row>
    <row r="95" spans="1:8" x14ac:dyDescent="0.25">
      <c r="H95" s="21" t="s">
        <v>477</v>
      </c>
    </row>
    <row r="96" spans="1:8" x14ac:dyDescent="0.25">
      <c r="H96" s="21" t="s">
        <v>478</v>
      </c>
    </row>
    <row r="97" spans="8:8" x14ac:dyDescent="0.25">
      <c r="H97" s="21" t="s">
        <v>479</v>
      </c>
    </row>
    <row r="98" spans="8:8" x14ac:dyDescent="0.25">
      <c r="H98" s="21" t="s">
        <v>480</v>
      </c>
    </row>
    <row r="99" spans="8:8" x14ac:dyDescent="0.25">
      <c r="H99" s="21" t="s">
        <v>481</v>
      </c>
    </row>
    <row r="100" spans="8:8" x14ac:dyDescent="0.25">
      <c r="H100" s="21" t="s">
        <v>482</v>
      </c>
    </row>
    <row r="101" spans="8:8" x14ac:dyDescent="0.25">
      <c r="H101" s="21" t="s">
        <v>483</v>
      </c>
    </row>
    <row r="102" spans="8:8" x14ac:dyDescent="0.25">
      <c r="H102" s="21" t="s">
        <v>484</v>
      </c>
    </row>
    <row r="103" spans="8:8" x14ac:dyDescent="0.25">
      <c r="H103" s="21" t="s">
        <v>485</v>
      </c>
    </row>
    <row r="104" spans="8:8" x14ac:dyDescent="0.25">
      <c r="H104" s="21" t="s">
        <v>486</v>
      </c>
    </row>
    <row r="105" spans="8:8" x14ac:dyDescent="0.25">
      <c r="H105" s="21" t="s">
        <v>487</v>
      </c>
    </row>
    <row r="106" spans="8:8" x14ac:dyDescent="0.25">
      <c r="H106" s="21" t="s">
        <v>488</v>
      </c>
    </row>
    <row r="107" spans="8:8" x14ac:dyDescent="0.25">
      <c r="H107" s="21" t="s">
        <v>489</v>
      </c>
    </row>
    <row r="108" spans="8:8" x14ac:dyDescent="0.25">
      <c r="H108" s="21" t="s">
        <v>490</v>
      </c>
    </row>
    <row r="109" spans="8:8" x14ac:dyDescent="0.25">
      <c r="H109" s="21" t="s">
        <v>491</v>
      </c>
    </row>
    <row r="110" spans="8:8" x14ac:dyDescent="0.25">
      <c r="H110" s="21" t="s">
        <v>492</v>
      </c>
    </row>
    <row r="111" spans="8:8" x14ac:dyDescent="0.25">
      <c r="H111" s="21" t="s">
        <v>493</v>
      </c>
    </row>
    <row r="112" spans="8:8" x14ac:dyDescent="0.25">
      <c r="H112" s="21" t="s">
        <v>494</v>
      </c>
    </row>
    <row r="113" spans="8:8" x14ac:dyDescent="0.25">
      <c r="H113" s="21" t="s">
        <v>495</v>
      </c>
    </row>
    <row r="114" spans="8:8" x14ac:dyDescent="0.25">
      <c r="H114" s="21" t="s">
        <v>496</v>
      </c>
    </row>
    <row r="115" spans="8:8" x14ac:dyDescent="0.25">
      <c r="H115" s="21" t="s">
        <v>497</v>
      </c>
    </row>
    <row r="116" spans="8:8" x14ac:dyDescent="0.25">
      <c r="H116" s="21" t="s">
        <v>498</v>
      </c>
    </row>
    <row r="117" spans="8:8" x14ac:dyDescent="0.25">
      <c r="H117" s="21" t="s">
        <v>499</v>
      </c>
    </row>
    <row r="118" spans="8:8" x14ac:dyDescent="0.25">
      <c r="H118" s="21" t="s">
        <v>500</v>
      </c>
    </row>
  </sheetData>
  <mergeCells count="2">
    <mergeCell ref="B2:AG2"/>
    <mergeCell ref="B5:AG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5EEE-14AB-447F-B97B-887A3A23035F}">
  <dimension ref="A1:AG16"/>
  <sheetViews>
    <sheetView showRowColHeaders="0" topLeftCell="A4" workbookViewId="0">
      <selection activeCell="B14" sqref="B14"/>
    </sheetView>
  </sheetViews>
  <sheetFormatPr defaultRowHeight="15" x14ac:dyDescent="0.25"/>
  <cols>
    <col min="1" max="1" width="46.42578125" style="21" customWidth="1"/>
    <col min="2" max="2" width="43.85546875" style="21" bestFit="1" customWidth="1"/>
    <col min="3" max="16384" width="9.140625" style="21"/>
  </cols>
  <sheetData>
    <row r="1" spans="1:33" customFormat="1" hidden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3" customFormat="1" ht="15.75" hidden="1" x14ac:dyDescent="0.25">
      <c r="A2" s="30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</row>
    <row r="3" spans="1:33" customFormat="1" ht="45.75" hidden="1" customHeight="1" x14ac:dyDescent="0.35">
      <c r="A3" s="158" t="s">
        <v>501</v>
      </c>
      <c r="B3" s="158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spans="1:33" customForma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customFormat="1" ht="15.75" x14ac:dyDescent="0.25">
      <c r="A5" s="30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</row>
    <row r="6" spans="1:33" customFormat="1" ht="45.75" customHeight="1" x14ac:dyDescent="0.35">
      <c r="A6" s="158" t="s">
        <v>502</v>
      </c>
      <c r="B6" s="158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23.25" x14ac:dyDescent="0.35">
      <c r="A7" s="61"/>
      <c r="B7" s="61"/>
    </row>
    <row r="8" spans="1:33" hidden="1" x14ac:dyDescent="0.25">
      <c r="A8" s="31" t="s">
        <v>229</v>
      </c>
      <c r="B8" s="31" t="s">
        <v>299</v>
      </c>
    </row>
    <row r="9" spans="1:33" x14ac:dyDescent="0.25">
      <c r="A9" s="31" t="s">
        <v>230</v>
      </c>
      <c r="B9" s="31" t="s">
        <v>235</v>
      </c>
    </row>
    <row r="10" spans="1:33" x14ac:dyDescent="0.25">
      <c r="A10" s="21" t="s">
        <v>503</v>
      </c>
      <c r="B10" s="21" t="s">
        <v>504</v>
      </c>
    </row>
    <row r="11" spans="1:33" x14ac:dyDescent="0.25">
      <c r="A11" s="21" t="s">
        <v>505</v>
      </c>
    </row>
    <row r="12" spans="1:33" x14ac:dyDescent="0.25">
      <c r="A12" s="21" t="s">
        <v>506</v>
      </c>
    </row>
    <row r="13" spans="1:33" x14ac:dyDescent="0.25">
      <c r="A13" s="21" t="s">
        <v>507</v>
      </c>
    </row>
    <row r="14" spans="1:33" x14ac:dyDescent="0.25">
      <c r="A14" s="21" t="s">
        <v>508</v>
      </c>
    </row>
    <row r="15" spans="1:33" x14ac:dyDescent="0.25">
      <c r="A15" s="21" t="s">
        <v>509</v>
      </c>
    </row>
    <row r="16" spans="1:33" x14ac:dyDescent="0.25">
      <c r="A16" s="21" t="s">
        <v>510</v>
      </c>
      <c r="B16" s="160"/>
    </row>
  </sheetData>
  <mergeCells count="2">
    <mergeCell ref="B2:AG2"/>
    <mergeCell ref="B5:AG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40067-D599-40A9-AE72-491D80C0C689}">
  <sheetPr>
    <tabColor theme="5"/>
  </sheetPr>
  <dimension ref="A1:AC62"/>
  <sheetViews>
    <sheetView showGridLines="0" showRowColHeaders="0" workbookViewId="0">
      <pane xSplit="1" ySplit="3" topLeftCell="B4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defaultRowHeight="15" x14ac:dyDescent="0.25"/>
  <cols>
    <col min="1" max="1" width="60.28515625" customWidth="1"/>
    <col min="2" max="6" width="11" hidden="1" customWidth="1"/>
    <col min="7" max="14" width="11" bestFit="1" customWidth="1"/>
    <col min="15" max="22" width="10.5703125" bestFit="1" customWidth="1"/>
    <col min="23" max="23" width="11.5703125" bestFit="1" customWidth="1"/>
    <col min="24" max="24" width="12.5703125" bestFit="1" customWidth="1"/>
    <col min="25" max="25" width="11.5703125" bestFit="1" customWidth="1"/>
    <col min="26" max="26" width="12.5703125" bestFit="1" customWidth="1"/>
    <col min="27" max="27" width="5.140625" bestFit="1" customWidth="1"/>
  </cols>
  <sheetData>
    <row r="1" spans="1:29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132"/>
      <c r="Z1" s="132"/>
    </row>
    <row r="2" spans="1:29" ht="15.75" x14ac:dyDescent="0.25">
      <c r="A2" s="30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285"/>
      <c r="Z2" s="312"/>
      <c r="AA2" s="46"/>
      <c r="AB2" s="46"/>
      <c r="AC2" s="46"/>
    </row>
    <row r="3" spans="1:29" ht="27.75" customHeight="1" x14ac:dyDescent="0.35">
      <c r="A3" s="95" t="s">
        <v>0</v>
      </c>
      <c r="B3" s="76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132"/>
      <c r="Z3" s="132"/>
    </row>
    <row r="4" spans="1:29" ht="15.75" customHeight="1" x14ac:dyDescent="0.25"/>
    <row r="5" spans="1:29" s="33" customFormat="1" ht="24.95" customHeight="1" x14ac:dyDescent="0.25">
      <c r="A5" s="31" t="s">
        <v>1</v>
      </c>
      <c r="B5" s="43">
        <v>42369</v>
      </c>
      <c r="C5" s="43">
        <v>42460</v>
      </c>
      <c r="D5" s="43">
        <v>42551</v>
      </c>
      <c r="E5" s="43">
        <v>42643</v>
      </c>
      <c r="F5" s="43">
        <v>42735</v>
      </c>
      <c r="G5" s="43">
        <v>42825</v>
      </c>
      <c r="H5" s="43">
        <v>42916</v>
      </c>
      <c r="I5" s="43">
        <v>43008</v>
      </c>
      <c r="J5" s="43">
        <v>43100</v>
      </c>
      <c r="K5" s="43">
        <v>43190</v>
      </c>
      <c r="L5" s="43">
        <v>43281</v>
      </c>
      <c r="M5" s="43">
        <v>43373</v>
      </c>
      <c r="N5" s="43">
        <v>43465</v>
      </c>
      <c r="O5" s="43">
        <v>43555</v>
      </c>
      <c r="P5" s="43">
        <v>43646</v>
      </c>
      <c r="Q5" s="43">
        <v>43738</v>
      </c>
      <c r="R5" s="43">
        <v>43830</v>
      </c>
      <c r="S5" s="43">
        <v>43921</v>
      </c>
      <c r="T5" s="43">
        <v>44012</v>
      </c>
      <c r="U5" s="43">
        <v>44104</v>
      </c>
      <c r="V5" s="43">
        <v>44196</v>
      </c>
      <c r="W5" s="43">
        <v>44256</v>
      </c>
      <c r="X5" s="43">
        <v>44348</v>
      </c>
      <c r="Y5" s="43">
        <v>44440</v>
      </c>
      <c r="Z5" s="43">
        <v>44531</v>
      </c>
    </row>
    <row r="6" spans="1:29" x14ac:dyDescent="0.25">
      <c r="A6" s="10" t="s">
        <v>2</v>
      </c>
      <c r="B6" s="22">
        <v>3701062</v>
      </c>
      <c r="C6" s="22">
        <v>4054522</v>
      </c>
      <c r="D6" s="22">
        <v>3344547</v>
      </c>
      <c r="E6" s="22">
        <v>3644445</v>
      </c>
      <c r="F6" s="22">
        <v>3932805</v>
      </c>
      <c r="G6" s="22">
        <v>4280835.2396600004</v>
      </c>
      <c r="H6" s="22">
        <v>3826310.6939099999</v>
      </c>
      <c r="I6" s="22">
        <v>4182877.28308</v>
      </c>
      <c r="J6" s="22">
        <v>4489179.0385600002</v>
      </c>
      <c r="K6" s="22">
        <v>4907416.70524</v>
      </c>
      <c r="L6" s="22">
        <v>4138448.9361100001</v>
      </c>
      <c r="M6" s="22">
        <v>4495342.62959</v>
      </c>
      <c r="N6" s="22">
        <v>4674548.8445600001</v>
      </c>
      <c r="O6" s="22">
        <v>5071903.659359999</v>
      </c>
      <c r="P6" s="22">
        <v>5510588.1545699993</v>
      </c>
      <c r="Q6" s="22">
        <v>5009204</v>
      </c>
      <c r="R6" s="22">
        <v>5416716.2255200008</v>
      </c>
      <c r="S6" s="22">
        <v>5572127</v>
      </c>
      <c r="T6" s="22">
        <v>6039145</v>
      </c>
      <c r="U6" s="22">
        <v>4811975</v>
      </c>
      <c r="V6" s="22">
        <v>9457308</v>
      </c>
      <c r="W6" s="22">
        <v>10865035</v>
      </c>
      <c r="X6" s="22">
        <v>10502357</v>
      </c>
      <c r="Y6" s="286">
        <v>10911013</v>
      </c>
      <c r="Z6" s="286">
        <v>10655114</v>
      </c>
    </row>
    <row r="7" spans="1:29" x14ac:dyDescent="0.25">
      <c r="A7" s="23" t="s">
        <v>3</v>
      </c>
      <c r="B7" s="24">
        <v>682612</v>
      </c>
      <c r="C7" s="24">
        <v>1164349</v>
      </c>
      <c r="D7" s="24">
        <v>209648</v>
      </c>
      <c r="E7" s="24">
        <v>286940</v>
      </c>
      <c r="F7" s="24">
        <v>489523</v>
      </c>
      <c r="G7" s="24">
        <v>1003791.7147900002</v>
      </c>
      <c r="H7" s="24">
        <v>301064.17851999996</v>
      </c>
      <c r="I7" s="24">
        <v>391780.15980999998</v>
      </c>
      <c r="J7" s="24">
        <v>691190.77639000001</v>
      </c>
      <c r="K7" s="24">
        <v>1334051.5961500001</v>
      </c>
      <c r="L7" s="24">
        <v>439623.61433000001</v>
      </c>
      <c r="M7" s="24">
        <v>531382.51147000003</v>
      </c>
      <c r="N7" s="24">
        <v>596402.71345999988</v>
      </c>
      <c r="O7" s="24">
        <v>1190241.8220199998</v>
      </c>
      <c r="P7" s="24">
        <v>1311101.05963</v>
      </c>
      <c r="Q7" s="24">
        <v>484203</v>
      </c>
      <c r="R7" s="24">
        <v>888140.65610000002</v>
      </c>
      <c r="S7" s="24">
        <v>759828</v>
      </c>
      <c r="T7" s="24">
        <v>1156987</v>
      </c>
      <c r="U7" s="24">
        <v>835594</v>
      </c>
      <c r="V7" s="24">
        <v>911768</v>
      </c>
      <c r="W7" s="24">
        <v>1200455</v>
      </c>
      <c r="X7" s="24">
        <v>552338</v>
      </c>
      <c r="Y7" s="287">
        <v>776190</v>
      </c>
      <c r="Z7" s="287">
        <v>971392</v>
      </c>
    </row>
    <row r="8" spans="1:29" x14ac:dyDescent="0.25">
      <c r="A8" s="12" t="s">
        <v>4</v>
      </c>
      <c r="B8" s="25">
        <v>52113</v>
      </c>
      <c r="C8" s="25">
        <v>97834</v>
      </c>
      <c r="D8" s="25">
        <v>137575</v>
      </c>
      <c r="E8" s="25">
        <v>170241</v>
      </c>
      <c r="F8" s="25">
        <v>218838</v>
      </c>
      <c r="G8" s="25">
        <v>310551.68109000003</v>
      </c>
      <c r="H8" s="25">
        <v>232821.39292999997</v>
      </c>
      <c r="I8" s="25">
        <v>224699.16841999997</v>
      </c>
      <c r="J8" s="25">
        <v>257510.76772</v>
      </c>
      <c r="K8" s="25">
        <v>501248.11281000002</v>
      </c>
      <c r="L8" s="25">
        <v>374083.45024999999</v>
      </c>
      <c r="M8" s="25">
        <v>460296.56421000004</v>
      </c>
      <c r="N8" s="25">
        <v>249772.60699</v>
      </c>
      <c r="O8" s="25">
        <v>323661.22881</v>
      </c>
      <c r="P8" s="25">
        <v>1183247.0165500001</v>
      </c>
      <c r="Q8" s="25">
        <v>347212</v>
      </c>
      <c r="R8" s="25">
        <v>501728.46275000001</v>
      </c>
      <c r="S8" s="26">
        <v>390342</v>
      </c>
      <c r="T8" s="25">
        <v>871243</v>
      </c>
      <c r="U8" s="25">
        <v>28935</v>
      </c>
      <c r="V8" s="26">
        <v>45</v>
      </c>
      <c r="W8" s="26">
        <v>3403</v>
      </c>
      <c r="X8" s="26">
        <v>156</v>
      </c>
      <c r="Y8" s="288">
        <v>34051</v>
      </c>
      <c r="Z8" s="288">
        <v>470.05971999999997</v>
      </c>
    </row>
    <row r="9" spans="1:29" x14ac:dyDescent="0.25">
      <c r="A9" s="12" t="s">
        <v>5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89539.521110000001</v>
      </c>
      <c r="J9" s="25">
        <v>136135.45737000002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6">
        <v>0</v>
      </c>
      <c r="T9" s="25">
        <v>163299</v>
      </c>
      <c r="U9" s="25">
        <v>630548</v>
      </c>
      <c r="V9" s="26">
        <v>773379</v>
      </c>
      <c r="W9" s="26">
        <v>391584</v>
      </c>
      <c r="X9" s="26">
        <v>427652</v>
      </c>
      <c r="Y9" s="288">
        <v>584519</v>
      </c>
      <c r="Z9" s="288">
        <v>361905.25277999998</v>
      </c>
    </row>
    <row r="10" spans="1:29" x14ac:dyDescent="0.25">
      <c r="A10" s="12" t="s">
        <v>6</v>
      </c>
      <c r="B10" s="25">
        <v>516103</v>
      </c>
      <c r="C10" s="25">
        <v>935580</v>
      </c>
      <c r="D10" s="25">
        <v>0</v>
      </c>
      <c r="E10" s="25">
        <v>0</v>
      </c>
      <c r="F10" s="25">
        <v>134676</v>
      </c>
      <c r="G10" s="25">
        <v>539079.3775200001</v>
      </c>
      <c r="H10" s="25">
        <v>0</v>
      </c>
      <c r="I10" s="25">
        <v>0</v>
      </c>
      <c r="J10" s="25">
        <v>192847.34312000001</v>
      </c>
      <c r="K10" s="25">
        <v>653201.43995000003</v>
      </c>
      <c r="L10" s="25">
        <v>1335.1247900000001</v>
      </c>
      <c r="M10" s="25">
        <v>0</v>
      </c>
      <c r="N10" s="25">
        <v>231963.11994</v>
      </c>
      <c r="O10" s="25">
        <v>723018.46698000003</v>
      </c>
      <c r="P10" s="25">
        <v>0</v>
      </c>
      <c r="Q10" s="25">
        <v>0</v>
      </c>
      <c r="R10" s="25">
        <v>238408.78537999999</v>
      </c>
      <c r="S10" s="26">
        <v>238410</v>
      </c>
      <c r="T10" s="25">
        <v>0</v>
      </c>
      <c r="U10" s="25">
        <v>0</v>
      </c>
      <c r="V10" s="26">
        <v>465</v>
      </c>
      <c r="W10" s="26">
        <v>638235</v>
      </c>
      <c r="X10" s="26">
        <v>215</v>
      </c>
      <c r="Y10" s="288">
        <v>215</v>
      </c>
      <c r="Z10" s="288">
        <v>415514.75164999999</v>
      </c>
    </row>
    <row r="11" spans="1:29" x14ac:dyDescent="0.25">
      <c r="A11" s="12" t="s">
        <v>7</v>
      </c>
      <c r="B11" s="25">
        <v>80047</v>
      </c>
      <c r="C11" s="25">
        <v>97392</v>
      </c>
      <c r="D11" s="25">
        <v>40499</v>
      </c>
      <c r="E11" s="25">
        <v>73487</v>
      </c>
      <c r="F11" s="25">
        <v>98668</v>
      </c>
      <c r="G11" s="25">
        <v>109854.8716</v>
      </c>
      <c r="H11" s="25">
        <v>19956.520379999998</v>
      </c>
      <c r="I11" s="25">
        <v>30283.097659999999</v>
      </c>
      <c r="J11" s="25">
        <v>62678.614030000004</v>
      </c>
      <c r="K11" s="25">
        <v>48928.306640000003</v>
      </c>
      <c r="L11" s="25">
        <v>12088.652</v>
      </c>
      <c r="M11" s="25">
        <v>13727.79125</v>
      </c>
      <c r="N11" s="25">
        <v>32803.325640000003</v>
      </c>
      <c r="O11" s="25">
        <v>37761.721869999994</v>
      </c>
      <c r="P11" s="25">
        <v>20003.160190000002</v>
      </c>
      <c r="Q11" s="25">
        <v>30679</v>
      </c>
      <c r="R11" s="25">
        <v>37666.446450000003</v>
      </c>
      <c r="S11" s="26">
        <v>45542</v>
      </c>
      <c r="T11" s="25">
        <v>14870</v>
      </c>
      <c r="U11" s="25">
        <v>25845</v>
      </c>
      <c r="V11" s="26">
        <v>31603</v>
      </c>
      <c r="W11" s="26">
        <v>34617</v>
      </c>
      <c r="X11" s="26">
        <v>6178</v>
      </c>
      <c r="Y11" s="288">
        <v>9529</v>
      </c>
      <c r="Z11" s="288">
        <v>11091.293449999999</v>
      </c>
    </row>
    <row r="12" spans="1:29" x14ac:dyDescent="0.25">
      <c r="A12" s="12" t="s">
        <v>8</v>
      </c>
      <c r="B12" s="27">
        <v>34321</v>
      </c>
      <c r="C12" s="27">
        <v>33295</v>
      </c>
      <c r="D12" s="27">
        <v>31323</v>
      </c>
      <c r="E12" s="25">
        <v>43178</v>
      </c>
      <c r="F12" s="27">
        <v>37311</v>
      </c>
      <c r="G12" s="27">
        <v>44276.275430000002</v>
      </c>
      <c r="H12" s="27">
        <v>48258.242800000007</v>
      </c>
      <c r="I12" s="27">
        <v>47200.554329999999</v>
      </c>
      <c r="J12" s="27">
        <v>41954.398599999993</v>
      </c>
      <c r="K12" s="27">
        <v>130671.61099</v>
      </c>
      <c r="L12" s="27">
        <v>51993.589470000006</v>
      </c>
      <c r="M12" s="27">
        <v>57275.199189999999</v>
      </c>
      <c r="N12" s="27">
        <v>81668.798360000001</v>
      </c>
      <c r="O12" s="26">
        <v>105783.61834999999</v>
      </c>
      <c r="P12" s="26">
        <v>107423.99311999998</v>
      </c>
      <c r="Q12" s="26">
        <v>106195</v>
      </c>
      <c r="R12" s="26">
        <v>95364.636079999997</v>
      </c>
      <c r="S12" s="26">
        <v>85003</v>
      </c>
      <c r="T12" s="26">
        <v>107074</v>
      </c>
      <c r="U12" s="26">
        <v>149083</v>
      </c>
      <c r="V12" s="26">
        <v>105871</v>
      </c>
      <c r="W12" s="26">
        <v>132194</v>
      </c>
      <c r="X12" s="26">
        <v>117559</v>
      </c>
      <c r="Y12" s="288">
        <v>130351</v>
      </c>
      <c r="Z12" s="288">
        <v>165086.11086000002</v>
      </c>
    </row>
    <row r="13" spans="1:29" x14ac:dyDescent="0.25">
      <c r="A13" s="12" t="s">
        <v>9</v>
      </c>
      <c r="B13" s="25">
        <v>28</v>
      </c>
      <c r="C13" s="25">
        <v>218</v>
      </c>
      <c r="D13" s="25">
        <v>221</v>
      </c>
      <c r="E13" s="27">
        <v>34</v>
      </c>
      <c r="F13" s="25">
        <v>30</v>
      </c>
      <c r="G13" s="25">
        <v>29.509150000000002</v>
      </c>
      <c r="H13" s="25">
        <v>28.022410000000001</v>
      </c>
      <c r="I13" s="25">
        <v>57.818289999999998</v>
      </c>
      <c r="J13" s="25">
        <v>64.195549999999997</v>
      </c>
      <c r="K13" s="25">
        <v>2.1257600000000001</v>
      </c>
      <c r="L13" s="25">
        <v>2.1257600000000001</v>
      </c>
      <c r="M13" s="25">
        <v>2.1257600000000001</v>
      </c>
      <c r="N13" s="25">
        <v>2.1257600000000001</v>
      </c>
      <c r="O13" s="25">
        <v>0</v>
      </c>
      <c r="P13" s="25">
        <v>273.45209999999997</v>
      </c>
      <c r="Q13" s="25">
        <v>38</v>
      </c>
      <c r="R13" s="25">
        <v>14566.328589999999</v>
      </c>
      <c r="S13" s="26">
        <v>0</v>
      </c>
      <c r="T13" s="25">
        <v>13</v>
      </c>
      <c r="U13" s="25">
        <v>737</v>
      </c>
      <c r="V13" s="26">
        <v>0</v>
      </c>
      <c r="W13" s="26">
        <v>54</v>
      </c>
      <c r="X13" s="26">
        <v>60</v>
      </c>
      <c r="Y13" s="288">
        <v>26</v>
      </c>
      <c r="Z13" s="314">
        <v>0</v>
      </c>
    </row>
    <row r="14" spans="1:29" x14ac:dyDescent="0.25">
      <c r="A14" s="12" t="s">
        <v>10</v>
      </c>
      <c r="B14" s="25">
        <v>0</v>
      </c>
      <c r="C14" s="25">
        <v>30</v>
      </c>
      <c r="D14" s="25">
        <v>30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120.67206</v>
      </c>
      <c r="M14" s="25">
        <v>80.831060000000008</v>
      </c>
      <c r="N14" s="25">
        <v>192.73676999999998</v>
      </c>
      <c r="O14" s="25">
        <v>16.786010000000001</v>
      </c>
      <c r="P14" s="25">
        <v>153.43767</v>
      </c>
      <c r="Q14" s="25">
        <v>79</v>
      </c>
      <c r="R14" s="25">
        <v>405.99684999999999</v>
      </c>
      <c r="S14" s="26">
        <v>531</v>
      </c>
      <c r="T14" s="25">
        <v>488</v>
      </c>
      <c r="U14" s="25">
        <v>446</v>
      </c>
      <c r="V14" s="26">
        <v>405</v>
      </c>
      <c r="W14" s="26">
        <v>368</v>
      </c>
      <c r="X14" s="26">
        <v>518</v>
      </c>
      <c r="Y14" s="288">
        <v>17499</v>
      </c>
      <c r="Z14" s="288">
        <v>17182</v>
      </c>
    </row>
    <row r="15" spans="1:29" x14ac:dyDescent="0.25">
      <c r="A15" s="23" t="s">
        <v>11</v>
      </c>
      <c r="B15" s="24">
        <v>3018450</v>
      </c>
      <c r="C15" s="24">
        <v>2890173</v>
      </c>
      <c r="D15" s="24">
        <v>3134899</v>
      </c>
      <c r="E15" s="24">
        <v>3357505</v>
      </c>
      <c r="F15" s="24">
        <v>3443282</v>
      </c>
      <c r="G15" s="24">
        <v>3277043.5248699998</v>
      </c>
      <c r="H15" s="24">
        <v>3525246.5153899998</v>
      </c>
      <c r="I15" s="24">
        <v>3791097.1232699999</v>
      </c>
      <c r="J15" s="24">
        <v>3797988.26217</v>
      </c>
      <c r="K15" s="24">
        <v>3573365.1090899999</v>
      </c>
      <c r="L15" s="24">
        <v>3698825.3217800003</v>
      </c>
      <c r="M15" s="24">
        <v>3963960.1181200002</v>
      </c>
      <c r="N15" s="24">
        <v>4078146.1310999999</v>
      </c>
      <c r="O15" s="24">
        <v>3881661.8373399996</v>
      </c>
      <c r="P15" s="24">
        <v>4199487.0949399993</v>
      </c>
      <c r="Q15" s="24">
        <v>4525001</v>
      </c>
      <c r="R15" s="24">
        <v>4528575.5694200005</v>
      </c>
      <c r="S15" s="24">
        <v>4812299</v>
      </c>
      <c r="T15" s="24">
        <v>4882158</v>
      </c>
      <c r="U15" s="24">
        <v>3976381</v>
      </c>
      <c r="V15" s="24">
        <v>8545540</v>
      </c>
      <c r="W15" s="24">
        <v>9664580</v>
      </c>
      <c r="X15" s="24">
        <v>9950019</v>
      </c>
      <c r="Y15" s="287">
        <v>10134823</v>
      </c>
      <c r="Z15" s="287">
        <v>9683722</v>
      </c>
    </row>
    <row r="16" spans="1:29" x14ac:dyDescent="0.25">
      <c r="A16" s="12" t="s">
        <v>12</v>
      </c>
      <c r="B16" s="25">
        <v>3018450</v>
      </c>
      <c r="C16" s="25">
        <v>2890173</v>
      </c>
      <c r="D16" s="25">
        <v>3134899</v>
      </c>
      <c r="E16" s="25">
        <v>3357505</v>
      </c>
      <c r="F16" s="25">
        <v>3443282</v>
      </c>
      <c r="G16" s="25">
        <v>3277043.5248699998</v>
      </c>
      <c r="H16" s="25">
        <v>3525246.5153899998</v>
      </c>
      <c r="I16" s="25">
        <v>3791097.1232699999</v>
      </c>
      <c r="J16" s="25">
        <v>3797988.26217</v>
      </c>
      <c r="K16" s="25">
        <v>3573365.1090899999</v>
      </c>
      <c r="L16" s="25">
        <v>3698825.3217800003</v>
      </c>
      <c r="M16" s="25">
        <v>3963960.1181200002</v>
      </c>
      <c r="N16" s="25">
        <v>4078098.8188899998</v>
      </c>
      <c r="O16" s="25">
        <v>3881616.9879799997</v>
      </c>
      <c r="P16" s="25">
        <v>4199445.7084299996</v>
      </c>
      <c r="Q16" s="25">
        <v>4524962</v>
      </c>
      <c r="R16" s="25">
        <v>4528539.1086100005</v>
      </c>
      <c r="S16" s="25">
        <v>4812264</v>
      </c>
      <c r="T16" s="25">
        <v>4882125</v>
      </c>
      <c r="U16" s="25">
        <v>3976351</v>
      </c>
      <c r="V16" s="25">
        <v>8545512</v>
      </c>
      <c r="W16" s="25">
        <v>9664555</v>
      </c>
      <c r="X16" s="25">
        <v>9949996</v>
      </c>
      <c r="Y16" s="288">
        <v>10134803</v>
      </c>
      <c r="Z16" s="288">
        <v>9683704</v>
      </c>
    </row>
    <row r="17" spans="1:26" x14ac:dyDescent="0.25">
      <c r="A17" s="12" t="s">
        <v>10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47.31221</v>
      </c>
      <c r="O17" s="25">
        <v>44.849359999999997</v>
      </c>
      <c r="P17" s="25">
        <v>41.386510000000001</v>
      </c>
      <c r="Q17" s="25">
        <v>39</v>
      </c>
      <c r="R17" s="25">
        <v>36.460809999999995</v>
      </c>
      <c r="S17" s="25">
        <v>35</v>
      </c>
      <c r="T17" s="25">
        <v>33</v>
      </c>
      <c r="U17" s="25">
        <v>30</v>
      </c>
      <c r="V17" s="25">
        <v>28</v>
      </c>
      <c r="W17" s="25">
        <v>25</v>
      </c>
      <c r="X17" s="25">
        <v>23</v>
      </c>
      <c r="Y17" s="288">
        <v>20</v>
      </c>
      <c r="Z17" s="288">
        <v>18</v>
      </c>
    </row>
    <row r="18" spans="1:26" x14ac:dyDescent="0.25">
      <c r="A18" s="10" t="s">
        <v>13</v>
      </c>
      <c r="B18" s="22">
        <v>645180</v>
      </c>
      <c r="C18" s="22">
        <v>644453</v>
      </c>
      <c r="D18" s="22">
        <v>14914</v>
      </c>
      <c r="E18" s="22">
        <v>21293</v>
      </c>
      <c r="F18" s="22">
        <v>162619.65787</v>
      </c>
      <c r="G18" s="22">
        <v>171470.94519999999</v>
      </c>
      <c r="H18" s="22">
        <v>26587.580289999994</v>
      </c>
      <c r="I18" s="22">
        <v>24254.622810000001</v>
      </c>
      <c r="J18" s="22">
        <v>310549.11183000001</v>
      </c>
      <c r="K18" s="22">
        <v>353450.87545999995</v>
      </c>
      <c r="L18" s="22">
        <v>27883.594499999999</v>
      </c>
      <c r="M18" s="22">
        <v>28416.6525</v>
      </c>
      <c r="N18" s="22">
        <v>70850.244210000004</v>
      </c>
      <c r="O18" s="22">
        <v>65483.887399999992</v>
      </c>
      <c r="P18" s="22">
        <v>37847.558660000002</v>
      </c>
      <c r="Q18" s="22">
        <v>43708.155599999998</v>
      </c>
      <c r="R18" s="22">
        <v>275925.5526</v>
      </c>
      <c r="S18" s="22">
        <v>44738</v>
      </c>
      <c r="T18" s="22">
        <v>55333</v>
      </c>
      <c r="U18" s="22">
        <v>65612</v>
      </c>
      <c r="V18" s="22">
        <v>371901</v>
      </c>
      <c r="W18" s="22">
        <v>826302</v>
      </c>
      <c r="X18" s="22">
        <v>65512</v>
      </c>
      <c r="Y18" s="286">
        <v>99703</v>
      </c>
      <c r="Z18" s="286">
        <v>190232</v>
      </c>
    </row>
    <row r="19" spans="1:26" x14ac:dyDescent="0.25">
      <c r="A19" s="23" t="s">
        <v>14</v>
      </c>
      <c r="B19" s="24">
        <v>645180</v>
      </c>
      <c r="C19" s="24">
        <v>644453</v>
      </c>
      <c r="D19" s="24">
        <v>14914</v>
      </c>
      <c r="E19" s="24">
        <v>21293</v>
      </c>
      <c r="F19" s="24">
        <v>162297</v>
      </c>
      <c r="G19" s="24">
        <v>171148.28732999999</v>
      </c>
      <c r="H19" s="24">
        <v>26264.922419999995</v>
      </c>
      <c r="I19" s="24">
        <v>23931.622810000001</v>
      </c>
      <c r="J19" s="24">
        <v>310006.31361000001</v>
      </c>
      <c r="K19" s="24">
        <v>352908.07723999996</v>
      </c>
      <c r="L19" s="24">
        <v>27340.796279999999</v>
      </c>
      <c r="M19" s="24">
        <v>27873.85428</v>
      </c>
      <c r="N19" s="24">
        <v>70094.244210000004</v>
      </c>
      <c r="O19" s="24">
        <v>64727.731799999994</v>
      </c>
      <c r="P19" s="24">
        <v>37091.403060000004</v>
      </c>
      <c r="Q19" s="24">
        <v>42952</v>
      </c>
      <c r="R19" s="24">
        <v>275149.5526</v>
      </c>
      <c r="S19" s="24">
        <v>43962</v>
      </c>
      <c r="T19" s="24">
        <v>54557</v>
      </c>
      <c r="U19" s="24">
        <v>64836</v>
      </c>
      <c r="V19" s="24">
        <v>371054</v>
      </c>
      <c r="W19" s="24">
        <v>825455</v>
      </c>
      <c r="X19" s="24">
        <v>64609</v>
      </c>
      <c r="Y19" s="287">
        <v>98800</v>
      </c>
      <c r="Z19" s="287">
        <v>95116</v>
      </c>
    </row>
    <row r="20" spans="1:26" x14ac:dyDescent="0.25">
      <c r="A20" s="12" t="s">
        <v>15</v>
      </c>
      <c r="B20" s="28">
        <v>501967</v>
      </c>
      <c r="C20" s="28">
        <v>501314</v>
      </c>
      <c r="D20" s="28">
        <v>2944</v>
      </c>
      <c r="E20" s="28">
        <v>4417</v>
      </c>
      <c r="F20" s="28">
        <v>5301</v>
      </c>
      <c r="G20" s="28">
        <v>5066.6547200000005</v>
      </c>
      <c r="H20" s="28">
        <v>7073.3115999999991</v>
      </c>
      <c r="I20" s="28">
        <v>5922.7383</v>
      </c>
      <c r="J20" s="28">
        <v>21876.035889999999</v>
      </c>
      <c r="K20" s="28">
        <v>24151.500260000004</v>
      </c>
      <c r="L20" s="28">
        <v>7211.2711100000015</v>
      </c>
      <c r="M20" s="28">
        <v>6922.8276400000004</v>
      </c>
      <c r="N20" s="28">
        <v>11333.953120000002</v>
      </c>
      <c r="O20" s="25">
        <v>11368.499189999999</v>
      </c>
      <c r="P20" s="25">
        <v>9199.7419800000007</v>
      </c>
      <c r="Q20" s="25">
        <v>14343</v>
      </c>
      <c r="R20" s="25">
        <v>116879.65561999999</v>
      </c>
      <c r="S20" s="25">
        <v>27255</v>
      </c>
      <c r="T20" s="25">
        <v>20588</v>
      </c>
      <c r="U20" s="25">
        <v>14513</v>
      </c>
      <c r="V20" s="25">
        <v>18534</v>
      </c>
      <c r="W20" s="25">
        <v>16535</v>
      </c>
      <c r="X20" s="25">
        <v>30629</v>
      </c>
      <c r="Y20" s="288">
        <v>47134</v>
      </c>
      <c r="Z20" s="288">
        <v>43635</v>
      </c>
    </row>
    <row r="21" spans="1:26" x14ac:dyDescent="0.25">
      <c r="A21" s="12" t="s">
        <v>16</v>
      </c>
      <c r="B21" s="28">
        <v>127028</v>
      </c>
      <c r="C21" s="28">
        <v>131163</v>
      </c>
      <c r="D21" s="28">
        <v>204</v>
      </c>
      <c r="E21" s="28">
        <v>0</v>
      </c>
      <c r="F21" s="28">
        <v>142816</v>
      </c>
      <c r="G21" s="28">
        <v>147081.28427999999</v>
      </c>
      <c r="H21" s="28">
        <v>0</v>
      </c>
      <c r="I21" s="28">
        <v>0</v>
      </c>
      <c r="J21" s="28">
        <v>271448.85538000002</v>
      </c>
      <c r="K21" s="28">
        <v>275766.17962999997</v>
      </c>
      <c r="L21" s="28">
        <v>0</v>
      </c>
      <c r="M21" s="28">
        <v>0</v>
      </c>
      <c r="N21" s="28">
        <v>24220.362379999999</v>
      </c>
      <c r="O21" s="25">
        <v>24586.80831</v>
      </c>
      <c r="P21" s="25">
        <v>0</v>
      </c>
      <c r="Q21" s="25">
        <v>0</v>
      </c>
      <c r="R21" s="25">
        <v>153442.49533999999</v>
      </c>
      <c r="S21" s="25">
        <v>0</v>
      </c>
      <c r="T21" s="25">
        <v>0</v>
      </c>
      <c r="U21" s="25">
        <v>0</v>
      </c>
      <c r="V21" s="25">
        <v>320236</v>
      </c>
      <c r="W21" s="25">
        <v>780000</v>
      </c>
      <c r="X21" s="25">
        <v>0</v>
      </c>
      <c r="Y21" s="288">
        <v>0</v>
      </c>
      <c r="Z21" s="288">
        <v>0</v>
      </c>
    </row>
    <row r="22" spans="1:26" x14ac:dyDescent="0.25">
      <c r="A22" s="12" t="s">
        <v>17</v>
      </c>
      <c r="B22" s="28">
        <v>16185</v>
      </c>
      <c r="C22" s="28">
        <v>11976</v>
      </c>
      <c r="D22" s="28">
        <v>11766</v>
      </c>
      <c r="E22" s="28">
        <v>16876</v>
      </c>
      <c r="F22" s="28">
        <v>14180</v>
      </c>
      <c r="G22" s="28">
        <v>19000.348329999997</v>
      </c>
      <c r="H22" s="28">
        <v>19191.610819999998</v>
      </c>
      <c r="I22" s="28">
        <v>18008.88451</v>
      </c>
      <c r="J22" s="28">
        <v>16681.422340000001</v>
      </c>
      <c r="K22" s="28">
        <v>52990.397349999999</v>
      </c>
      <c r="L22" s="28">
        <v>20129.525169999997</v>
      </c>
      <c r="M22" s="28">
        <v>20951.02664</v>
      </c>
      <c r="N22" s="28">
        <v>34539.92871</v>
      </c>
      <c r="O22" s="25">
        <v>28772.424300000002</v>
      </c>
      <c r="P22" s="25">
        <v>23677.744710000003</v>
      </c>
      <c r="Q22" s="25">
        <v>22585</v>
      </c>
      <c r="R22" s="25">
        <v>4827.40164</v>
      </c>
      <c r="S22" s="25">
        <v>15280</v>
      </c>
      <c r="T22" s="25">
        <v>31223</v>
      </c>
      <c r="U22" s="25">
        <v>46336</v>
      </c>
      <c r="V22" s="29">
        <v>32284</v>
      </c>
      <c r="W22" s="29">
        <v>27718</v>
      </c>
      <c r="X22" s="29">
        <v>31515</v>
      </c>
      <c r="Y22" s="289">
        <v>47862</v>
      </c>
      <c r="Z22" s="289">
        <v>51481</v>
      </c>
    </row>
    <row r="23" spans="1:26" x14ac:dyDescent="0.25">
      <c r="A23" s="12" t="s">
        <v>18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4213.9163699999999</v>
      </c>
      <c r="Q23" s="25">
        <v>6024</v>
      </c>
      <c r="R23" s="25">
        <v>0</v>
      </c>
      <c r="S23" s="25">
        <v>1427</v>
      </c>
      <c r="T23" s="25">
        <v>2746</v>
      </c>
      <c r="U23" s="25">
        <v>3987</v>
      </c>
      <c r="V23" s="29">
        <v>0</v>
      </c>
      <c r="W23" s="29">
        <v>1202</v>
      </c>
      <c r="X23" s="29">
        <v>2465</v>
      </c>
      <c r="Y23" s="289">
        <v>3804</v>
      </c>
      <c r="Z23" s="289">
        <v>0</v>
      </c>
    </row>
    <row r="24" spans="1:26" x14ac:dyDescent="0.25">
      <c r="A24" s="23" t="s">
        <v>19</v>
      </c>
      <c r="B24" s="24">
        <v>0</v>
      </c>
      <c r="C24" s="24">
        <v>0</v>
      </c>
      <c r="D24" s="24">
        <v>0</v>
      </c>
      <c r="E24" s="24">
        <v>0</v>
      </c>
      <c r="F24" s="24">
        <v>322.65787</v>
      </c>
      <c r="G24" s="24">
        <v>322.65787</v>
      </c>
      <c r="H24" s="24">
        <v>322.65787</v>
      </c>
      <c r="I24" s="24">
        <v>323</v>
      </c>
      <c r="J24" s="24">
        <v>542.79822000000001</v>
      </c>
      <c r="K24" s="24">
        <v>542.79822000000001</v>
      </c>
      <c r="L24" s="24">
        <v>542.79822000000001</v>
      </c>
      <c r="M24" s="24">
        <v>542.79822000000001</v>
      </c>
      <c r="N24" s="24">
        <v>756</v>
      </c>
      <c r="O24" s="24">
        <v>756.15559999999994</v>
      </c>
      <c r="P24" s="24">
        <v>756.15559999999994</v>
      </c>
      <c r="Q24" s="24">
        <v>756.15559999999994</v>
      </c>
      <c r="R24" s="24">
        <v>776</v>
      </c>
      <c r="S24" s="24">
        <v>776</v>
      </c>
      <c r="T24" s="24">
        <v>776</v>
      </c>
      <c r="U24" s="24">
        <v>776</v>
      </c>
      <c r="V24" s="24">
        <v>847</v>
      </c>
      <c r="W24" s="24">
        <v>847</v>
      </c>
      <c r="X24" s="24">
        <v>903</v>
      </c>
      <c r="Y24" s="287">
        <v>903</v>
      </c>
      <c r="Z24" s="287">
        <v>95116</v>
      </c>
    </row>
    <row r="25" spans="1:26" x14ac:dyDescent="0.25">
      <c r="A25" s="12" t="s">
        <v>15</v>
      </c>
      <c r="B25" s="28">
        <v>0</v>
      </c>
      <c r="C25" s="28">
        <v>0</v>
      </c>
      <c r="D25" s="28">
        <v>0</v>
      </c>
      <c r="E25" s="28">
        <v>0</v>
      </c>
      <c r="F25" s="28">
        <v>322.65787</v>
      </c>
      <c r="G25" s="28">
        <v>322.65787</v>
      </c>
      <c r="H25" s="28">
        <v>322.65787</v>
      </c>
      <c r="I25" s="28">
        <v>323</v>
      </c>
      <c r="J25" s="28">
        <v>542.79822000000001</v>
      </c>
      <c r="K25" s="28">
        <v>542.79822000000001</v>
      </c>
      <c r="L25" s="28">
        <v>542.79822000000001</v>
      </c>
      <c r="M25" s="28">
        <v>542.79822000000001</v>
      </c>
      <c r="N25" s="28">
        <v>756</v>
      </c>
      <c r="O25" s="25">
        <v>756.15559999999994</v>
      </c>
      <c r="P25" s="25">
        <v>756.15559999999994</v>
      </c>
      <c r="Q25" s="25">
        <v>756.15559999999994</v>
      </c>
      <c r="R25" s="25">
        <v>776</v>
      </c>
      <c r="S25" s="25">
        <v>776</v>
      </c>
      <c r="T25" s="25">
        <v>776</v>
      </c>
      <c r="U25" s="25">
        <v>776</v>
      </c>
      <c r="V25" s="25">
        <v>847</v>
      </c>
      <c r="W25" s="25">
        <v>847</v>
      </c>
      <c r="X25" s="25">
        <v>903</v>
      </c>
      <c r="Y25" s="288">
        <v>903</v>
      </c>
      <c r="Z25" s="288">
        <v>1229</v>
      </c>
    </row>
    <row r="26" spans="1:26" x14ac:dyDescent="0.25">
      <c r="A26" s="10" t="s">
        <v>20</v>
      </c>
      <c r="B26" s="22">
        <v>3055882</v>
      </c>
      <c r="C26" s="22">
        <v>3410069</v>
      </c>
      <c r="D26" s="22">
        <v>3329633</v>
      </c>
      <c r="E26" s="22">
        <v>3623152</v>
      </c>
      <c r="F26" s="22">
        <v>3770185</v>
      </c>
      <c r="G26" s="22">
        <v>4109364.2944600005</v>
      </c>
      <c r="H26" s="22">
        <v>3799723.11362</v>
      </c>
      <c r="I26" s="22">
        <v>4158623.0024000001</v>
      </c>
      <c r="J26" s="22">
        <v>4178629.9267299999</v>
      </c>
      <c r="K26" s="22">
        <v>4553965.8297800003</v>
      </c>
      <c r="L26" s="22">
        <v>4110565.3416100005</v>
      </c>
      <c r="M26" s="22">
        <v>4466925.9770899992</v>
      </c>
      <c r="N26" s="22">
        <v>4603698.4447500007</v>
      </c>
      <c r="O26" s="22">
        <v>5006419.7719600005</v>
      </c>
      <c r="P26" s="22">
        <v>5472740.5959100006</v>
      </c>
      <c r="Q26" s="22">
        <v>4965496</v>
      </c>
      <c r="R26" s="22">
        <v>5140791.1064800005</v>
      </c>
      <c r="S26" s="22">
        <v>5527389</v>
      </c>
      <c r="T26" s="22">
        <v>5983812</v>
      </c>
      <c r="U26" s="22">
        <v>4746363</v>
      </c>
      <c r="V26" s="22">
        <v>9085407</v>
      </c>
      <c r="W26" s="22">
        <v>10038733</v>
      </c>
      <c r="X26" s="22">
        <v>10436845</v>
      </c>
      <c r="Y26" s="286">
        <v>10811310</v>
      </c>
      <c r="Z26" s="286">
        <v>10558769</v>
      </c>
    </row>
    <row r="27" spans="1:26" x14ac:dyDescent="0.25">
      <c r="A27" s="12" t="s">
        <v>21</v>
      </c>
      <c r="B27" s="28">
        <v>2756687</v>
      </c>
      <c r="C27" s="28">
        <v>2756687</v>
      </c>
      <c r="D27" s="28">
        <v>2756687</v>
      </c>
      <c r="E27" s="28">
        <v>2756687</v>
      </c>
      <c r="F27" s="28">
        <v>2756687</v>
      </c>
      <c r="G27" s="28">
        <v>2756687.1670200001</v>
      </c>
      <c r="H27" s="28">
        <v>2756687.1670200001</v>
      </c>
      <c r="I27" s="28">
        <v>2756687.1670200001</v>
      </c>
      <c r="J27" s="28">
        <v>2756687.1670200001</v>
      </c>
      <c r="K27" s="28">
        <v>2756687.1670200001</v>
      </c>
      <c r="L27" s="28">
        <v>2756687.1670200001</v>
      </c>
      <c r="M27" s="28">
        <v>2756687.1670200001</v>
      </c>
      <c r="N27" s="28">
        <v>2756687.1670200001</v>
      </c>
      <c r="O27" s="25">
        <v>2756687.1670200001</v>
      </c>
      <c r="P27" s="25">
        <v>2756687.1670200001</v>
      </c>
      <c r="Q27" s="25">
        <v>2756687</v>
      </c>
      <c r="R27" s="25">
        <v>2756687.1670200001</v>
      </c>
      <c r="S27" s="25">
        <v>2756687</v>
      </c>
      <c r="T27" s="25">
        <v>2756687</v>
      </c>
      <c r="U27" s="25">
        <v>2756687</v>
      </c>
      <c r="V27" s="26">
        <v>2756687</v>
      </c>
      <c r="W27" s="26">
        <v>2756687</v>
      </c>
      <c r="X27" s="26">
        <v>2756687</v>
      </c>
      <c r="Y27" s="288">
        <v>2756687</v>
      </c>
      <c r="Z27" s="288">
        <v>2756687</v>
      </c>
    </row>
    <row r="28" spans="1:26" x14ac:dyDescent="0.25">
      <c r="A28" s="12" t="s">
        <v>22</v>
      </c>
      <c r="B28" s="28">
        <v>407826</v>
      </c>
      <c r="C28" s="28">
        <v>407826</v>
      </c>
      <c r="D28" s="28">
        <v>26743</v>
      </c>
      <c r="E28" s="28">
        <v>26743</v>
      </c>
      <c r="F28" s="28">
        <v>973519</v>
      </c>
      <c r="G28" s="28">
        <v>973519.44663000014</v>
      </c>
      <c r="H28" s="28">
        <v>323341.96964999998</v>
      </c>
      <c r="I28" s="28">
        <v>323341.96964999998</v>
      </c>
      <c r="J28" s="28">
        <v>1350743.503</v>
      </c>
      <c r="K28" s="28">
        <v>1350743.503</v>
      </c>
      <c r="L28" s="28">
        <v>635066.06295000005</v>
      </c>
      <c r="M28" s="28">
        <v>635066.06295000005</v>
      </c>
      <c r="N28" s="28">
        <v>1761741.7532000002</v>
      </c>
      <c r="O28" s="25">
        <v>1761741.7532000002</v>
      </c>
      <c r="P28" s="25">
        <v>1761741.7532000002</v>
      </c>
      <c r="Q28" s="25">
        <v>989692</v>
      </c>
      <c r="R28" s="25">
        <v>2162305.99058</v>
      </c>
      <c r="S28" s="25">
        <v>2162306</v>
      </c>
      <c r="T28" s="25">
        <v>2162306</v>
      </c>
      <c r="U28" s="25">
        <v>572306</v>
      </c>
      <c r="V28" s="26">
        <v>1921484</v>
      </c>
      <c r="W28" s="26">
        <v>1141484</v>
      </c>
      <c r="X28" s="26">
        <v>1141484</v>
      </c>
      <c r="Y28" s="288">
        <v>1141484</v>
      </c>
      <c r="Z28" s="288">
        <v>2303797</v>
      </c>
    </row>
    <row r="29" spans="1:26" x14ac:dyDescent="0.25">
      <c r="A29" s="12" t="s">
        <v>23</v>
      </c>
      <c r="B29" s="28">
        <v>-108631</v>
      </c>
      <c r="C29" s="28">
        <v>-32957</v>
      </c>
      <c r="D29" s="28">
        <v>13426</v>
      </c>
      <c r="E29" s="28">
        <v>35967</v>
      </c>
      <c r="F29" s="28">
        <v>39979</v>
      </c>
      <c r="G29" s="28">
        <v>57928.111330000007</v>
      </c>
      <c r="H29" s="28">
        <v>58122.49635999999</v>
      </c>
      <c r="I29" s="28">
        <v>102372.60710999998</v>
      </c>
      <c r="J29" s="26">
        <v>71199.256709999987</v>
      </c>
      <c r="K29" s="26">
        <v>76388.19187000001</v>
      </c>
      <c r="L29" s="26">
        <v>25211.609129999993</v>
      </c>
      <c r="M29" s="26">
        <v>22757.664159999997</v>
      </c>
      <c r="N29" s="26">
        <v>85269.524529999995</v>
      </c>
      <c r="O29" s="26">
        <v>92552.711299999995</v>
      </c>
      <c r="P29" s="26">
        <v>175226.01974000002</v>
      </c>
      <c r="Q29" s="26">
        <v>212923</v>
      </c>
      <c r="R29" s="26">
        <v>221797.94887999998</v>
      </c>
      <c r="S29" s="26">
        <v>194466</v>
      </c>
      <c r="T29" s="26">
        <v>256951</v>
      </c>
      <c r="U29" s="26">
        <v>201372</v>
      </c>
      <c r="V29" s="26">
        <v>4407236</v>
      </c>
      <c r="W29" s="26">
        <v>5708905</v>
      </c>
      <c r="X29" s="26">
        <v>5680383</v>
      </c>
      <c r="Y29" s="288">
        <v>5562712</v>
      </c>
      <c r="Z29" s="288">
        <v>5498285</v>
      </c>
    </row>
    <row r="30" spans="1:26" x14ac:dyDescent="0.25">
      <c r="A30" s="12" t="s">
        <v>24</v>
      </c>
      <c r="B30" s="28">
        <v>0</v>
      </c>
      <c r="C30" s="28">
        <v>278513</v>
      </c>
      <c r="D30" s="28">
        <v>532777</v>
      </c>
      <c r="E30" s="28">
        <v>803755</v>
      </c>
      <c r="F30" s="28">
        <v>0</v>
      </c>
      <c r="G30" s="28">
        <v>321229.56948000006</v>
      </c>
      <c r="H30" s="28">
        <v>661571.48059000005</v>
      </c>
      <c r="I30" s="28">
        <v>976221.2586200001</v>
      </c>
      <c r="J30" s="25">
        <v>0</v>
      </c>
      <c r="K30" s="25">
        <v>370146.96788999997</v>
      </c>
      <c r="L30" s="25">
        <v>693600.50251000025</v>
      </c>
      <c r="M30" s="25">
        <v>1052415.0829599991</v>
      </c>
      <c r="N30" s="25">
        <v>0</v>
      </c>
      <c r="O30" s="25">
        <v>395438.14043999999</v>
      </c>
      <c r="P30" s="25">
        <v>779085.65594999993</v>
      </c>
      <c r="Q30" s="25">
        <v>1006194</v>
      </c>
      <c r="R30" s="25">
        <v>0</v>
      </c>
      <c r="S30" s="25">
        <v>413930</v>
      </c>
      <c r="T30" s="25">
        <v>807868</v>
      </c>
      <c r="U30" s="25">
        <v>1215998</v>
      </c>
      <c r="V30" s="26">
        <v>0</v>
      </c>
      <c r="W30" s="26">
        <v>431657</v>
      </c>
      <c r="X30" s="26">
        <v>858291</v>
      </c>
      <c r="Y30" s="288">
        <v>1350427</v>
      </c>
      <c r="Z30" s="288">
        <v>0</v>
      </c>
    </row>
    <row r="31" spans="1:26" x14ac:dyDescent="0.25">
      <c r="O31" s="25"/>
      <c r="P31" s="25"/>
      <c r="Q31" s="25"/>
      <c r="R31" s="25"/>
      <c r="S31" s="25"/>
      <c r="T31" s="25"/>
      <c r="U31" s="25"/>
      <c r="V31" s="25"/>
    </row>
    <row r="33" spans="1:26" s="45" customFormat="1" ht="24.95" customHeight="1" x14ac:dyDescent="0.25">
      <c r="A33" s="31" t="s">
        <v>25</v>
      </c>
      <c r="B33" s="44">
        <v>42369</v>
      </c>
      <c r="C33" s="44">
        <v>42460</v>
      </c>
      <c r="D33" s="44">
        <v>42551</v>
      </c>
      <c r="E33" s="44">
        <v>42643</v>
      </c>
      <c r="F33" s="44">
        <v>42735</v>
      </c>
      <c r="G33" s="44">
        <v>42825</v>
      </c>
      <c r="H33" s="44">
        <v>42916</v>
      </c>
      <c r="I33" s="44">
        <v>43008</v>
      </c>
      <c r="J33" s="44">
        <v>43100</v>
      </c>
      <c r="K33" s="44">
        <v>43190</v>
      </c>
      <c r="L33" s="44">
        <v>43281</v>
      </c>
      <c r="M33" s="44">
        <v>43373</v>
      </c>
      <c r="N33" s="44">
        <v>43465</v>
      </c>
      <c r="O33" s="44">
        <v>43555</v>
      </c>
      <c r="P33" s="44">
        <v>43646</v>
      </c>
      <c r="Q33" s="44">
        <v>43738</v>
      </c>
      <c r="R33" s="44">
        <v>43830</v>
      </c>
      <c r="S33" s="44">
        <v>43921</v>
      </c>
      <c r="T33" s="44">
        <v>44012</v>
      </c>
      <c r="U33" s="44">
        <v>44104</v>
      </c>
      <c r="V33" s="44">
        <v>44196</v>
      </c>
      <c r="W33" s="44">
        <v>44256</v>
      </c>
      <c r="X33" s="44">
        <v>44348</v>
      </c>
      <c r="Y33" s="44">
        <v>44440</v>
      </c>
      <c r="Z33" s="44">
        <v>44531</v>
      </c>
    </row>
    <row r="34" spans="1:26" x14ac:dyDescent="0.25">
      <c r="A34" s="10" t="s">
        <v>2</v>
      </c>
      <c r="B34" s="22">
        <v>3701062</v>
      </c>
      <c r="C34" s="22">
        <v>4054522</v>
      </c>
      <c r="D34" s="22">
        <v>3344547</v>
      </c>
      <c r="E34" s="22">
        <v>3644445</v>
      </c>
      <c r="F34" s="22">
        <v>3932805</v>
      </c>
      <c r="G34" s="22">
        <v>4280835.2396600004</v>
      </c>
      <c r="H34" s="22">
        <v>3826310.6939099999</v>
      </c>
      <c r="I34" s="22">
        <v>4182877.2830800004</v>
      </c>
      <c r="J34" s="22">
        <v>4482781.6723199999</v>
      </c>
      <c r="K34" s="22">
        <v>4907416.0509599997</v>
      </c>
      <c r="L34" s="22">
        <v>4138448.2557999999</v>
      </c>
      <c r="M34" s="22">
        <v>4495266.1494399998</v>
      </c>
      <c r="N34" s="22">
        <v>4668823.79208</v>
      </c>
      <c r="O34" s="22">
        <v>5071800.6277799997</v>
      </c>
      <c r="P34" s="22">
        <v>5506333.7094299998</v>
      </c>
      <c r="Q34" s="22">
        <v>5003138</v>
      </c>
      <c r="R34" s="22">
        <v>5411949.4112299997</v>
      </c>
      <c r="S34" s="22">
        <v>5570545</v>
      </c>
      <c r="T34" s="22">
        <v>6036348</v>
      </c>
      <c r="U34" s="22">
        <v>4807977</v>
      </c>
      <c r="V34" s="22">
        <v>9454959</v>
      </c>
      <c r="W34" s="22">
        <v>10842368</v>
      </c>
      <c r="X34" s="22">
        <v>10456331</v>
      </c>
      <c r="Y34" s="286">
        <v>10831540</v>
      </c>
      <c r="Z34" s="286">
        <v>10576183</v>
      </c>
    </row>
    <row r="35" spans="1:26" x14ac:dyDescent="0.25">
      <c r="A35" s="23" t="s">
        <v>3</v>
      </c>
      <c r="B35" s="24">
        <v>682512</v>
      </c>
      <c r="C35" s="24">
        <v>1164249</v>
      </c>
      <c r="D35" s="24">
        <v>209548</v>
      </c>
      <c r="E35" s="24">
        <v>286841</v>
      </c>
      <c r="F35" s="24">
        <v>474154</v>
      </c>
      <c r="G35" s="24">
        <v>1002453.1288200001</v>
      </c>
      <c r="H35" s="24">
        <v>300965.27961999999</v>
      </c>
      <c r="I35" s="24">
        <v>391681.45941000001</v>
      </c>
      <c r="J35" s="24">
        <v>669350.53914999997</v>
      </c>
      <c r="K35" s="24">
        <v>1333484.49263</v>
      </c>
      <c r="L35" s="24">
        <v>388716.63143000007</v>
      </c>
      <c r="M35" s="24">
        <v>481240.87439000001</v>
      </c>
      <c r="N35" s="24">
        <v>507402.76389000006</v>
      </c>
      <c r="O35" s="24">
        <v>1104173.31861</v>
      </c>
      <c r="P35" s="24">
        <v>1233572.53914</v>
      </c>
      <c r="Q35" s="24">
        <v>373854</v>
      </c>
      <c r="R35" s="24">
        <v>760032.56351000012</v>
      </c>
      <c r="S35" s="24">
        <v>631953</v>
      </c>
      <c r="T35" s="24">
        <v>989213</v>
      </c>
      <c r="U35" s="24">
        <v>747779</v>
      </c>
      <c r="V35" s="24">
        <v>803601</v>
      </c>
      <c r="W35" s="24">
        <v>1071344</v>
      </c>
      <c r="X35" s="24">
        <v>304276</v>
      </c>
      <c r="Y35" s="287">
        <v>323481</v>
      </c>
      <c r="Z35" s="287">
        <v>564889</v>
      </c>
    </row>
    <row r="36" spans="1:26" x14ac:dyDescent="0.25">
      <c r="A36" s="12" t="s">
        <v>4</v>
      </c>
      <c r="B36" s="25">
        <v>52013</v>
      </c>
      <c r="C36" s="25">
        <v>97734</v>
      </c>
      <c r="D36" s="25">
        <v>137475</v>
      </c>
      <c r="E36" s="25">
        <v>170142</v>
      </c>
      <c r="F36" s="25">
        <v>218739</v>
      </c>
      <c r="G36" s="25">
        <v>310452.65769000002</v>
      </c>
      <c r="H36" s="25">
        <v>232722.49403</v>
      </c>
      <c r="I36" s="25">
        <v>224600.46802</v>
      </c>
      <c r="J36" s="25">
        <v>257411.64171999999</v>
      </c>
      <c r="K36" s="25">
        <v>500681.00928999996</v>
      </c>
      <c r="L36" s="25">
        <v>324511.59214000002</v>
      </c>
      <c r="M36" s="25">
        <v>414075.85813000001</v>
      </c>
      <c r="N36" s="25">
        <v>182788.51521000001</v>
      </c>
      <c r="O36" s="25">
        <v>261701.75185</v>
      </c>
      <c r="P36" s="25">
        <v>1116529.07914</v>
      </c>
      <c r="Q36" s="25">
        <v>251967</v>
      </c>
      <c r="R36" s="25">
        <v>371201.29514000006</v>
      </c>
      <c r="S36" s="26">
        <v>263622</v>
      </c>
      <c r="T36" s="25">
        <v>746485</v>
      </c>
      <c r="U36" s="25">
        <v>60</v>
      </c>
      <c r="V36" s="26">
        <v>34</v>
      </c>
      <c r="W36" s="26">
        <v>318</v>
      </c>
      <c r="X36" s="26">
        <v>78</v>
      </c>
      <c r="Y36" s="288">
        <v>362</v>
      </c>
      <c r="Z36" s="288">
        <v>210</v>
      </c>
    </row>
    <row r="37" spans="1:26" x14ac:dyDescent="0.25">
      <c r="A37" s="12" t="s">
        <v>5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/>
      <c r="H37" s="25"/>
      <c r="I37" s="25">
        <v>89539.521110000001</v>
      </c>
      <c r="J37" s="25">
        <v>136135.45737000002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6">
        <v>0</v>
      </c>
      <c r="T37" s="25">
        <v>127175</v>
      </c>
      <c r="U37" s="25">
        <v>582330</v>
      </c>
      <c r="V37" s="26">
        <v>662070</v>
      </c>
      <c r="W37" s="26">
        <v>310899</v>
      </c>
      <c r="X37" s="26">
        <v>251447</v>
      </c>
      <c r="Y37" s="288">
        <v>256338</v>
      </c>
      <c r="Z37" s="288">
        <v>89911</v>
      </c>
    </row>
    <row r="38" spans="1:26" x14ac:dyDescent="0.25">
      <c r="A38" s="12" t="s">
        <v>6</v>
      </c>
      <c r="B38" s="25">
        <v>516103</v>
      </c>
      <c r="C38" s="25">
        <v>935580</v>
      </c>
      <c r="D38" s="25">
        <v>0</v>
      </c>
      <c r="E38" s="25">
        <v>0</v>
      </c>
      <c r="F38" s="25">
        <v>119406</v>
      </c>
      <c r="G38" s="25">
        <v>537839.81495000003</v>
      </c>
      <c r="H38" s="25">
        <v>0</v>
      </c>
      <c r="I38" s="25">
        <v>0</v>
      </c>
      <c r="J38" s="25">
        <v>192847.34312000001</v>
      </c>
      <c r="K38" s="25">
        <v>653201.43995000003</v>
      </c>
      <c r="L38" s="25">
        <v>0</v>
      </c>
      <c r="M38" s="25">
        <v>0</v>
      </c>
      <c r="N38" s="25">
        <v>231963.11994</v>
      </c>
      <c r="O38" s="25">
        <v>720925.29832000006</v>
      </c>
      <c r="P38" s="25">
        <v>0</v>
      </c>
      <c r="Q38" s="25">
        <v>0</v>
      </c>
      <c r="R38" s="25">
        <v>256529.84085000001</v>
      </c>
      <c r="S38" s="26">
        <v>256530</v>
      </c>
      <c r="T38" s="25">
        <v>0</v>
      </c>
      <c r="U38" s="25">
        <v>0</v>
      </c>
      <c r="V38" s="26">
        <v>14386</v>
      </c>
      <c r="W38" s="26">
        <v>652156</v>
      </c>
      <c r="X38" s="26">
        <v>38</v>
      </c>
      <c r="Y38" s="288">
        <v>38</v>
      </c>
      <c r="Z38" s="288">
        <v>419310</v>
      </c>
    </row>
    <row r="39" spans="1:26" x14ac:dyDescent="0.25">
      <c r="A39" s="12" t="s">
        <v>7</v>
      </c>
      <c r="B39" s="25">
        <v>80047</v>
      </c>
      <c r="C39" s="25">
        <v>97392</v>
      </c>
      <c r="D39" s="25">
        <v>40499</v>
      </c>
      <c r="E39" s="25">
        <v>73487</v>
      </c>
      <c r="F39" s="25">
        <v>98668</v>
      </c>
      <c r="G39" s="25">
        <v>109854.8716</v>
      </c>
      <c r="H39" s="25">
        <v>19956.520379999998</v>
      </c>
      <c r="I39" s="25">
        <v>30283.097659999999</v>
      </c>
      <c r="J39" s="25">
        <v>40937.502789999999</v>
      </c>
      <c r="K39" s="25">
        <v>48928.306640000003</v>
      </c>
      <c r="L39" s="25">
        <v>12088.652</v>
      </c>
      <c r="M39" s="25">
        <v>13727.79125</v>
      </c>
      <c r="N39" s="25">
        <v>13727.79125</v>
      </c>
      <c r="O39" s="25">
        <v>18686.187480000001</v>
      </c>
      <c r="P39" s="25">
        <v>9466.0292100000006</v>
      </c>
      <c r="Q39" s="25">
        <v>15613</v>
      </c>
      <c r="R39" s="25">
        <v>21964.466</v>
      </c>
      <c r="S39" s="26">
        <v>26267</v>
      </c>
      <c r="T39" s="25">
        <v>7991</v>
      </c>
      <c r="U39" s="25">
        <v>15860</v>
      </c>
      <c r="V39" s="26">
        <v>20835</v>
      </c>
      <c r="W39" s="26">
        <v>20835</v>
      </c>
      <c r="X39" s="26">
        <v>0</v>
      </c>
      <c r="Y39" s="288">
        <v>0</v>
      </c>
      <c r="Z39" s="288">
        <v>0</v>
      </c>
    </row>
    <row r="40" spans="1:26" x14ac:dyDescent="0.25">
      <c r="A40" s="12" t="s">
        <v>8</v>
      </c>
      <c r="B40" s="27">
        <v>34321</v>
      </c>
      <c r="C40" s="27">
        <v>33295</v>
      </c>
      <c r="D40" s="25">
        <v>31323</v>
      </c>
      <c r="E40" s="25">
        <v>43178</v>
      </c>
      <c r="F40" s="27">
        <v>37311</v>
      </c>
      <c r="G40" s="27">
        <v>44276.275430000002</v>
      </c>
      <c r="H40" s="27">
        <v>48258.242800000007</v>
      </c>
      <c r="I40" s="27">
        <v>47200.554329999999</v>
      </c>
      <c r="J40" s="27">
        <v>41954.398599999993</v>
      </c>
      <c r="K40" s="27">
        <v>130671.61099</v>
      </c>
      <c r="L40" s="27">
        <v>51993.589470000006</v>
      </c>
      <c r="M40" s="27">
        <v>53354.268189999995</v>
      </c>
      <c r="N40" s="27">
        <v>78728.474960000007</v>
      </c>
      <c r="O40" s="26">
        <v>102843.29494999998</v>
      </c>
      <c r="P40" s="26">
        <v>107423.99311999998</v>
      </c>
      <c r="Q40" s="26">
        <v>106195</v>
      </c>
      <c r="R40" s="26">
        <v>95364.636079999997</v>
      </c>
      <c r="S40" s="26">
        <v>85003</v>
      </c>
      <c r="T40" s="26">
        <v>107074</v>
      </c>
      <c r="U40" s="26">
        <v>149083</v>
      </c>
      <c r="V40" s="26">
        <v>105871</v>
      </c>
      <c r="W40" s="26">
        <v>86768</v>
      </c>
      <c r="X40" s="26">
        <v>52195</v>
      </c>
      <c r="Y40" s="288">
        <v>49244</v>
      </c>
      <c r="Z40" s="288">
        <v>38276</v>
      </c>
    </row>
    <row r="41" spans="1:26" x14ac:dyDescent="0.25">
      <c r="A41" s="12" t="s">
        <v>9</v>
      </c>
      <c r="B41" s="25">
        <v>28</v>
      </c>
      <c r="C41" s="25">
        <v>218</v>
      </c>
      <c r="D41" s="25">
        <v>221</v>
      </c>
      <c r="E41" s="27">
        <v>34</v>
      </c>
      <c r="F41" s="25">
        <v>30</v>
      </c>
      <c r="G41" s="25">
        <v>29.509150000000002</v>
      </c>
      <c r="H41" s="25">
        <v>28.022410000000001</v>
      </c>
      <c r="I41" s="25">
        <v>57.818289999999998</v>
      </c>
      <c r="J41" s="25">
        <v>64.195549999999997</v>
      </c>
      <c r="K41" s="25">
        <v>2.1257600000000001</v>
      </c>
      <c r="L41" s="25">
        <v>2.1257600000000001</v>
      </c>
      <c r="M41" s="25">
        <v>2.1257600000000001</v>
      </c>
      <c r="N41" s="25">
        <v>2.1257600000000001</v>
      </c>
      <c r="O41" s="25">
        <v>0</v>
      </c>
      <c r="P41" s="25">
        <v>0</v>
      </c>
      <c r="Q41" s="25">
        <v>0</v>
      </c>
      <c r="R41" s="25">
        <v>14566.328589999999</v>
      </c>
      <c r="S41" s="26">
        <v>0</v>
      </c>
      <c r="T41" s="25">
        <v>0</v>
      </c>
      <c r="U41" s="25">
        <v>0</v>
      </c>
      <c r="V41" s="26">
        <v>0</v>
      </c>
      <c r="W41" s="26">
        <v>0</v>
      </c>
      <c r="X41" s="26">
        <v>0</v>
      </c>
      <c r="Y41" s="288">
        <v>0</v>
      </c>
      <c r="Z41" s="288">
        <v>0</v>
      </c>
    </row>
    <row r="42" spans="1:26" x14ac:dyDescent="0.25">
      <c r="A42" s="12" t="s">
        <v>10</v>
      </c>
      <c r="B42" s="25">
        <v>0</v>
      </c>
      <c r="C42" s="25">
        <v>30</v>
      </c>
      <c r="D42" s="25">
        <v>30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120.67206</v>
      </c>
      <c r="M42" s="25">
        <v>80.831060000000008</v>
      </c>
      <c r="N42" s="25">
        <v>192.73676999999998</v>
      </c>
      <c r="O42" s="25">
        <v>16.786010000000001</v>
      </c>
      <c r="P42" s="25">
        <v>153.43767</v>
      </c>
      <c r="Q42" s="25">
        <v>79</v>
      </c>
      <c r="R42" s="25">
        <v>405.99684999999999</v>
      </c>
      <c r="S42" s="26">
        <v>531</v>
      </c>
      <c r="T42" s="25">
        <v>488</v>
      </c>
      <c r="U42" s="25">
        <v>446</v>
      </c>
      <c r="V42" s="26">
        <v>405</v>
      </c>
      <c r="W42" s="26">
        <v>368</v>
      </c>
      <c r="X42" s="26">
        <v>518</v>
      </c>
      <c r="Y42" s="288">
        <v>17499</v>
      </c>
      <c r="Z42" s="288">
        <v>17182</v>
      </c>
    </row>
    <row r="43" spans="1:26" x14ac:dyDescent="0.25">
      <c r="A43" s="23" t="s">
        <v>11</v>
      </c>
      <c r="B43" s="24">
        <v>3018550</v>
      </c>
      <c r="C43" s="24">
        <v>2890273</v>
      </c>
      <c r="D43" s="24">
        <v>3134999</v>
      </c>
      <c r="E43" s="24">
        <v>3357604</v>
      </c>
      <c r="F43" s="24">
        <v>3458651</v>
      </c>
      <c r="G43" s="24">
        <v>3278382.1108400002</v>
      </c>
      <c r="H43" s="24">
        <v>3525345.4142899998</v>
      </c>
      <c r="I43" s="24">
        <v>3791195.8236700003</v>
      </c>
      <c r="J43" s="24">
        <v>3813431.1331700003</v>
      </c>
      <c r="K43" s="24">
        <v>3573931.5583299999</v>
      </c>
      <c r="L43" s="24">
        <v>3749731.6243699999</v>
      </c>
      <c r="M43" s="24">
        <v>4014025.2750500003</v>
      </c>
      <c r="N43" s="24">
        <v>4161421.02819</v>
      </c>
      <c r="O43" s="24">
        <v>3967627.3091699998</v>
      </c>
      <c r="P43" s="24">
        <v>4272761.1702899998</v>
      </c>
      <c r="Q43" s="24">
        <v>4629284</v>
      </c>
      <c r="R43" s="24">
        <v>4651916.84772</v>
      </c>
      <c r="S43" s="24">
        <v>4938592</v>
      </c>
      <c r="T43" s="24">
        <v>5047135</v>
      </c>
      <c r="U43" s="24">
        <v>4060198</v>
      </c>
      <c r="V43" s="24">
        <v>8651358</v>
      </c>
      <c r="W43" s="24">
        <v>9771024</v>
      </c>
      <c r="X43" s="24">
        <v>10152055</v>
      </c>
      <c r="Y43" s="287">
        <v>10508059</v>
      </c>
      <c r="Z43" s="287">
        <v>10011294</v>
      </c>
    </row>
    <row r="44" spans="1:26" x14ac:dyDescent="0.25">
      <c r="A44" s="12" t="s">
        <v>12</v>
      </c>
      <c r="B44" s="25">
        <v>3018550</v>
      </c>
      <c r="C44" s="25">
        <v>2890273</v>
      </c>
      <c r="D44" s="25">
        <v>3134999</v>
      </c>
      <c r="E44" s="25">
        <v>3357604</v>
      </c>
      <c r="F44" s="25">
        <v>3458651</v>
      </c>
      <c r="G44" s="25">
        <v>3278382.1108400002</v>
      </c>
      <c r="H44" s="25">
        <v>3525345.4142899998</v>
      </c>
      <c r="I44" s="25">
        <v>3791195.8236700003</v>
      </c>
      <c r="J44" s="25">
        <v>3813431.1331700003</v>
      </c>
      <c r="K44" s="25">
        <v>3573931.5583299999</v>
      </c>
      <c r="L44" s="25">
        <v>3749731.6243699999</v>
      </c>
      <c r="M44" s="25">
        <v>4014025.2750500003</v>
      </c>
      <c r="N44" s="25">
        <v>4161373.7159799999</v>
      </c>
      <c r="O44" s="25">
        <v>3967582.4598099999</v>
      </c>
      <c r="P44" s="25">
        <v>4272718.7837800002</v>
      </c>
      <c r="Q44" s="25">
        <v>4629244</v>
      </c>
      <c r="R44" s="25">
        <v>4651879.3869099999</v>
      </c>
      <c r="S44" s="25">
        <v>4938557</v>
      </c>
      <c r="T44" s="25">
        <v>5047102</v>
      </c>
      <c r="U44" s="25">
        <v>4060168</v>
      </c>
      <c r="V44" s="25">
        <v>8651330</v>
      </c>
      <c r="W44" s="25">
        <v>9770999</v>
      </c>
      <c r="X44" s="25">
        <v>10152032</v>
      </c>
      <c r="Y44" s="288">
        <v>10508039</v>
      </c>
      <c r="Z44" s="288">
        <v>10011276</v>
      </c>
    </row>
    <row r="45" spans="1:26" x14ac:dyDescent="0.25">
      <c r="A45" s="12" t="s">
        <v>10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47.31221</v>
      </c>
      <c r="O45" s="25">
        <v>44.849359999999997</v>
      </c>
      <c r="P45" s="25">
        <v>42.386510000000001</v>
      </c>
      <c r="Q45" s="25">
        <v>40</v>
      </c>
      <c r="R45" s="25">
        <v>37.460809999999995</v>
      </c>
      <c r="S45" s="25">
        <v>35</v>
      </c>
      <c r="T45" s="25">
        <v>33</v>
      </c>
      <c r="U45" s="25">
        <v>30</v>
      </c>
      <c r="V45" s="25">
        <v>28</v>
      </c>
      <c r="W45" s="25">
        <v>25</v>
      </c>
      <c r="X45" s="25">
        <v>23</v>
      </c>
      <c r="Y45" s="288">
        <v>20</v>
      </c>
      <c r="Z45" s="288">
        <v>18</v>
      </c>
    </row>
    <row r="46" spans="1:26" x14ac:dyDescent="0.25">
      <c r="A46" s="10" t="s">
        <v>13</v>
      </c>
      <c r="B46" s="22">
        <v>645180</v>
      </c>
      <c r="C46" s="22">
        <v>644453</v>
      </c>
      <c r="D46" s="22">
        <v>14914</v>
      </c>
      <c r="E46" s="22">
        <v>21293</v>
      </c>
      <c r="F46" s="22">
        <v>162620</v>
      </c>
      <c r="G46" s="22">
        <v>171470.94519999999</v>
      </c>
      <c r="H46" s="22">
        <v>26587.580289999994</v>
      </c>
      <c r="I46" s="22">
        <v>24254.28068</v>
      </c>
      <c r="J46" s="22">
        <v>304151.74559000001</v>
      </c>
      <c r="K46" s="22">
        <v>353450.22117999999</v>
      </c>
      <c r="L46" s="22">
        <v>27882.914190000003</v>
      </c>
      <c r="M46" s="22">
        <v>28340.172349999997</v>
      </c>
      <c r="N46" s="22">
        <v>65125.191729999999</v>
      </c>
      <c r="O46" s="22">
        <v>65380.700219999999</v>
      </c>
      <c r="P46" s="22">
        <v>33593.113519999999</v>
      </c>
      <c r="Q46" s="22">
        <v>37642.155599999998</v>
      </c>
      <c r="R46" s="22">
        <v>271158.73830999999</v>
      </c>
      <c r="S46" s="22">
        <v>43156</v>
      </c>
      <c r="T46" s="22">
        <v>52536</v>
      </c>
      <c r="U46" s="22">
        <v>61613.566440000002</v>
      </c>
      <c r="V46" s="22">
        <v>369552</v>
      </c>
      <c r="W46" s="22">
        <v>803635</v>
      </c>
      <c r="X46" s="22">
        <v>19486</v>
      </c>
      <c r="Y46" s="286">
        <v>20230</v>
      </c>
      <c r="Z46" s="286">
        <v>17414</v>
      </c>
    </row>
    <row r="47" spans="1:26" x14ac:dyDescent="0.25">
      <c r="A47" s="23" t="s">
        <v>14</v>
      </c>
      <c r="B47" s="24">
        <v>645180</v>
      </c>
      <c r="C47" s="24">
        <v>644453</v>
      </c>
      <c r="D47" s="24">
        <v>14914</v>
      </c>
      <c r="E47" s="24">
        <v>21293</v>
      </c>
      <c r="F47" s="24">
        <v>162297</v>
      </c>
      <c r="G47" s="24">
        <v>171148.28732999999</v>
      </c>
      <c r="H47" s="24">
        <v>26264.922419999995</v>
      </c>
      <c r="I47" s="24">
        <v>23931.622810000001</v>
      </c>
      <c r="J47" s="24">
        <v>303608.94737000001</v>
      </c>
      <c r="K47" s="24">
        <v>352907.42296</v>
      </c>
      <c r="L47" s="24">
        <v>27340.115970000003</v>
      </c>
      <c r="M47" s="24">
        <v>27797.374129999997</v>
      </c>
      <c r="N47" s="24">
        <v>64369.191729999999</v>
      </c>
      <c r="O47" s="24">
        <v>64624.700219999999</v>
      </c>
      <c r="P47" s="24">
        <v>32836.957920000001</v>
      </c>
      <c r="Q47" s="24">
        <v>36886</v>
      </c>
      <c r="R47" s="24">
        <v>270382.73830999999</v>
      </c>
      <c r="S47" s="24">
        <v>42380</v>
      </c>
      <c r="T47" s="24">
        <v>51760</v>
      </c>
      <c r="U47" s="24">
        <v>60838</v>
      </c>
      <c r="V47" s="24">
        <v>368705</v>
      </c>
      <c r="W47" s="24">
        <v>802788</v>
      </c>
      <c r="X47" s="24">
        <v>18583</v>
      </c>
      <c r="Y47" s="287">
        <v>19327</v>
      </c>
      <c r="Z47" s="287">
        <v>16185</v>
      </c>
    </row>
    <row r="48" spans="1:26" x14ac:dyDescent="0.25">
      <c r="A48" s="12" t="s">
        <v>15</v>
      </c>
      <c r="B48" s="28">
        <v>501967</v>
      </c>
      <c r="C48" s="28">
        <v>501314</v>
      </c>
      <c r="D48" s="28">
        <v>2944</v>
      </c>
      <c r="E48" s="28">
        <v>4417</v>
      </c>
      <c r="F48" s="28">
        <v>5301</v>
      </c>
      <c r="G48" s="28">
        <v>5066.6547200000005</v>
      </c>
      <c r="H48" s="28">
        <v>7073.3115999999991</v>
      </c>
      <c r="I48" s="28">
        <v>5922.7383</v>
      </c>
      <c r="J48" s="28">
        <v>21876.035889999999</v>
      </c>
      <c r="K48" s="28">
        <v>24151.500260000004</v>
      </c>
      <c r="L48" s="28">
        <v>7211.2711100000015</v>
      </c>
      <c r="M48" s="28">
        <v>6922.8276400000004</v>
      </c>
      <c r="N48" s="28">
        <v>11333.953120000002</v>
      </c>
      <c r="O48" s="25">
        <v>11368.499189999999</v>
      </c>
      <c r="P48" s="25">
        <v>9199.7419800000007</v>
      </c>
      <c r="Q48" s="25">
        <v>14343</v>
      </c>
      <c r="R48" s="25">
        <v>116879.65561999999</v>
      </c>
      <c r="S48" s="25">
        <v>27255</v>
      </c>
      <c r="T48" s="25">
        <v>20588</v>
      </c>
      <c r="U48" s="25">
        <v>14513</v>
      </c>
      <c r="V48" s="25">
        <v>18534</v>
      </c>
      <c r="W48" s="25">
        <v>14441</v>
      </c>
      <c r="X48" s="25">
        <v>13723</v>
      </c>
      <c r="Y48" s="288">
        <v>15186</v>
      </c>
      <c r="Z48" s="288">
        <v>15201</v>
      </c>
    </row>
    <row r="49" spans="1:27" x14ac:dyDescent="0.25">
      <c r="A49" s="12" t="s">
        <v>16</v>
      </c>
      <c r="B49" s="28">
        <v>127028</v>
      </c>
      <c r="C49" s="28">
        <v>131163</v>
      </c>
      <c r="D49" s="28">
        <v>204</v>
      </c>
      <c r="E49" s="28">
        <v>0</v>
      </c>
      <c r="F49" s="28">
        <v>142816</v>
      </c>
      <c r="G49" s="28">
        <v>147081.28427999999</v>
      </c>
      <c r="H49" s="28">
        <v>0</v>
      </c>
      <c r="I49" s="28">
        <v>0</v>
      </c>
      <c r="J49" s="28">
        <v>271448.85538000002</v>
      </c>
      <c r="K49" s="28">
        <v>275766.17962999997</v>
      </c>
      <c r="L49" s="28">
        <v>0</v>
      </c>
      <c r="M49" s="28">
        <v>0</v>
      </c>
      <c r="N49" s="28">
        <v>24220.362379999999</v>
      </c>
      <c r="O49" s="25">
        <v>24586.80831</v>
      </c>
      <c r="P49" s="25">
        <v>0</v>
      </c>
      <c r="Q49" s="25">
        <v>0</v>
      </c>
      <c r="R49" s="25">
        <v>153442.49533999999</v>
      </c>
      <c r="S49" s="25">
        <v>0</v>
      </c>
      <c r="T49" s="25">
        <v>0</v>
      </c>
      <c r="U49" s="25">
        <v>0</v>
      </c>
      <c r="V49" s="25">
        <v>320236</v>
      </c>
      <c r="W49" s="25">
        <v>780000</v>
      </c>
      <c r="X49" s="25">
        <v>0</v>
      </c>
      <c r="Y49" s="288">
        <v>0</v>
      </c>
      <c r="Z49" s="288">
        <v>0</v>
      </c>
    </row>
    <row r="50" spans="1:27" x14ac:dyDescent="0.25">
      <c r="A50" s="12" t="s">
        <v>17</v>
      </c>
      <c r="B50" s="28">
        <v>16185</v>
      </c>
      <c r="C50" s="28">
        <v>11976</v>
      </c>
      <c r="D50" s="28">
        <v>11766</v>
      </c>
      <c r="E50" s="28">
        <v>16876</v>
      </c>
      <c r="F50" s="28">
        <v>14180</v>
      </c>
      <c r="G50" s="28">
        <v>19000.348329999997</v>
      </c>
      <c r="H50" s="28">
        <v>19191.610819999998</v>
      </c>
      <c r="I50" s="28">
        <v>18008.88451</v>
      </c>
      <c r="J50" s="28">
        <v>10284.0561</v>
      </c>
      <c r="K50" s="28">
        <v>52989.743070000011</v>
      </c>
      <c r="L50" s="28">
        <v>20128.844860000001</v>
      </c>
      <c r="M50" s="28">
        <v>20874.546489999997</v>
      </c>
      <c r="N50" s="28">
        <v>28814.876230000002</v>
      </c>
      <c r="O50" s="25">
        <v>28669.39272</v>
      </c>
      <c r="P50" s="25">
        <v>23637.215940000002</v>
      </c>
      <c r="Q50" s="25">
        <v>22543</v>
      </c>
      <c r="R50" s="25">
        <v>60.587349999999994</v>
      </c>
      <c r="S50" s="25">
        <v>15125</v>
      </c>
      <c r="T50" s="25">
        <v>31172</v>
      </c>
      <c r="U50" s="25">
        <v>46325</v>
      </c>
      <c r="V50" s="29">
        <v>29935</v>
      </c>
      <c r="W50" s="29">
        <v>8347</v>
      </c>
      <c r="X50" s="29">
        <v>4860</v>
      </c>
      <c r="Y50" s="289">
        <v>4141</v>
      </c>
      <c r="Z50" s="289">
        <v>984</v>
      </c>
    </row>
    <row r="51" spans="1:27" x14ac:dyDescent="0.25">
      <c r="A51" s="12" t="s">
        <v>18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9">
        <v>0</v>
      </c>
      <c r="W51" s="29">
        <v>0</v>
      </c>
      <c r="X51" s="29">
        <v>0</v>
      </c>
      <c r="Y51" s="289">
        <v>0</v>
      </c>
      <c r="Z51" s="289">
        <v>0</v>
      </c>
    </row>
    <row r="52" spans="1:27" x14ac:dyDescent="0.25">
      <c r="A52" s="23" t="s">
        <v>19</v>
      </c>
      <c r="B52" s="24">
        <v>0</v>
      </c>
      <c r="C52" s="24">
        <v>0</v>
      </c>
      <c r="D52" s="24">
        <v>0</v>
      </c>
      <c r="E52" s="24">
        <v>0</v>
      </c>
      <c r="F52" s="24">
        <v>323</v>
      </c>
      <c r="G52" s="24">
        <v>322.65787</v>
      </c>
      <c r="H52" s="24">
        <v>322.65787</v>
      </c>
      <c r="I52" s="24">
        <v>322.65787</v>
      </c>
      <c r="J52" s="24">
        <v>542.79822000000001</v>
      </c>
      <c r="K52" s="24">
        <v>542.79822000000001</v>
      </c>
      <c r="L52" s="24">
        <v>542.79822000000001</v>
      </c>
      <c r="M52" s="24">
        <v>542.79822000000001</v>
      </c>
      <c r="N52" s="24">
        <v>756</v>
      </c>
      <c r="O52" s="24">
        <v>756</v>
      </c>
      <c r="P52" s="24">
        <v>756.15559999999994</v>
      </c>
      <c r="Q52" s="24">
        <v>756.15559999999994</v>
      </c>
      <c r="R52" s="24">
        <v>776</v>
      </c>
      <c r="S52" s="24">
        <v>776</v>
      </c>
      <c r="T52" s="24">
        <v>776</v>
      </c>
      <c r="U52" s="24">
        <v>775.56643999999994</v>
      </c>
      <c r="V52" s="24">
        <v>847</v>
      </c>
      <c r="W52" s="24">
        <v>847</v>
      </c>
      <c r="X52" s="24">
        <v>903</v>
      </c>
      <c r="Y52" s="287">
        <v>903</v>
      </c>
      <c r="Z52" s="287">
        <v>1229</v>
      </c>
    </row>
    <row r="53" spans="1:27" x14ac:dyDescent="0.25">
      <c r="A53" s="12" t="s">
        <v>15</v>
      </c>
      <c r="B53" s="28">
        <v>0</v>
      </c>
      <c r="C53" s="28">
        <v>0</v>
      </c>
      <c r="D53" s="28">
        <v>0</v>
      </c>
      <c r="E53" s="28">
        <v>0</v>
      </c>
      <c r="F53" s="28">
        <v>323</v>
      </c>
      <c r="G53" s="28">
        <v>322.65787</v>
      </c>
      <c r="H53" s="28">
        <v>322.65787</v>
      </c>
      <c r="I53" s="28">
        <v>322.65787</v>
      </c>
      <c r="J53" s="28">
        <v>542.79822000000001</v>
      </c>
      <c r="K53" s="28">
        <v>542.79822000000001</v>
      </c>
      <c r="L53" s="28">
        <v>542.79822000000001</v>
      </c>
      <c r="M53" s="28">
        <v>542.79822000000001</v>
      </c>
      <c r="N53" s="28">
        <v>756</v>
      </c>
      <c r="O53" s="25">
        <v>756</v>
      </c>
      <c r="P53" s="25">
        <v>756.15559999999994</v>
      </c>
      <c r="Q53" s="25">
        <v>756.15559999999994</v>
      </c>
      <c r="R53" s="25">
        <v>776</v>
      </c>
      <c r="S53" s="25">
        <v>776</v>
      </c>
      <c r="T53" s="25">
        <v>776</v>
      </c>
      <c r="U53" s="25">
        <v>775.56643999999994</v>
      </c>
      <c r="V53" s="25">
        <v>847</v>
      </c>
      <c r="W53" s="25">
        <v>847</v>
      </c>
      <c r="X53" s="25">
        <v>903</v>
      </c>
      <c r="Y53" s="288">
        <v>903</v>
      </c>
      <c r="Z53" s="288">
        <v>1229</v>
      </c>
    </row>
    <row r="54" spans="1:27" x14ac:dyDescent="0.25">
      <c r="A54" s="10" t="s">
        <v>20</v>
      </c>
      <c r="B54" s="22">
        <v>3055882</v>
      </c>
      <c r="C54" s="22">
        <v>3410069</v>
      </c>
      <c r="D54" s="22">
        <v>3329633</v>
      </c>
      <c r="E54" s="22">
        <v>3623152</v>
      </c>
      <c r="F54" s="22">
        <v>3770185</v>
      </c>
      <c r="G54" s="22">
        <v>4109364.2944600005</v>
      </c>
      <c r="H54" s="22">
        <v>3799723.1136200004</v>
      </c>
      <c r="I54" s="22">
        <v>4158623.0024000001</v>
      </c>
      <c r="J54" s="22">
        <v>4178629.9267299999</v>
      </c>
      <c r="K54" s="22">
        <v>4553965.8297800003</v>
      </c>
      <c r="L54" s="22">
        <v>4110565.3416100005</v>
      </c>
      <c r="M54" s="22">
        <v>4466925.9770899992</v>
      </c>
      <c r="N54" s="22">
        <v>4603698.4447500007</v>
      </c>
      <c r="O54" s="22">
        <v>5006419.7719600005</v>
      </c>
      <c r="P54" s="22">
        <v>5472740.5959100015</v>
      </c>
      <c r="Q54" s="22">
        <v>4965496</v>
      </c>
      <c r="R54" s="22">
        <v>5140791.1064800005</v>
      </c>
      <c r="S54" s="22">
        <v>5527389</v>
      </c>
      <c r="T54" s="22">
        <v>5983812</v>
      </c>
      <c r="U54" s="22">
        <v>4746363</v>
      </c>
      <c r="V54" s="22">
        <v>9085407</v>
      </c>
      <c r="W54" s="22">
        <v>10038733</v>
      </c>
      <c r="X54" s="22">
        <v>10436845</v>
      </c>
      <c r="Y54" s="286">
        <v>10811310</v>
      </c>
      <c r="Z54" s="286">
        <v>10558769</v>
      </c>
    </row>
    <row r="55" spans="1:27" x14ac:dyDescent="0.25">
      <c r="A55" s="12" t="s">
        <v>21</v>
      </c>
      <c r="B55" s="28">
        <v>2756687</v>
      </c>
      <c r="C55" s="28">
        <v>2756687</v>
      </c>
      <c r="D55" s="28">
        <v>2756687</v>
      </c>
      <c r="E55" s="28">
        <v>2756687</v>
      </c>
      <c r="F55" s="28">
        <v>2756687</v>
      </c>
      <c r="G55" s="28">
        <v>2756687.1670200001</v>
      </c>
      <c r="H55" s="28">
        <v>2756687.1670200001</v>
      </c>
      <c r="I55" s="28">
        <v>2756687.1670200001</v>
      </c>
      <c r="J55" s="28">
        <v>2756687.1670200001</v>
      </c>
      <c r="K55" s="28">
        <v>2756687.1670200001</v>
      </c>
      <c r="L55" s="28">
        <v>2756687.1670200001</v>
      </c>
      <c r="M55" s="28">
        <v>2756687.1670200001</v>
      </c>
      <c r="N55" s="28">
        <v>2756687.1670200001</v>
      </c>
      <c r="O55" s="25">
        <v>2756687.1670200001</v>
      </c>
      <c r="P55" s="25">
        <v>2756687.1670200001</v>
      </c>
      <c r="Q55" s="25">
        <v>2756687</v>
      </c>
      <c r="R55" s="25">
        <v>2756687.1670200001</v>
      </c>
      <c r="S55" s="25">
        <v>2756687</v>
      </c>
      <c r="T55" s="25">
        <v>2756687</v>
      </c>
      <c r="U55" s="25">
        <v>2756687</v>
      </c>
      <c r="V55" s="26">
        <v>2756687</v>
      </c>
      <c r="W55" s="26">
        <v>2756687</v>
      </c>
      <c r="X55" s="26">
        <v>2756687</v>
      </c>
      <c r="Y55" s="288">
        <v>2756687</v>
      </c>
      <c r="Z55" s="288">
        <v>2756687</v>
      </c>
      <c r="AA55" s="9"/>
    </row>
    <row r="56" spans="1:27" x14ac:dyDescent="0.25">
      <c r="A56" s="12" t="s">
        <v>22</v>
      </c>
      <c r="B56" s="28">
        <v>407826</v>
      </c>
      <c r="C56" s="28">
        <v>407826</v>
      </c>
      <c r="D56" s="28">
        <v>26743</v>
      </c>
      <c r="E56" s="28">
        <v>26743</v>
      </c>
      <c r="F56" s="28">
        <v>973519</v>
      </c>
      <c r="G56" s="28">
        <v>973519.44663000014</v>
      </c>
      <c r="H56" s="28">
        <v>323341.96964999998</v>
      </c>
      <c r="I56" s="28">
        <v>323341.96964999998</v>
      </c>
      <c r="J56" s="28">
        <v>1350743.503</v>
      </c>
      <c r="K56" s="28">
        <v>1350743.503</v>
      </c>
      <c r="L56" s="28">
        <v>635066.06295000005</v>
      </c>
      <c r="M56" s="28">
        <v>635066.06295000005</v>
      </c>
      <c r="N56" s="28">
        <v>1761741.7532000002</v>
      </c>
      <c r="O56" s="25">
        <v>1761741.7532000002</v>
      </c>
      <c r="P56" s="25">
        <v>1761741.7532000002</v>
      </c>
      <c r="Q56" s="25">
        <v>989692</v>
      </c>
      <c r="R56" s="25">
        <v>2162305.99058</v>
      </c>
      <c r="S56" s="25">
        <v>2162306</v>
      </c>
      <c r="T56" s="25">
        <v>2162306</v>
      </c>
      <c r="U56" s="25">
        <v>572306</v>
      </c>
      <c r="V56" s="26">
        <v>1921484</v>
      </c>
      <c r="W56" s="26">
        <v>1141484</v>
      </c>
      <c r="X56" s="26">
        <v>1141484</v>
      </c>
      <c r="Y56" s="288">
        <v>1141484</v>
      </c>
      <c r="Z56" s="288">
        <v>2303797</v>
      </c>
      <c r="AA56" s="9"/>
    </row>
    <row r="57" spans="1:27" x14ac:dyDescent="0.25">
      <c r="A57" s="12" t="s">
        <v>23</v>
      </c>
      <c r="B57" s="28">
        <v>-108631</v>
      </c>
      <c r="C57" s="28">
        <v>-32957</v>
      </c>
      <c r="D57" s="28">
        <v>13426</v>
      </c>
      <c r="E57" s="28">
        <v>35967</v>
      </c>
      <c r="F57" s="28">
        <v>39979</v>
      </c>
      <c r="G57" s="28">
        <v>57928.111330000007</v>
      </c>
      <c r="H57" s="28">
        <v>58122.49635999999</v>
      </c>
      <c r="I57" s="28">
        <v>102372.60710999998</v>
      </c>
      <c r="J57" s="26">
        <v>71199.256709999987</v>
      </c>
      <c r="K57" s="26">
        <v>76388.19187000001</v>
      </c>
      <c r="L57" s="26">
        <v>25211.609129999993</v>
      </c>
      <c r="M57" s="26">
        <v>22757.664159999997</v>
      </c>
      <c r="N57" s="26">
        <v>85269.524529999995</v>
      </c>
      <c r="O57" s="26">
        <v>92552.711299999995</v>
      </c>
      <c r="P57" s="26">
        <v>175226.01974000002</v>
      </c>
      <c r="Q57" s="26">
        <v>212923</v>
      </c>
      <c r="R57" s="26">
        <v>221797.94887999998</v>
      </c>
      <c r="S57" s="26">
        <v>194466</v>
      </c>
      <c r="T57" s="26">
        <v>256951</v>
      </c>
      <c r="U57" s="26">
        <v>201372</v>
      </c>
      <c r="V57" s="26">
        <v>4407236</v>
      </c>
      <c r="W57" s="26">
        <v>5708905</v>
      </c>
      <c r="X57" s="26">
        <v>5680383</v>
      </c>
      <c r="Y57" s="288">
        <v>5562712</v>
      </c>
      <c r="Z57" s="288">
        <v>5498285</v>
      </c>
      <c r="AA57" s="9"/>
    </row>
    <row r="58" spans="1:27" x14ac:dyDescent="0.25">
      <c r="A58" s="12" t="s">
        <v>24</v>
      </c>
      <c r="B58" s="28">
        <v>0</v>
      </c>
      <c r="C58" s="28">
        <v>278513</v>
      </c>
      <c r="D58" s="28">
        <v>532777</v>
      </c>
      <c r="E58" s="28">
        <v>803755</v>
      </c>
      <c r="F58" s="28">
        <v>0</v>
      </c>
      <c r="G58" s="28">
        <v>321229.56948000001</v>
      </c>
      <c r="H58" s="28">
        <v>661571.48059000017</v>
      </c>
      <c r="I58" s="28">
        <v>976221.2586200001</v>
      </c>
      <c r="J58" s="25">
        <v>0</v>
      </c>
      <c r="K58" s="25">
        <v>370146.96788999997</v>
      </c>
      <c r="L58" s="25">
        <v>693600.50251000025</v>
      </c>
      <c r="M58" s="25">
        <v>1052415.0829599991</v>
      </c>
      <c r="N58" s="25">
        <v>0</v>
      </c>
      <c r="O58" s="25">
        <v>395438.14043999999</v>
      </c>
      <c r="P58" s="25">
        <v>779085.65595000004</v>
      </c>
      <c r="Q58" s="25">
        <v>1006194</v>
      </c>
      <c r="R58" s="25">
        <v>0</v>
      </c>
      <c r="S58" s="25">
        <v>413930</v>
      </c>
      <c r="T58" s="25">
        <v>807868</v>
      </c>
      <c r="U58" s="25">
        <v>1215998</v>
      </c>
      <c r="V58" s="26">
        <v>0</v>
      </c>
      <c r="W58" s="26">
        <v>431657</v>
      </c>
      <c r="X58" s="26">
        <v>858291</v>
      </c>
      <c r="Y58" s="288">
        <v>1350427</v>
      </c>
      <c r="Z58" s="288">
        <v>0</v>
      </c>
    </row>
    <row r="60" spans="1:27" x14ac:dyDescent="0.25">
      <c r="S60" s="9"/>
      <c r="T60" s="9"/>
      <c r="U60" s="9"/>
      <c r="V60" s="9"/>
      <c r="W60" s="9"/>
      <c r="X60" s="9"/>
      <c r="Y60" s="9"/>
      <c r="Z60" s="9"/>
    </row>
    <row r="61" spans="1:27" x14ac:dyDescent="0.25">
      <c r="W61" s="9"/>
      <c r="X61" s="9"/>
      <c r="Y61" s="9"/>
      <c r="Z61" s="9"/>
    </row>
    <row r="62" spans="1:27" x14ac:dyDescent="0.25">
      <c r="W62" s="198"/>
      <c r="X62" s="198"/>
      <c r="Y62" s="198"/>
      <c r="Z62" s="19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D0464-6C3C-47C5-9B99-94E5A9C1F18B}">
  <sheetPr>
    <tabColor theme="5"/>
  </sheetPr>
  <dimension ref="A1:AC127"/>
  <sheetViews>
    <sheetView showGridLines="0" showRowColHeaders="0" workbookViewId="0">
      <pane xSplit="2" topLeftCell="C1" activePane="topRight" state="frozen"/>
      <selection activeCell="B14" sqref="B14"/>
      <selection pane="topRight" activeCell="A3" sqref="A3"/>
    </sheetView>
  </sheetViews>
  <sheetFormatPr defaultRowHeight="15" x14ac:dyDescent="0.25"/>
  <cols>
    <col min="1" max="1" width="54.5703125" customWidth="1"/>
    <col min="2" max="2" width="9.42578125" hidden="1" customWidth="1"/>
    <col min="3" max="3" width="14.28515625" bestFit="1" customWidth="1"/>
    <col min="4" max="17" width="18.140625" bestFit="1" customWidth="1"/>
    <col min="18" max="22" width="19" bestFit="1" customWidth="1"/>
  </cols>
  <sheetData>
    <row r="1" spans="1:29" ht="15.75" x14ac:dyDescent="0.25">
      <c r="A1" s="75"/>
      <c r="B1" s="75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65"/>
      <c r="X1" s="65"/>
      <c r="Y1" s="65"/>
      <c r="Z1" s="65"/>
      <c r="AA1" s="65"/>
      <c r="AB1" s="65"/>
    </row>
    <row r="2" spans="1:29" ht="15.75" x14ac:dyDescent="0.25">
      <c r="A2" s="75"/>
      <c r="B2" s="75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201"/>
      <c r="V2" s="201"/>
      <c r="W2" s="46"/>
      <c r="X2" s="46"/>
      <c r="Y2" s="46"/>
      <c r="Z2" s="46"/>
      <c r="AA2" s="46"/>
      <c r="AB2" s="46"/>
    </row>
    <row r="3" spans="1:29" ht="45.75" customHeight="1" x14ac:dyDescent="0.35">
      <c r="A3" s="96" t="s">
        <v>26</v>
      </c>
      <c r="B3" s="75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8"/>
      <c r="X3" s="38"/>
      <c r="Y3" s="38"/>
      <c r="Z3" s="38"/>
      <c r="AA3" s="38"/>
      <c r="AB3" s="38"/>
      <c r="AC3" s="38"/>
    </row>
    <row r="4" spans="1:29" x14ac:dyDescent="0.25">
      <c r="W4" s="38"/>
      <c r="X4" s="38"/>
      <c r="Y4" s="38"/>
      <c r="Z4" s="38"/>
      <c r="AA4" s="38"/>
      <c r="AB4" s="38"/>
      <c r="AC4" s="38"/>
    </row>
    <row r="5" spans="1:29" ht="24.95" customHeight="1" x14ac:dyDescent="0.25">
      <c r="A5" s="31" t="s">
        <v>27</v>
      </c>
      <c r="B5" s="32"/>
      <c r="C5" s="93">
        <v>42825</v>
      </c>
      <c r="D5" s="93">
        <v>42916</v>
      </c>
      <c r="E5" s="93">
        <v>43008</v>
      </c>
      <c r="F5" s="93">
        <v>43100</v>
      </c>
      <c r="G5" s="93">
        <v>43190</v>
      </c>
      <c r="H5" s="93">
        <v>43281</v>
      </c>
      <c r="I5" s="93">
        <v>43373</v>
      </c>
      <c r="J5" s="93">
        <v>43465</v>
      </c>
      <c r="K5" s="93">
        <v>43555</v>
      </c>
      <c r="L5" s="93">
        <v>43646</v>
      </c>
      <c r="M5" s="93">
        <v>43738</v>
      </c>
      <c r="N5" s="93">
        <v>43830</v>
      </c>
      <c r="O5" s="93">
        <v>43921</v>
      </c>
      <c r="P5" s="93">
        <v>44012</v>
      </c>
      <c r="Q5" s="93">
        <v>44104</v>
      </c>
      <c r="R5" s="93">
        <v>44196</v>
      </c>
      <c r="S5" s="93">
        <v>44286</v>
      </c>
      <c r="T5" s="93">
        <v>44377</v>
      </c>
      <c r="U5" s="93">
        <v>44440</v>
      </c>
      <c r="V5" s="93">
        <v>44531</v>
      </c>
      <c r="W5" s="94"/>
      <c r="X5" s="94"/>
      <c r="Y5" s="94"/>
      <c r="Z5" s="94"/>
      <c r="AA5" s="94"/>
      <c r="AB5" s="94"/>
      <c r="AC5" s="38"/>
    </row>
    <row r="6" spans="1:29" ht="14.25" customHeight="1" x14ac:dyDescent="0.25">
      <c r="A6" s="77" t="s">
        <v>2</v>
      </c>
      <c r="B6" s="78"/>
      <c r="C6" s="78">
        <v>12486369.556799987</v>
      </c>
      <c r="D6" s="78">
        <v>12125035.35967999</v>
      </c>
      <c r="E6" s="78">
        <v>12288566.850609994</v>
      </c>
      <c r="F6" s="78">
        <v>12872260.172449993</v>
      </c>
      <c r="G6" s="78">
        <v>13658121.199090002</v>
      </c>
      <c r="H6" s="78">
        <v>13712643.564649999</v>
      </c>
      <c r="I6" s="78">
        <v>13604081.268439997</v>
      </c>
      <c r="J6" s="78">
        <v>14598140.038940003</v>
      </c>
      <c r="K6" s="78">
        <v>15451817.680979999</v>
      </c>
      <c r="L6" s="78">
        <v>15810985.566500004</v>
      </c>
      <c r="M6" s="78">
        <v>16308365.029169993</v>
      </c>
      <c r="N6" s="78">
        <v>16713483.647220001</v>
      </c>
      <c r="O6" s="78">
        <v>17171316.24126</v>
      </c>
      <c r="P6" s="78">
        <v>17511982.850959994</v>
      </c>
      <c r="Q6" s="78">
        <v>10218192.204</v>
      </c>
      <c r="R6" s="78">
        <v>10221605.356369995</v>
      </c>
      <c r="S6" s="78">
        <v>10609407.125809999</v>
      </c>
      <c r="T6" s="78">
        <v>9759731.0891699959</v>
      </c>
      <c r="U6" s="77">
        <v>9167639.485880008</v>
      </c>
      <c r="V6" s="77">
        <v>9353664.8562399987</v>
      </c>
    </row>
    <row r="7" spans="1:29" x14ac:dyDescent="0.25">
      <c r="A7" s="79" t="s">
        <v>3</v>
      </c>
      <c r="B7" s="79"/>
      <c r="C7" s="79">
        <v>8100587.3611699864</v>
      </c>
      <c r="D7" s="79">
        <v>7143365.2936499901</v>
      </c>
      <c r="E7" s="79">
        <v>5895382.6568399919</v>
      </c>
      <c r="F7" s="79">
        <v>5948030.8916899897</v>
      </c>
      <c r="G7" s="79">
        <v>9110785.9032000024</v>
      </c>
      <c r="H7" s="79">
        <v>8424433.8826100007</v>
      </c>
      <c r="I7" s="79">
        <v>8048573.9995699981</v>
      </c>
      <c r="J7" s="79">
        <v>8545514.059700001</v>
      </c>
      <c r="K7" s="79">
        <v>7003978.1485900003</v>
      </c>
      <c r="L7" s="79">
        <v>6652690.6723500015</v>
      </c>
      <c r="M7" s="79">
        <v>4814220.8380300021</v>
      </c>
      <c r="N7" s="79">
        <v>4518492.4382400028</v>
      </c>
      <c r="O7" s="79">
        <v>5429160.649240002</v>
      </c>
      <c r="P7" s="79">
        <v>6657463.4419599995</v>
      </c>
      <c r="Q7" s="79">
        <v>3605028.2958400012</v>
      </c>
      <c r="R7" s="79">
        <v>3340616.4619999952</v>
      </c>
      <c r="S7" s="79">
        <v>3674336.8310400001</v>
      </c>
      <c r="T7" s="79">
        <v>2977907.9249099954</v>
      </c>
      <c r="U7" s="83">
        <v>2460358.6981500071</v>
      </c>
      <c r="V7" s="83">
        <v>2551788.6331599974</v>
      </c>
    </row>
    <row r="8" spans="1:29" x14ac:dyDescent="0.25">
      <c r="A8" s="80" t="s">
        <v>28</v>
      </c>
      <c r="B8" s="81"/>
      <c r="C8" s="81">
        <v>44425.313829995248</v>
      </c>
      <c r="D8" s="81">
        <v>33420.916229995069</v>
      </c>
      <c r="E8" s="81">
        <v>16867.344859995126</v>
      </c>
      <c r="F8" s="81">
        <v>20226.367389995194</v>
      </c>
      <c r="G8" s="81">
        <v>3892.2436400036786</v>
      </c>
      <c r="H8" s="81">
        <v>8086.0774900033794</v>
      </c>
      <c r="I8" s="80">
        <v>23740.182379999707</v>
      </c>
      <c r="J8" s="80">
        <v>32093.900249999751</v>
      </c>
      <c r="K8" s="80">
        <v>25497.039799999897</v>
      </c>
      <c r="L8" s="80">
        <v>21860.296110000079</v>
      </c>
      <c r="M8" s="80">
        <v>17152.975410000305</v>
      </c>
      <c r="N8" s="80">
        <v>13522.454439999676</v>
      </c>
      <c r="O8" s="80">
        <v>7586.8469500003985</v>
      </c>
      <c r="P8" s="80">
        <v>47885.307110000664</v>
      </c>
      <c r="Q8" s="80">
        <v>7849.8056400002297</v>
      </c>
      <c r="R8" s="80">
        <v>3897.9805800002678</v>
      </c>
      <c r="S8" s="80">
        <v>5351.700179999365</v>
      </c>
      <c r="T8" s="80">
        <v>7636.532059999392</v>
      </c>
      <c r="U8" s="80">
        <v>216.25338999948534</v>
      </c>
      <c r="V8" s="80">
        <v>9648.2408999998443</v>
      </c>
    </row>
    <row r="9" spans="1:29" x14ac:dyDescent="0.25">
      <c r="A9" s="80" t="s">
        <v>29</v>
      </c>
      <c r="B9" s="81"/>
      <c r="C9" s="81">
        <v>5112386.3913999982</v>
      </c>
      <c r="D9" s="81">
        <v>3922340.73141</v>
      </c>
      <c r="E9" s="81">
        <v>3304406.4298599996</v>
      </c>
      <c r="F9" s="81">
        <v>3816946.8379299995</v>
      </c>
      <c r="G9" s="81">
        <v>6263961.1487900019</v>
      </c>
      <c r="H9" s="81">
        <v>5413960.7867900003</v>
      </c>
      <c r="I9" s="80">
        <v>5888217.4420699999</v>
      </c>
      <c r="J9" s="80">
        <v>6069552.7258300018</v>
      </c>
      <c r="K9" s="80">
        <v>3706275.7620499996</v>
      </c>
      <c r="L9" s="80">
        <v>2736918.57565</v>
      </c>
      <c r="M9" s="80">
        <v>1741025.9034299997</v>
      </c>
      <c r="N9" s="80">
        <v>1984680.6622400002</v>
      </c>
      <c r="O9" s="80">
        <v>2061912.1683400003</v>
      </c>
      <c r="P9" s="80">
        <v>3260408.6839599996</v>
      </c>
      <c r="Q9" s="80">
        <v>1504289.8182700004</v>
      </c>
      <c r="R9" s="80">
        <v>1154025.3031199998</v>
      </c>
      <c r="S9" s="80">
        <v>1217738.6118100001</v>
      </c>
      <c r="T9" s="80">
        <v>574171.57591000001</v>
      </c>
      <c r="U9" s="80">
        <v>829332.67037999991</v>
      </c>
      <c r="V9" s="80">
        <v>1062619.3810399999</v>
      </c>
    </row>
    <row r="10" spans="1:29" x14ac:dyDescent="0.25">
      <c r="A10" s="80" t="s">
        <v>30</v>
      </c>
      <c r="B10" s="81"/>
      <c r="C10" s="81">
        <v>1361621.6387999996</v>
      </c>
      <c r="D10" s="81">
        <v>1508544.0174100006</v>
      </c>
      <c r="E10" s="81">
        <v>1617102.7315500011</v>
      </c>
      <c r="F10" s="81">
        <v>1037256.5357100003</v>
      </c>
      <c r="G10" s="81">
        <v>1166581.4521800003</v>
      </c>
      <c r="H10" s="81">
        <v>1207211.8256600001</v>
      </c>
      <c r="I10" s="80">
        <v>1013188.5089700001</v>
      </c>
      <c r="J10" s="80">
        <v>1135507.6570600003</v>
      </c>
      <c r="K10" s="80">
        <v>1220418.8157300004</v>
      </c>
      <c r="L10" s="80">
        <v>1828379.0650699998</v>
      </c>
      <c r="M10" s="80">
        <v>1932298.5042699997</v>
      </c>
      <c r="N10" s="80">
        <v>1268797.5797100004</v>
      </c>
      <c r="O10" s="80">
        <v>1378511.2581499999</v>
      </c>
      <c r="P10" s="80">
        <v>1349482.85944</v>
      </c>
      <c r="Q10" s="80">
        <v>1168864.96483</v>
      </c>
      <c r="R10" s="80">
        <v>1197038.7726300003</v>
      </c>
      <c r="S10" s="80">
        <v>1249271.4441099993</v>
      </c>
      <c r="T10" s="80">
        <v>1130841.9352200001</v>
      </c>
      <c r="U10" s="80">
        <v>1129763.9501599995</v>
      </c>
      <c r="V10" s="80">
        <v>1148772.0539300004</v>
      </c>
    </row>
    <row r="11" spans="1:29" x14ac:dyDescent="0.25">
      <c r="A11" s="80" t="s">
        <v>31</v>
      </c>
      <c r="B11" s="81"/>
      <c r="C11" s="81">
        <v>170690.86715999999</v>
      </c>
      <c r="D11" s="81">
        <v>167987.40124000001</v>
      </c>
      <c r="E11" s="81">
        <v>176781.56617999988</v>
      </c>
      <c r="F11" s="81">
        <v>177981.86509999997</v>
      </c>
      <c r="G11" s="81">
        <v>197549.03864999989</v>
      </c>
      <c r="H11" s="81">
        <v>197932.40734999991</v>
      </c>
      <c r="I11" s="80">
        <v>218244.55329999994</v>
      </c>
      <c r="J11" s="80">
        <v>222912.52811999997</v>
      </c>
      <c r="K11" s="80">
        <v>194824.78176000001</v>
      </c>
      <c r="L11" s="80">
        <v>160121.69035999995</v>
      </c>
      <c r="M11" s="80">
        <v>154709.27332000009</v>
      </c>
      <c r="N11" s="80">
        <v>166969.51617000013</v>
      </c>
      <c r="O11" s="80">
        <v>168927.96643000012</v>
      </c>
      <c r="P11" s="80">
        <v>108946.08789000011</v>
      </c>
      <c r="Q11" s="80">
        <v>98839.082619999986</v>
      </c>
      <c r="R11" s="80">
        <v>81119.842930000057</v>
      </c>
      <c r="S11" s="80">
        <v>96976.976739999998</v>
      </c>
      <c r="T11" s="80">
        <v>83850.675630000012</v>
      </c>
      <c r="U11" s="80">
        <v>38841.358590000018</v>
      </c>
      <c r="V11" s="80">
        <v>26723.837520000001</v>
      </c>
    </row>
    <row r="12" spans="1:29" x14ac:dyDescent="0.25">
      <c r="A12" s="80" t="s">
        <v>32</v>
      </c>
      <c r="B12" s="81"/>
      <c r="C12" s="81">
        <v>1039370.284269994</v>
      </c>
      <c r="D12" s="81">
        <v>1126793.6283399947</v>
      </c>
      <c r="E12" s="81">
        <v>332295.66191999445</v>
      </c>
      <c r="F12" s="81">
        <v>406844.70640999457</v>
      </c>
      <c r="G12" s="81">
        <v>984083.94739999843</v>
      </c>
      <c r="H12" s="81">
        <v>1085722.8788399976</v>
      </c>
      <c r="I12" s="80">
        <v>384303.29887999728</v>
      </c>
      <c r="J12" s="80">
        <v>538232.0824300003</v>
      </c>
      <c r="K12" s="80">
        <v>1278781.9636799998</v>
      </c>
      <c r="L12" s="80">
        <v>1309220.0934100018</v>
      </c>
      <c r="M12" s="80">
        <v>364344.82699000242</v>
      </c>
      <c r="N12" s="80">
        <v>444241.35629000224</v>
      </c>
      <c r="O12" s="80">
        <v>1178289.902410001</v>
      </c>
      <c r="P12" s="80">
        <v>1264082.2770599981</v>
      </c>
      <c r="Q12" s="80">
        <v>717083.02521000081</v>
      </c>
      <c r="R12" s="80">
        <v>786823.4822699948</v>
      </c>
      <c r="S12" s="80">
        <v>990567.69854000467</v>
      </c>
      <c r="T12" s="80">
        <v>1078476.718959996</v>
      </c>
      <c r="U12" s="80">
        <v>368383.10204000829</v>
      </c>
      <c r="V12" s="80">
        <v>217038.83017999737</v>
      </c>
    </row>
    <row r="13" spans="1:29" x14ac:dyDescent="0.25">
      <c r="A13" s="80" t="s">
        <v>33</v>
      </c>
      <c r="B13" s="81"/>
      <c r="C13" s="81">
        <v>12515.538949999984</v>
      </c>
      <c r="D13" s="81">
        <v>14877.000509999991</v>
      </c>
      <c r="E13" s="81">
        <v>13616.120179999989</v>
      </c>
      <c r="F13" s="81">
        <v>13869.908239999984</v>
      </c>
      <c r="G13" s="81">
        <v>15740.873940000003</v>
      </c>
      <c r="H13" s="81">
        <v>17367.177050000002</v>
      </c>
      <c r="I13" s="80">
        <v>14952.415170000002</v>
      </c>
      <c r="J13" s="80">
        <v>14919.134989999999</v>
      </c>
      <c r="K13" s="80">
        <v>16383.886650000002</v>
      </c>
      <c r="L13" s="80">
        <v>15437.169620000001</v>
      </c>
      <c r="M13" s="80">
        <v>13460.372429999998</v>
      </c>
      <c r="N13" s="80">
        <v>12818.9535</v>
      </c>
      <c r="O13" s="80">
        <v>14803.445659999998</v>
      </c>
      <c r="P13" s="80">
        <v>18861.825949999999</v>
      </c>
      <c r="Q13" s="80">
        <v>15533.73618</v>
      </c>
      <c r="R13" s="80">
        <v>19042.921009999998</v>
      </c>
      <c r="S13" s="80">
        <v>19051.723989999995</v>
      </c>
      <c r="T13" s="80">
        <v>19647.389459999999</v>
      </c>
      <c r="U13" s="80">
        <v>18405.145340000003</v>
      </c>
      <c r="V13" s="80">
        <v>18161.077729999997</v>
      </c>
    </row>
    <row r="14" spans="1:29" x14ac:dyDescent="0.25">
      <c r="A14" s="80" t="s">
        <v>34</v>
      </c>
      <c r="B14" s="81"/>
      <c r="C14" s="81">
        <v>7862.3918200000253</v>
      </c>
      <c r="D14" s="81">
        <v>11507.669470000023</v>
      </c>
      <c r="E14" s="81">
        <v>6709.6623100000197</v>
      </c>
      <c r="F14" s="81">
        <v>12474.223730000022</v>
      </c>
      <c r="G14" s="81">
        <v>12930.280710000034</v>
      </c>
      <c r="H14" s="81">
        <v>11692.731710000024</v>
      </c>
      <c r="I14" s="80">
        <v>6239.8168499999983</v>
      </c>
      <c r="J14" s="80">
        <v>20409.360319999996</v>
      </c>
      <c r="K14" s="80">
        <v>16891.109549999994</v>
      </c>
      <c r="L14" s="80">
        <v>13481.519819999992</v>
      </c>
      <c r="M14" s="80">
        <v>10144.919739999996</v>
      </c>
      <c r="N14" s="80">
        <v>14236.522079999999</v>
      </c>
      <c r="O14" s="80">
        <v>12961.072540000001</v>
      </c>
      <c r="P14" s="80">
        <v>12580.615290000002</v>
      </c>
      <c r="Q14" s="80">
        <v>8409.310390000006</v>
      </c>
      <c r="R14" s="80">
        <v>12280.241410000022</v>
      </c>
      <c r="S14" s="80">
        <v>12587.990019999987</v>
      </c>
      <c r="T14" s="80">
        <v>11820.495500000005</v>
      </c>
      <c r="U14" s="80">
        <v>12448.831520000029</v>
      </c>
      <c r="V14" s="80">
        <v>12417.711799999997</v>
      </c>
    </row>
    <row r="15" spans="1:29" x14ac:dyDescent="0.25">
      <c r="A15" s="80" t="s">
        <v>35</v>
      </c>
      <c r="B15" s="81"/>
      <c r="C15" s="81">
        <v>351714.93494000012</v>
      </c>
      <c r="D15" s="81">
        <v>357893.92904000025</v>
      </c>
      <c r="E15" s="81">
        <v>427603.13998000044</v>
      </c>
      <c r="F15" s="81">
        <v>462430.4471799999</v>
      </c>
      <c r="G15" s="81">
        <v>466046.91788999981</v>
      </c>
      <c r="H15" s="81">
        <v>482459.99772000004</v>
      </c>
      <c r="I15" s="80">
        <v>499687.78194999998</v>
      </c>
      <c r="J15" s="80">
        <v>511886.67070000008</v>
      </c>
      <c r="K15" s="80">
        <v>544904.78937000001</v>
      </c>
      <c r="L15" s="80">
        <v>567272.26231000014</v>
      </c>
      <c r="M15" s="80">
        <v>581084.06244000001</v>
      </c>
      <c r="N15" s="80">
        <v>613225.39380999992</v>
      </c>
      <c r="O15" s="80">
        <v>606167.98875999998</v>
      </c>
      <c r="P15" s="80">
        <v>595215.7852599998</v>
      </c>
      <c r="Q15" s="80">
        <v>84158.552699999986</v>
      </c>
      <c r="R15" s="80">
        <v>86387.918050000037</v>
      </c>
      <c r="S15" s="80">
        <v>82790.685650000014</v>
      </c>
      <c r="T15" s="80">
        <v>71462.602169999984</v>
      </c>
      <c r="U15" s="80">
        <v>62967.386730000006</v>
      </c>
      <c r="V15" s="80">
        <v>56407.500059999977</v>
      </c>
    </row>
    <row r="16" spans="1:29" x14ac:dyDescent="0.25">
      <c r="A16" s="79" t="s">
        <v>11</v>
      </c>
      <c r="B16" s="79"/>
      <c r="C16" s="79">
        <v>4385782.19563</v>
      </c>
      <c r="D16" s="79">
        <v>4981670.0660299994</v>
      </c>
      <c r="E16" s="79">
        <v>6393184.1937700007</v>
      </c>
      <c r="F16" s="79">
        <v>6924229.2807600033</v>
      </c>
      <c r="G16" s="79">
        <v>4547335.2958899997</v>
      </c>
      <c r="H16" s="79">
        <v>5288209.6820399994</v>
      </c>
      <c r="I16" s="79">
        <v>5555507.2688699989</v>
      </c>
      <c r="J16" s="79">
        <v>6052625.9792399993</v>
      </c>
      <c r="K16" s="79">
        <v>8447839.5323900003</v>
      </c>
      <c r="L16" s="79">
        <v>9158294.8941500019</v>
      </c>
      <c r="M16" s="79">
        <v>11494144.191139994</v>
      </c>
      <c r="N16" s="79">
        <v>12194991.208979998</v>
      </c>
      <c r="O16" s="79">
        <v>11742155.592019999</v>
      </c>
      <c r="P16" s="79">
        <v>10854519.408999996</v>
      </c>
      <c r="Q16" s="79">
        <v>6613163.9081600001</v>
      </c>
      <c r="R16" s="79">
        <v>6880988.8943699999</v>
      </c>
      <c r="S16" s="79">
        <v>6935070.2947699996</v>
      </c>
      <c r="T16" s="79">
        <v>6781823.16426</v>
      </c>
      <c r="U16" s="83">
        <v>6707280.7877300009</v>
      </c>
      <c r="V16" s="83">
        <v>6801876.2230799999</v>
      </c>
    </row>
    <row r="17" spans="1:22" x14ac:dyDescent="0.25">
      <c r="A17" s="82" t="s">
        <v>36</v>
      </c>
      <c r="B17" s="82"/>
      <c r="C17" s="82">
        <v>3882686.1347400001</v>
      </c>
      <c r="D17" s="82">
        <v>4464093.5221199999</v>
      </c>
      <c r="E17" s="82">
        <v>5861643.37304</v>
      </c>
      <c r="F17" s="82">
        <v>6378126.5201200023</v>
      </c>
      <c r="G17" s="82">
        <v>4003508.5644099987</v>
      </c>
      <c r="H17" s="82">
        <v>4747633.4133499991</v>
      </c>
      <c r="I17" s="82">
        <v>5070869.2960899994</v>
      </c>
      <c r="J17" s="82">
        <v>5767558.1522700004</v>
      </c>
      <c r="K17" s="82">
        <v>8167189.1450699996</v>
      </c>
      <c r="L17" s="82">
        <v>8877624.4174800012</v>
      </c>
      <c r="M17" s="82">
        <v>11214297.142619995</v>
      </c>
      <c r="N17" s="82">
        <v>11923130.508179998</v>
      </c>
      <c r="O17" s="82">
        <v>11481395.637279999</v>
      </c>
      <c r="P17" s="82">
        <v>10607589.376889998</v>
      </c>
      <c r="Q17" s="82">
        <v>6381183.0585399996</v>
      </c>
      <c r="R17" s="82">
        <v>6686542.7334599998</v>
      </c>
      <c r="S17" s="82">
        <v>6621029.2047799993</v>
      </c>
      <c r="T17" s="82">
        <v>6484213.5163000003</v>
      </c>
      <c r="U17" s="82">
        <v>6426023.2599200001</v>
      </c>
      <c r="V17" s="82">
        <v>6533672.6250200002</v>
      </c>
    </row>
    <row r="18" spans="1:22" x14ac:dyDescent="0.25">
      <c r="A18" s="80" t="s">
        <v>29</v>
      </c>
      <c r="B18" s="80"/>
      <c r="C18" s="80">
        <v>1740727.4382999998</v>
      </c>
      <c r="D18" s="80">
        <v>2194125.6685199998</v>
      </c>
      <c r="E18" s="80">
        <v>3494277.1319399993</v>
      </c>
      <c r="F18" s="80">
        <v>3472996.5800500005</v>
      </c>
      <c r="G18" s="80">
        <v>1021268.0067399997</v>
      </c>
      <c r="H18" s="80">
        <v>1684548.1757400006</v>
      </c>
      <c r="I18" s="80">
        <v>1825214.3579599997</v>
      </c>
      <c r="J18" s="80">
        <v>2520854.6432299996</v>
      </c>
      <c r="K18" s="80">
        <v>4739005.0839399993</v>
      </c>
      <c r="L18" s="80">
        <v>5487847.0918500014</v>
      </c>
      <c r="M18" s="80">
        <v>7419690.5135399988</v>
      </c>
      <c r="N18" s="80">
        <v>7979411.711529999</v>
      </c>
      <c r="O18" s="80">
        <v>7293785.7933599995</v>
      </c>
      <c r="P18" s="80">
        <v>6349647.2285900004</v>
      </c>
      <c r="Q18" s="80">
        <v>3179073.88539</v>
      </c>
      <c r="R18" s="80">
        <v>3434879.3028399996</v>
      </c>
      <c r="S18" s="80">
        <v>3282426.0832200004</v>
      </c>
      <c r="T18" s="80">
        <v>3064952.1147500006</v>
      </c>
      <c r="U18" s="80">
        <v>2910234.5194300003</v>
      </c>
      <c r="V18" s="80">
        <v>3007213.1789300009</v>
      </c>
    </row>
    <row r="19" spans="1:22" x14ac:dyDescent="0.25">
      <c r="A19" s="80" t="s">
        <v>30</v>
      </c>
      <c r="B19" s="80"/>
      <c r="C19" s="80">
        <v>26308.288049999992</v>
      </c>
      <c r="D19" s="80">
        <v>15589.926119999993</v>
      </c>
      <c r="E19" s="80">
        <v>15589.926119999993</v>
      </c>
      <c r="F19" s="80">
        <v>539394.46331999998</v>
      </c>
      <c r="G19" s="80">
        <v>539394.46331999998</v>
      </c>
      <c r="H19" s="80">
        <v>539631.13605999993</v>
      </c>
      <c r="I19" s="80">
        <v>539631.13605999993</v>
      </c>
      <c r="J19" s="80">
        <v>535754.61135999998</v>
      </c>
      <c r="K19" s="80">
        <v>535754.61135999998</v>
      </c>
      <c r="L19" s="80">
        <v>535754.61135999998</v>
      </c>
      <c r="M19" s="80">
        <v>535754.61135999998</v>
      </c>
      <c r="N19" s="80">
        <v>616623.02816999995</v>
      </c>
      <c r="O19" s="80">
        <v>616623.02816999995</v>
      </c>
      <c r="P19" s="80">
        <v>616623.02816999995</v>
      </c>
      <c r="Q19" s="80">
        <v>616623.02816999995</v>
      </c>
      <c r="R19" s="80">
        <v>616623.02816999995</v>
      </c>
      <c r="S19" s="80">
        <v>616623.02816999995</v>
      </c>
      <c r="T19" s="80">
        <v>681601.10479000001</v>
      </c>
      <c r="U19" s="80">
        <v>682891.35047000006</v>
      </c>
      <c r="V19" s="80">
        <v>691706.21834999998</v>
      </c>
    </row>
    <row r="20" spans="1:22" x14ac:dyDescent="0.25">
      <c r="A20" s="80" t="s">
        <v>31</v>
      </c>
      <c r="B20" s="80"/>
      <c r="C20" s="80">
        <v>38319.673559999945</v>
      </c>
      <c r="D20" s="80">
        <v>59966.19407999995</v>
      </c>
      <c r="E20" s="80">
        <v>52584.754519999915</v>
      </c>
      <c r="F20" s="80">
        <v>37327.769629999915</v>
      </c>
      <c r="G20" s="80">
        <v>31778.165879999982</v>
      </c>
      <c r="H20" s="80">
        <v>26545.416459999979</v>
      </c>
      <c r="I20" s="80">
        <v>20376.385120000006</v>
      </c>
      <c r="J20" s="80">
        <v>14922.721089999997</v>
      </c>
      <c r="K20" s="80">
        <v>11040.86759</v>
      </c>
      <c r="L20" s="80">
        <v>8751.2470499999999</v>
      </c>
      <c r="M20" s="80">
        <v>7833.6937300000018</v>
      </c>
      <c r="N20" s="80">
        <v>7379.6509300000016</v>
      </c>
      <c r="O20" s="80">
        <v>6665.8647699999992</v>
      </c>
      <c r="P20" s="80">
        <v>6266.9914600000002</v>
      </c>
      <c r="Q20" s="80">
        <v>5814.4660300000014</v>
      </c>
      <c r="R20" s="80">
        <v>5422.7873</v>
      </c>
      <c r="S20" s="80">
        <v>5115.5622199999998</v>
      </c>
      <c r="T20" s="80">
        <v>4821.2185999999983</v>
      </c>
      <c r="U20" s="80">
        <v>45542.756669999995</v>
      </c>
      <c r="V20" s="80">
        <v>41197.981809999997</v>
      </c>
    </row>
    <row r="21" spans="1:22" x14ac:dyDescent="0.25">
      <c r="A21" s="80" t="s">
        <v>32</v>
      </c>
      <c r="B21" s="80"/>
      <c r="C21" s="80">
        <v>1664012.6059600001</v>
      </c>
      <c r="D21" s="80">
        <v>1692929.65078</v>
      </c>
      <c r="E21" s="80">
        <v>1746849.56684</v>
      </c>
      <c r="F21" s="80">
        <v>1736218.2708100001</v>
      </c>
      <c r="G21" s="80">
        <v>1787364.73954</v>
      </c>
      <c r="H21" s="80">
        <v>1815952.7076700001</v>
      </c>
      <c r="I21" s="80">
        <v>1941816.2934999999</v>
      </c>
      <c r="J21" s="80">
        <v>1907957.0974999999</v>
      </c>
      <c r="K21" s="80">
        <v>2034321.5539599997</v>
      </c>
      <c r="L21" s="80">
        <v>1929207.45478</v>
      </c>
      <c r="M21" s="80">
        <v>2268824.9250499993</v>
      </c>
      <c r="N21" s="80">
        <v>2271932.9730799999</v>
      </c>
      <c r="O21" s="80">
        <v>2462590.8198499996</v>
      </c>
      <c r="P21" s="80">
        <v>2510287.4933999991</v>
      </c>
      <c r="Q21" s="80">
        <v>2526358.3528299993</v>
      </c>
      <c r="R21" s="80">
        <v>2565557.1190999993</v>
      </c>
      <c r="S21" s="80">
        <v>2650829.9771099999</v>
      </c>
      <c r="T21" s="80">
        <v>2679263.9462799998</v>
      </c>
      <c r="U21" s="80">
        <v>2744881.3658099994</v>
      </c>
      <c r="V21" s="80">
        <v>2759993.9713199991</v>
      </c>
    </row>
    <row r="22" spans="1:22" x14ac:dyDescent="0.25">
      <c r="A22" s="80" t="s">
        <v>33</v>
      </c>
      <c r="B22" s="80"/>
      <c r="C22" s="80">
        <v>35.71255</v>
      </c>
      <c r="D22" s="80">
        <v>35.71255</v>
      </c>
      <c r="E22" s="80">
        <v>35.71255</v>
      </c>
      <c r="F22" s="80">
        <v>35.71255</v>
      </c>
      <c r="G22" s="80">
        <v>35.71255</v>
      </c>
      <c r="H22" s="80">
        <v>35.71255</v>
      </c>
      <c r="I22" s="80">
        <v>35.71255</v>
      </c>
      <c r="J22" s="80">
        <v>35.71255</v>
      </c>
      <c r="K22" s="80">
        <v>35.71255</v>
      </c>
      <c r="L22" s="80">
        <v>35.71255</v>
      </c>
      <c r="M22" s="80">
        <v>35.71255</v>
      </c>
      <c r="N22" s="80">
        <v>35.71255</v>
      </c>
      <c r="O22" s="80">
        <v>35.71255</v>
      </c>
      <c r="P22" s="80">
        <v>35.71255</v>
      </c>
      <c r="Q22" s="80">
        <v>35.71255</v>
      </c>
      <c r="R22" s="80">
        <v>35.71255</v>
      </c>
      <c r="S22" s="80">
        <v>1886.5147899999999</v>
      </c>
      <c r="T22" s="80">
        <v>1886.5147899999999</v>
      </c>
      <c r="U22" s="80">
        <v>989.62089000000003</v>
      </c>
      <c r="V22" s="80">
        <v>989.62089000000003</v>
      </c>
    </row>
    <row r="23" spans="1:22" ht="14.25" customHeight="1" x14ac:dyDescent="0.25">
      <c r="A23" s="82" t="s">
        <v>35</v>
      </c>
      <c r="B23" s="82"/>
      <c r="C23" s="82">
        <v>413282.41632000025</v>
      </c>
      <c r="D23" s="82">
        <v>501446.37007000012</v>
      </c>
      <c r="E23" s="82">
        <v>552306.28107000026</v>
      </c>
      <c r="F23" s="82">
        <v>592153.72376000066</v>
      </c>
      <c r="G23" s="82">
        <v>623667.47637999919</v>
      </c>
      <c r="H23" s="82">
        <v>680920.26486999926</v>
      </c>
      <c r="I23" s="82">
        <v>743795.4108999999</v>
      </c>
      <c r="J23" s="82">
        <v>788033.36653999984</v>
      </c>
      <c r="K23" s="82">
        <v>847031.31566999981</v>
      </c>
      <c r="L23" s="82">
        <v>916028.29988999991</v>
      </c>
      <c r="M23" s="82">
        <v>982157.68638999981</v>
      </c>
      <c r="N23" s="82">
        <v>1047747.4319200001</v>
      </c>
      <c r="O23" s="82">
        <v>1101694.4185799998</v>
      </c>
      <c r="P23" s="82">
        <v>1124728.9227199999</v>
      </c>
      <c r="Q23" s="82">
        <v>53277.613569999987</v>
      </c>
      <c r="R23" s="82">
        <v>64024.78349999999</v>
      </c>
      <c r="S23" s="82">
        <v>64148.039269999994</v>
      </c>
      <c r="T23" s="82">
        <v>51688.617090000014</v>
      </c>
      <c r="U23" s="82">
        <v>41483.646650000002</v>
      </c>
      <c r="V23" s="82">
        <v>32571.653720000006</v>
      </c>
    </row>
    <row r="24" spans="1:22" x14ac:dyDescent="0.25">
      <c r="A24" s="80" t="s">
        <v>37</v>
      </c>
      <c r="B24" s="80"/>
      <c r="C24" s="80">
        <v>36924.077169999997</v>
      </c>
      <c r="D24" s="80">
        <v>37627.784399999997</v>
      </c>
      <c r="E24" s="80">
        <v>37359.011140000002</v>
      </c>
      <c r="F24" s="80">
        <v>37090.238400000002</v>
      </c>
      <c r="G24" s="80">
        <v>36906.664400000001</v>
      </c>
      <c r="H24" s="80">
        <v>36637.891029999999</v>
      </c>
      <c r="I24" s="80">
        <v>36312.362789999999</v>
      </c>
      <c r="J24" s="80">
        <v>2142.74953</v>
      </c>
      <c r="K24" s="80">
        <v>1306.01974</v>
      </c>
      <c r="L24" s="80">
        <v>1306.01974</v>
      </c>
      <c r="M24" s="80">
        <v>1306.01974</v>
      </c>
      <c r="N24" s="80">
        <v>1306.01974</v>
      </c>
      <c r="O24" s="80">
        <v>1769.8353400000001</v>
      </c>
      <c r="P24" s="80">
        <v>2056.2055499999997</v>
      </c>
      <c r="Q24" s="80">
        <v>2077.9954399999997</v>
      </c>
      <c r="R24" s="80">
        <v>2077.9954400000001</v>
      </c>
      <c r="S24" s="80">
        <v>130447.64519999998</v>
      </c>
      <c r="T24" s="80">
        <v>123824.32326999998</v>
      </c>
      <c r="U24" s="80">
        <v>117837.36675999999</v>
      </c>
      <c r="V24" s="80">
        <v>112127.72799000003</v>
      </c>
    </row>
    <row r="25" spans="1:22" x14ac:dyDescent="0.25">
      <c r="A25" s="80" t="s">
        <v>38</v>
      </c>
      <c r="B25" s="80"/>
      <c r="C25" s="80">
        <v>215848.07785999996</v>
      </c>
      <c r="D25" s="80">
        <v>213052.96805999996</v>
      </c>
      <c r="E25" s="80">
        <v>211616.77120999995</v>
      </c>
      <c r="F25" s="80">
        <v>210186.04538999993</v>
      </c>
      <c r="G25" s="80">
        <v>209140.75910999998</v>
      </c>
      <c r="H25" s="80">
        <v>206547.26387999998</v>
      </c>
      <c r="I25" s="80">
        <v>205511.45010999995</v>
      </c>
      <c r="J25" s="80">
        <v>28196.469940000003</v>
      </c>
      <c r="K25" s="80">
        <v>27793.399709999998</v>
      </c>
      <c r="L25" s="80">
        <v>26900.641940000001</v>
      </c>
      <c r="M25" s="80">
        <v>26946.948730000004</v>
      </c>
      <c r="N25" s="80">
        <v>28030.95981</v>
      </c>
      <c r="O25" s="80">
        <v>26431.383210000007</v>
      </c>
      <c r="P25" s="80">
        <v>24562.816469999991</v>
      </c>
      <c r="Q25" s="80">
        <v>25627.216059999995</v>
      </c>
      <c r="R25" s="80">
        <v>22940.939339999994</v>
      </c>
      <c r="S25" s="80">
        <v>21875.944990000004</v>
      </c>
      <c r="T25" s="80">
        <v>20806.837590000003</v>
      </c>
      <c r="U25" s="80">
        <v>19377.751100000001</v>
      </c>
      <c r="V25" s="80">
        <v>18801.262399999996</v>
      </c>
    </row>
    <row r="26" spans="1:22" x14ac:dyDescent="0.25">
      <c r="A26" s="80" t="s">
        <v>39</v>
      </c>
      <c r="B26" s="80"/>
      <c r="C26" s="80">
        <v>250323.90585999977</v>
      </c>
      <c r="D26" s="80">
        <v>266895.79145000014</v>
      </c>
      <c r="E26" s="80">
        <v>282565.0383800001</v>
      </c>
      <c r="F26" s="80">
        <v>298826.47685000027</v>
      </c>
      <c r="G26" s="80">
        <v>297779.30796999979</v>
      </c>
      <c r="H26" s="80">
        <v>297391.11377999978</v>
      </c>
      <c r="I26" s="80">
        <v>242814.15988000005</v>
      </c>
      <c r="J26" s="80">
        <v>254728.60750000001</v>
      </c>
      <c r="K26" s="80">
        <v>251550.96787000002</v>
      </c>
      <c r="L26" s="80">
        <v>252463.81498999998</v>
      </c>
      <c r="M26" s="80">
        <v>251594.08004999999</v>
      </c>
      <c r="N26" s="80">
        <v>242523.72124999997</v>
      </c>
      <c r="O26" s="80">
        <v>232558.73618999997</v>
      </c>
      <c r="P26" s="80">
        <v>220311.01008999991</v>
      </c>
      <c r="Q26" s="80">
        <v>204275.63812000002</v>
      </c>
      <c r="R26" s="80">
        <v>169427.22612999997</v>
      </c>
      <c r="S26" s="80">
        <v>161717.49980000002</v>
      </c>
      <c r="T26" s="80">
        <v>152978.48709999994</v>
      </c>
      <c r="U26" s="80">
        <v>144042.40994999994</v>
      </c>
      <c r="V26" s="80">
        <v>137274.60766999997</v>
      </c>
    </row>
    <row r="27" spans="1:22" x14ac:dyDescent="0.25"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</row>
    <row r="28" spans="1:22" x14ac:dyDescent="0.25">
      <c r="A28" s="77" t="s">
        <v>13</v>
      </c>
      <c r="B28" s="78"/>
      <c r="C28" s="78">
        <v>10418933.209139997</v>
      </c>
      <c r="D28" s="78">
        <v>9770635.8496899903</v>
      </c>
      <c r="E28" s="78">
        <v>9632464.0710199941</v>
      </c>
      <c r="F28" s="78">
        <v>10184960.067609997</v>
      </c>
      <c r="G28" s="78">
        <v>10990394.421939993</v>
      </c>
      <c r="H28" s="78">
        <v>10800921.477880005</v>
      </c>
      <c r="I28" s="78">
        <v>10115452.74495</v>
      </c>
      <c r="J28" s="78">
        <v>11055063.048600009</v>
      </c>
      <c r="K28" s="78">
        <v>12258058.514250003</v>
      </c>
      <c r="L28" s="78">
        <v>12177927.690869998</v>
      </c>
      <c r="M28" s="78">
        <v>12209722.369730003</v>
      </c>
      <c r="N28" s="78">
        <v>12461032.106509995</v>
      </c>
      <c r="O28" s="78">
        <v>12532640.613279998</v>
      </c>
      <c r="P28" s="78">
        <v>12720375.126510004</v>
      </c>
      <c r="Q28" s="78">
        <v>6970775.2569200024</v>
      </c>
      <c r="R28" s="78">
        <v>7583172.0213199984</v>
      </c>
      <c r="S28" s="78">
        <v>8555142.6444300003</v>
      </c>
      <c r="T28" s="78">
        <v>7514218.8616099972</v>
      </c>
      <c r="U28" s="77">
        <v>6829389.8372700065</v>
      </c>
      <c r="V28" s="77">
        <v>7011505.488540004</v>
      </c>
    </row>
    <row r="29" spans="1:22" x14ac:dyDescent="0.25">
      <c r="A29" s="79" t="s">
        <v>14</v>
      </c>
      <c r="B29" s="79"/>
      <c r="C29" s="79">
        <v>7150030.1766499961</v>
      </c>
      <c r="D29" s="79">
        <v>6274080.8878699895</v>
      </c>
      <c r="E29" s="79">
        <v>5936597.5322699938</v>
      </c>
      <c r="F29" s="79">
        <v>6403541.167519995</v>
      </c>
      <c r="G29" s="79">
        <v>7080857.6728399899</v>
      </c>
      <c r="H29" s="79">
        <v>6704952.3763400046</v>
      </c>
      <c r="I29" s="79">
        <v>5622347.3630499998</v>
      </c>
      <c r="J29" s="79">
        <v>6445860.640000008</v>
      </c>
      <c r="K29" s="79">
        <v>7450695.4890800016</v>
      </c>
      <c r="L29" s="79">
        <v>7067987.8490299992</v>
      </c>
      <c r="M29" s="79">
        <v>6527243.542910004</v>
      </c>
      <c r="N29" s="79">
        <v>6521523.5199999949</v>
      </c>
      <c r="O29" s="79">
        <v>6380153.0707999989</v>
      </c>
      <c r="P29" s="79">
        <v>6371909.3084000032</v>
      </c>
      <c r="Q29" s="79">
        <v>3567363.3056600029</v>
      </c>
      <c r="R29" s="79">
        <v>4058844.6357599972</v>
      </c>
      <c r="S29" s="79">
        <v>4894936.703089999</v>
      </c>
      <c r="T29" s="79">
        <v>3893814.3701799982</v>
      </c>
      <c r="U29" s="83">
        <v>2279172.5163000063</v>
      </c>
      <c r="V29" s="83">
        <v>2452831.4723500032</v>
      </c>
    </row>
    <row r="30" spans="1:22" x14ac:dyDescent="0.25">
      <c r="A30" t="s">
        <v>40</v>
      </c>
      <c r="C30" s="80">
        <v>2469216.74914</v>
      </c>
      <c r="D30" s="80">
        <v>1484463.0372999988</v>
      </c>
      <c r="E30" s="80">
        <v>821626.62202999892</v>
      </c>
      <c r="F30" s="80">
        <v>1305607.4753299993</v>
      </c>
      <c r="G30" s="80">
        <v>1806622.2138100015</v>
      </c>
      <c r="H30" s="80">
        <v>1385181.2310500026</v>
      </c>
      <c r="I30" s="80">
        <v>1199238.4666099991</v>
      </c>
      <c r="J30" s="80">
        <v>1666648.6893800029</v>
      </c>
      <c r="K30" s="80">
        <v>2553436.9284199998</v>
      </c>
      <c r="L30" s="80">
        <v>1703344.7966199918</v>
      </c>
      <c r="M30" s="80">
        <v>921006.24486000068</v>
      </c>
      <c r="N30" s="80">
        <v>1656409.4689599986</v>
      </c>
      <c r="O30" s="80">
        <v>1933485.3632000003</v>
      </c>
      <c r="P30" s="80">
        <v>1894182.1080000023</v>
      </c>
      <c r="Q30" s="80">
        <v>1042043.3056300086</v>
      </c>
      <c r="R30" s="80">
        <v>1437730.7751000009</v>
      </c>
      <c r="S30" s="80">
        <v>2259217.1104500005</v>
      </c>
      <c r="T30" s="80">
        <v>1364336.3610400003</v>
      </c>
      <c r="U30" s="80">
        <v>709877.29689000372</v>
      </c>
      <c r="V30" s="80">
        <v>837919.68819000362</v>
      </c>
    </row>
    <row r="31" spans="1:22" x14ac:dyDescent="0.25">
      <c r="A31" t="s">
        <v>41</v>
      </c>
      <c r="C31" s="80">
        <v>281234.61010999861</v>
      </c>
      <c r="D31" s="80">
        <v>320718.76839999866</v>
      </c>
      <c r="E31" s="80">
        <v>424907.88372999866</v>
      </c>
      <c r="F31" s="80">
        <v>421554.21927999781</v>
      </c>
      <c r="G31" s="80">
        <v>402071.69742999657</v>
      </c>
      <c r="H31" s="80">
        <v>343735.91635000095</v>
      </c>
      <c r="I31" s="80">
        <v>191105.7091700015</v>
      </c>
      <c r="J31" s="80">
        <v>610163.7415500005</v>
      </c>
      <c r="K31" s="80">
        <v>589203.22133999958</v>
      </c>
      <c r="L31" s="80">
        <v>962913.95118000172</v>
      </c>
      <c r="M31" s="80">
        <v>1061454.7021899999</v>
      </c>
      <c r="N31" s="80">
        <v>577815.67571999959</v>
      </c>
      <c r="O31" s="80">
        <v>624583.49810999981</v>
      </c>
      <c r="P31" s="80">
        <v>668727.76944999781</v>
      </c>
      <c r="Q31" s="80">
        <v>542114.33220999944</v>
      </c>
      <c r="R31" s="80">
        <v>584122.25122999842</v>
      </c>
      <c r="S31" s="80">
        <v>539180.76463999867</v>
      </c>
      <c r="T31" s="80">
        <v>521286.87210999982</v>
      </c>
      <c r="U31" s="80">
        <v>519404.29279000062</v>
      </c>
      <c r="V31" s="80">
        <v>552336.98989999865</v>
      </c>
    </row>
    <row r="32" spans="1:22" x14ac:dyDescent="0.25">
      <c r="A32" t="s">
        <v>42</v>
      </c>
      <c r="C32" s="80">
        <v>98344.709579999399</v>
      </c>
      <c r="D32" s="80">
        <v>113339.16549999922</v>
      </c>
      <c r="E32" s="80">
        <v>109154.75611999938</v>
      </c>
      <c r="F32" s="80">
        <v>106989.68553000057</v>
      </c>
      <c r="G32" s="80">
        <v>137519.56498999908</v>
      </c>
      <c r="H32" s="80">
        <v>159030.19979000004</v>
      </c>
      <c r="I32" s="80">
        <v>133824.29981999996</v>
      </c>
      <c r="J32" s="80">
        <v>137581.76233000003</v>
      </c>
      <c r="K32" s="80">
        <v>138610.48808000071</v>
      </c>
      <c r="L32" s="80">
        <v>150641.12501999998</v>
      </c>
      <c r="M32" s="80">
        <v>308542.29955000104</v>
      </c>
      <c r="N32" s="80">
        <v>155210.16721999654</v>
      </c>
      <c r="O32" s="80">
        <v>155778.46619999906</v>
      </c>
      <c r="P32" s="80">
        <v>126125.53616999996</v>
      </c>
      <c r="Q32" s="80">
        <v>133288.06021999914</v>
      </c>
      <c r="R32" s="80">
        <v>140805.15647999776</v>
      </c>
      <c r="S32" s="80">
        <v>117843.87851999953</v>
      </c>
      <c r="T32" s="80">
        <v>126492.45931000132</v>
      </c>
      <c r="U32" s="80">
        <v>129372.9918300022</v>
      </c>
      <c r="V32" s="80">
        <v>166680.33081000048</v>
      </c>
    </row>
    <row r="33" spans="1:22" x14ac:dyDescent="0.25">
      <c r="A33" t="s">
        <v>43</v>
      </c>
      <c r="C33" s="80">
        <v>4301234.1078199977</v>
      </c>
      <c r="D33" s="80">
        <v>4355559.9166699927</v>
      </c>
      <c r="E33" s="80">
        <v>4580908.2703899965</v>
      </c>
      <c r="F33" s="80">
        <v>4569389.7873799969</v>
      </c>
      <c r="G33" s="80">
        <v>4734644.1966099916</v>
      </c>
      <c r="H33" s="80">
        <v>4817005.0291500017</v>
      </c>
      <c r="I33" s="80">
        <v>4098178.8874499993</v>
      </c>
      <c r="J33" s="80">
        <v>4031466.4467400038</v>
      </c>
      <c r="K33" s="80">
        <v>4169444.8512400016</v>
      </c>
      <c r="L33" s="80">
        <v>4251087.9762100047</v>
      </c>
      <c r="M33" s="80">
        <v>4236240.296310002</v>
      </c>
      <c r="N33" s="80">
        <v>4132088.2081000004</v>
      </c>
      <c r="O33" s="80">
        <v>3666305.7432900006</v>
      </c>
      <c r="P33" s="80">
        <v>3682873.8947800035</v>
      </c>
      <c r="Q33" s="80">
        <v>1849917.6075999953</v>
      </c>
      <c r="R33" s="80">
        <v>1896186.4529500005</v>
      </c>
      <c r="S33" s="80">
        <v>1978694.9494800004</v>
      </c>
      <c r="T33" s="80">
        <v>1881698.6777199965</v>
      </c>
      <c r="U33" s="80">
        <v>920517.93478999962</v>
      </c>
      <c r="V33" s="80">
        <v>895894.46345000027</v>
      </c>
    </row>
    <row r="34" spans="1:22" x14ac:dyDescent="0.25">
      <c r="A34" s="79" t="s">
        <v>19</v>
      </c>
      <c r="B34" s="79"/>
      <c r="C34" s="79">
        <v>3268903.0324900006</v>
      </c>
      <c r="D34" s="79">
        <v>3496554.9618200012</v>
      </c>
      <c r="E34" s="79">
        <v>3695866.5387500008</v>
      </c>
      <c r="F34" s="79">
        <v>3781418.9000900029</v>
      </c>
      <c r="G34" s="79">
        <v>3909536.7491000039</v>
      </c>
      <c r="H34" s="79">
        <v>4095969.1015400011</v>
      </c>
      <c r="I34" s="79">
        <v>4493105.3818999995</v>
      </c>
      <c r="J34" s="79">
        <v>4609202.4086000007</v>
      </c>
      <c r="K34" s="79">
        <v>4807363.0251700003</v>
      </c>
      <c r="L34" s="79">
        <v>5109939.8418399999</v>
      </c>
      <c r="M34" s="79">
        <v>5682478.8268200001</v>
      </c>
      <c r="N34" s="79">
        <v>5939508.5865099989</v>
      </c>
      <c r="O34" s="79">
        <v>6152487.5424799994</v>
      </c>
      <c r="P34" s="79">
        <v>6348465.8181100003</v>
      </c>
      <c r="Q34" s="79">
        <v>3403411.95126</v>
      </c>
      <c r="R34" s="79">
        <v>3524327.3855600012</v>
      </c>
      <c r="S34" s="79">
        <v>3660205.9413400008</v>
      </c>
      <c r="T34" s="79">
        <v>3620404.4914299995</v>
      </c>
      <c r="U34" s="83">
        <v>4550217.3209700007</v>
      </c>
      <c r="V34" s="83">
        <v>4558674.0161900008</v>
      </c>
    </row>
    <row r="35" spans="1:22" x14ac:dyDescent="0.25">
      <c r="A35" t="s">
        <v>40</v>
      </c>
      <c r="C35" s="80">
        <v>78.517229999999955</v>
      </c>
      <c r="D35" s="80">
        <v>52.13273999999992</v>
      </c>
      <c r="E35" s="80">
        <v>22971.918530000003</v>
      </c>
      <c r="F35" s="80">
        <v>243.68741999999986</v>
      </c>
      <c r="G35" s="80">
        <v>181.84020000000012</v>
      </c>
      <c r="H35" s="80">
        <v>17.903039999998985</v>
      </c>
      <c r="I35" s="80">
        <v>9959.3235700000005</v>
      </c>
      <c r="J35" s="80">
        <v>9370.3513299999995</v>
      </c>
      <c r="K35" s="80">
        <v>14172.26269</v>
      </c>
      <c r="L35" s="80">
        <v>97814.755270000009</v>
      </c>
      <c r="M35" s="80">
        <v>137190.17188000001</v>
      </c>
      <c r="N35" s="80">
        <v>148165.65650000001</v>
      </c>
      <c r="O35" s="80">
        <v>106212.13535000001</v>
      </c>
      <c r="P35" s="80">
        <v>187972.80618000001</v>
      </c>
      <c r="Q35" s="80">
        <v>57067.134580000005</v>
      </c>
      <c r="R35" s="80">
        <v>68161.238699999987</v>
      </c>
      <c r="S35" s="80">
        <v>113030.68299999999</v>
      </c>
      <c r="T35" s="80">
        <v>107700.43435</v>
      </c>
      <c r="U35" s="80">
        <v>101830.80028999998</v>
      </c>
      <c r="V35" s="80">
        <v>97345.163249999983</v>
      </c>
    </row>
    <row r="36" spans="1:22" x14ac:dyDescent="0.25">
      <c r="A36" t="s">
        <v>43</v>
      </c>
      <c r="C36" s="80">
        <v>1273874.6218200014</v>
      </c>
      <c r="D36" s="80">
        <v>1438137.7641400015</v>
      </c>
      <c r="E36" s="80">
        <v>1581414.9903800008</v>
      </c>
      <c r="F36" s="80">
        <v>1781503.7445600026</v>
      </c>
      <c r="G36" s="80">
        <v>1864071.8072600034</v>
      </c>
      <c r="H36" s="80">
        <v>2001898.2618000014</v>
      </c>
      <c r="I36" s="80">
        <v>2156718.3724099994</v>
      </c>
      <c r="J36" s="80">
        <v>2265944.5548600005</v>
      </c>
      <c r="K36" s="80">
        <v>2406317.6981700002</v>
      </c>
      <c r="L36" s="80">
        <v>2587323.50257</v>
      </c>
      <c r="M36" s="80">
        <v>2766110.4541899986</v>
      </c>
      <c r="N36" s="80">
        <v>2967122.5105299992</v>
      </c>
      <c r="O36" s="80">
        <v>3122308.9126200005</v>
      </c>
      <c r="P36" s="80">
        <v>3189824.8442400009</v>
      </c>
      <c r="Q36" s="80">
        <v>391242.61586000049</v>
      </c>
      <c r="R36" s="80">
        <v>451357.70995000156</v>
      </c>
      <c r="S36" s="80">
        <v>514637.00455000025</v>
      </c>
      <c r="T36" s="80">
        <v>488776.50192999933</v>
      </c>
      <c r="U36" s="80">
        <v>1407532.7284900011</v>
      </c>
      <c r="V36" s="80">
        <v>1401837.41123</v>
      </c>
    </row>
    <row r="37" spans="1:22" x14ac:dyDescent="0.25">
      <c r="A37" t="s">
        <v>44</v>
      </c>
      <c r="C37" s="80">
        <v>1994949.8934399995</v>
      </c>
      <c r="D37" s="80">
        <v>2058365.0649399995</v>
      </c>
      <c r="E37" s="80">
        <v>2091479.6298399998</v>
      </c>
      <c r="F37" s="80">
        <v>1999671.4681100007</v>
      </c>
      <c r="G37" s="80">
        <v>2045283.1016400002</v>
      </c>
      <c r="H37" s="80">
        <v>2094052.9366999997</v>
      </c>
      <c r="I37" s="80">
        <v>2326427.6859200001</v>
      </c>
      <c r="J37" s="80">
        <v>2333887.5024099997</v>
      </c>
      <c r="K37" s="80">
        <v>2386873.0643099998</v>
      </c>
      <c r="L37" s="80">
        <v>2424801.5839999998</v>
      </c>
      <c r="M37" s="80">
        <v>2779178.2007500003</v>
      </c>
      <c r="N37" s="80">
        <v>2824220.4194800002</v>
      </c>
      <c r="O37" s="80">
        <v>2923966.4945099996</v>
      </c>
      <c r="P37" s="80">
        <v>2970668.1676899996</v>
      </c>
      <c r="Q37" s="80">
        <v>2955102.2008199999</v>
      </c>
      <c r="R37" s="80">
        <v>3004808.4369099997</v>
      </c>
      <c r="S37" s="80">
        <v>3032538.2537900005</v>
      </c>
      <c r="T37" s="80">
        <v>3023927.5551499999</v>
      </c>
      <c r="U37" s="80">
        <v>3040853.7921899995</v>
      </c>
      <c r="V37" s="80">
        <v>3059491.4417099999</v>
      </c>
    </row>
    <row r="38" spans="1:22" x14ac:dyDescent="0.25">
      <c r="A38" s="77" t="s">
        <v>20</v>
      </c>
      <c r="B38" s="78"/>
      <c r="C38" s="78">
        <v>2067436.34766</v>
      </c>
      <c r="D38" s="78">
        <v>2354399.5099899997</v>
      </c>
      <c r="E38" s="78">
        <v>2656102.7795899999</v>
      </c>
      <c r="F38" s="78">
        <v>2687300.1048400002</v>
      </c>
      <c r="G38" s="78">
        <v>2667726.7771500004</v>
      </c>
      <c r="H38" s="78">
        <v>2911722.0867700004</v>
      </c>
      <c r="I38" s="78">
        <v>3488628.5234899996</v>
      </c>
      <c r="J38" s="78">
        <v>3543076.99034</v>
      </c>
      <c r="K38" s="78">
        <v>3193759.1667300006</v>
      </c>
      <c r="L38" s="78">
        <v>3633057.8756300001</v>
      </c>
      <c r="M38" s="78">
        <v>4098642.6594400001</v>
      </c>
      <c r="N38" s="78">
        <v>4252451.5407100003</v>
      </c>
      <c r="O38" s="78">
        <v>4638675.6279799994</v>
      </c>
      <c r="P38" s="78">
        <v>4791607.7244499996</v>
      </c>
      <c r="Q38" s="78">
        <v>3247416.9470799998</v>
      </c>
      <c r="R38" s="78">
        <v>2638433.3350499999</v>
      </c>
      <c r="S38" s="78">
        <v>2054264.48138</v>
      </c>
      <c r="T38" s="78">
        <v>2245512.2275600005</v>
      </c>
      <c r="U38" s="77">
        <v>2338249.64861</v>
      </c>
      <c r="V38" s="77">
        <v>2342159.3677000003</v>
      </c>
    </row>
    <row r="39" spans="1:22" x14ac:dyDescent="0.25"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</row>
    <row r="41" spans="1:22" ht="24.95" customHeight="1" x14ac:dyDescent="0.25">
      <c r="A41" s="31" t="s">
        <v>45</v>
      </c>
      <c r="B41" s="32"/>
      <c r="C41" s="93">
        <v>42825</v>
      </c>
      <c r="D41" s="93">
        <v>42916</v>
      </c>
      <c r="E41" s="93">
        <v>43008</v>
      </c>
      <c r="F41" s="93">
        <v>43100</v>
      </c>
      <c r="G41" s="93">
        <v>43190</v>
      </c>
      <c r="H41" s="93">
        <v>43281</v>
      </c>
      <c r="I41" s="93">
        <v>43373</v>
      </c>
      <c r="J41" s="93">
        <v>43465</v>
      </c>
      <c r="K41" s="93">
        <v>43555</v>
      </c>
      <c r="L41" s="93">
        <v>43646</v>
      </c>
      <c r="M41" s="93">
        <v>43738</v>
      </c>
      <c r="N41" s="93">
        <v>43830</v>
      </c>
      <c r="O41" s="93">
        <v>43921</v>
      </c>
      <c r="P41" s="93">
        <v>44012</v>
      </c>
      <c r="Q41" s="93">
        <v>44104</v>
      </c>
      <c r="R41" s="93">
        <v>44196</v>
      </c>
      <c r="S41" s="93"/>
      <c r="T41" s="93"/>
      <c r="U41" s="93"/>
      <c r="V41" s="93"/>
    </row>
    <row r="42" spans="1:22" x14ac:dyDescent="0.25">
      <c r="A42" s="77" t="s">
        <v>2</v>
      </c>
      <c r="B42" s="78"/>
      <c r="C42" s="78">
        <v>41325179.488499992</v>
      </c>
      <c r="D42" s="78">
        <v>43311440.221690007</v>
      </c>
      <c r="E42" s="78">
        <v>46520279.807259999</v>
      </c>
      <c r="F42" s="78">
        <v>49434879.857170016</v>
      </c>
      <c r="G42" s="78">
        <v>52792144.804639995</v>
      </c>
      <c r="H42" s="78">
        <v>55590255.021820001</v>
      </c>
      <c r="I42" s="78">
        <v>58361791.46864</v>
      </c>
      <c r="J42" s="78">
        <v>62123491.080050014</v>
      </c>
      <c r="K42" s="78">
        <v>65876039.11065001</v>
      </c>
      <c r="L42" s="78">
        <v>70082030.864189982</v>
      </c>
      <c r="M42" s="78">
        <v>74440634.462400004</v>
      </c>
      <c r="N42" s="78">
        <v>79535670.690269962</v>
      </c>
      <c r="O42" s="78">
        <v>80570253.341769993</v>
      </c>
      <c r="P42" s="78">
        <v>82312022.807359979</v>
      </c>
      <c r="Q42" s="78">
        <v>94764548.250560001</v>
      </c>
      <c r="R42" s="78">
        <v>101941495.38574</v>
      </c>
      <c r="S42" s="78"/>
      <c r="T42" s="78"/>
      <c r="U42" s="77"/>
      <c r="V42" s="77"/>
    </row>
    <row r="43" spans="1:22" x14ac:dyDescent="0.25">
      <c r="A43" s="79" t="s">
        <v>3</v>
      </c>
      <c r="B43" s="79"/>
      <c r="C43" s="79">
        <v>40787546.654219992</v>
      </c>
      <c r="D43" s="79">
        <v>42924717.956520014</v>
      </c>
      <c r="E43" s="79">
        <v>46096212.565670006</v>
      </c>
      <c r="F43" s="79">
        <v>48979605.46963001</v>
      </c>
      <c r="G43" s="79">
        <v>52297570.544469997</v>
      </c>
      <c r="H43" s="79">
        <v>55085243.321159996</v>
      </c>
      <c r="I43" s="79">
        <v>57819580.955879994</v>
      </c>
      <c r="J43" s="79">
        <v>61657951.704880014</v>
      </c>
      <c r="K43" s="79">
        <v>65394461.958540007</v>
      </c>
      <c r="L43" s="79">
        <v>69576370.770049989</v>
      </c>
      <c r="M43" s="79">
        <v>73749879.147270009</v>
      </c>
      <c r="N43" s="79">
        <v>78784345.793869957</v>
      </c>
      <c r="O43" s="79">
        <v>79825143.186399996</v>
      </c>
      <c r="P43" s="79">
        <v>81600428.399929985</v>
      </c>
      <c r="Q43" s="79">
        <v>89420696.102369994</v>
      </c>
      <c r="R43" s="79">
        <v>95955077.16835998</v>
      </c>
      <c r="S43" s="79"/>
      <c r="T43" s="79"/>
      <c r="U43" s="83"/>
      <c r="V43" s="83"/>
    </row>
    <row r="44" spans="1:22" x14ac:dyDescent="0.25">
      <c r="A44" s="80" t="s">
        <v>28</v>
      </c>
      <c r="B44" s="80"/>
      <c r="C44" s="80">
        <v>48580.753409993631</v>
      </c>
      <c r="D44" s="80">
        <v>40536.680819993599</v>
      </c>
      <c r="E44" s="80">
        <v>74584.65280999268</v>
      </c>
      <c r="F44" s="80">
        <v>83620.001459992127</v>
      </c>
      <c r="G44" s="80">
        <v>102116.45013999259</v>
      </c>
      <c r="H44" s="80">
        <v>128542.00228999343</v>
      </c>
      <c r="I44" s="80">
        <v>119915.55417000002</v>
      </c>
      <c r="J44" s="80">
        <v>107947.03221999999</v>
      </c>
      <c r="K44" s="80">
        <v>116166.44415000002</v>
      </c>
      <c r="L44" s="80">
        <v>117929.66686000017</v>
      </c>
      <c r="M44" s="80">
        <v>184958.29835999993</v>
      </c>
      <c r="N44" s="80">
        <v>200450.96864000044</v>
      </c>
      <c r="O44" s="80">
        <v>25405.579490000542</v>
      </c>
      <c r="P44" s="80">
        <v>146653.25957999961</v>
      </c>
      <c r="Q44" s="80">
        <v>298707.59638000006</v>
      </c>
      <c r="R44" s="80">
        <v>389006.79820000014</v>
      </c>
      <c r="S44" s="80"/>
      <c r="T44" s="80"/>
      <c r="U44" s="80"/>
      <c r="V44" s="80"/>
    </row>
    <row r="45" spans="1:22" x14ac:dyDescent="0.25">
      <c r="A45" s="80" t="s">
        <v>29</v>
      </c>
      <c r="B45" s="80"/>
      <c r="C45" s="80">
        <v>40342016.798880003</v>
      </c>
      <c r="D45" s="80">
        <v>42443826.161180012</v>
      </c>
      <c r="E45" s="80">
        <v>45679543.84591002</v>
      </c>
      <c r="F45" s="80">
        <v>48494720.84213002</v>
      </c>
      <c r="G45" s="80">
        <v>51677110.94686</v>
      </c>
      <c r="H45" s="80">
        <v>54391551.538010001</v>
      </c>
      <c r="I45" s="80">
        <v>57287056.26884</v>
      </c>
      <c r="J45" s="80">
        <v>61044611.738360003</v>
      </c>
      <c r="K45" s="80">
        <v>64698379.390530005</v>
      </c>
      <c r="L45" s="80">
        <v>68795721.288709998</v>
      </c>
      <c r="M45" s="80">
        <v>73075833.760330006</v>
      </c>
      <c r="N45" s="80">
        <v>77979284.984929994</v>
      </c>
      <c r="O45" s="80">
        <v>79064153.171870008</v>
      </c>
      <c r="P45" s="80">
        <v>80769433.500279993</v>
      </c>
      <c r="Q45" s="80">
        <v>87760717.838130012</v>
      </c>
      <c r="R45" s="80">
        <v>94117885.949839994</v>
      </c>
      <c r="S45" s="80"/>
      <c r="T45" s="80"/>
      <c r="U45" s="80"/>
      <c r="V45" s="80"/>
    </row>
    <row r="46" spans="1:22" x14ac:dyDescent="0.25">
      <c r="A46" s="80" t="s">
        <v>30</v>
      </c>
      <c r="B46" s="80"/>
      <c r="C46" s="80">
        <v>3640.9620199999808</v>
      </c>
      <c r="D46" s="80">
        <v>2983.3644899999817</v>
      </c>
      <c r="E46" s="80">
        <v>3309.3103799999785</v>
      </c>
      <c r="F46" s="80">
        <v>3321.873299999957</v>
      </c>
      <c r="G46" s="80">
        <v>3756.3144299999803</v>
      </c>
      <c r="H46" s="80">
        <v>3045.7641200000012</v>
      </c>
      <c r="I46" s="80">
        <v>3218.5700999999999</v>
      </c>
      <c r="J46" s="80">
        <v>4510.6224000000002</v>
      </c>
      <c r="K46" s="80">
        <v>4140.5975600000002</v>
      </c>
      <c r="L46" s="80">
        <v>3599.0803700000006</v>
      </c>
      <c r="M46" s="80">
        <v>6109.4859400000005</v>
      </c>
      <c r="N46" s="80">
        <v>5756.3355499999998</v>
      </c>
      <c r="O46" s="80">
        <v>7294.3182299999999</v>
      </c>
      <c r="P46" s="80">
        <v>7058.2172099999998</v>
      </c>
      <c r="Q46" s="80">
        <v>254268.59752000033</v>
      </c>
      <c r="R46" s="80">
        <v>257050.52055999998</v>
      </c>
      <c r="S46" s="80"/>
      <c r="T46" s="80"/>
      <c r="U46" s="80"/>
      <c r="V46" s="80"/>
    </row>
    <row r="47" spans="1:22" x14ac:dyDescent="0.25">
      <c r="A47" s="80" t="s">
        <v>46</v>
      </c>
      <c r="B47" s="80"/>
      <c r="C47" s="80">
        <v>0</v>
      </c>
      <c r="D47" s="80">
        <v>1152.046</v>
      </c>
      <c r="E47" s="80">
        <v>926.89200000000005</v>
      </c>
      <c r="F47" s="80">
        <v>739.45</v>
      </c>
      <c r="G47" s="80">
        <v>1094.441</v>
      </c>
      <c r="H47" s="80">
        <v>1141.165</v>
      </c>
      <c r="I47" s="80">
        <v>1019.522</v>
      </c>
      <c r="J47" s="80">
        <v>737.26</v>
      </c>
      <c r="K47" s="80">
        <v>1087.1753299999998</v>
      </c>
      <c r="L47" s="80">
        <v>796.86211999999989</v>
      </c>
      <c r="M47" s="80">
        <v>425.68610999999999</v>
      </c>
      <c r="N47" s="80">
        <v>372.90207999999996</v>
      </c>
      <c r="O47" s="80">
        <v>480.66345999999999</v>
      </c>
      <c r="P47" s="80">
        <v>279.53408999999999</v>
      </c>
      <c r="Q47" s="80">
        <v>285.82172000000003</v>
      </c>
      <c r="R47" s="80">
        <v>268.44130000000001</v>
      </c>
      <c r="S47" s="80"/>
      <c r="T47" s="80"/>
      <c r="U47" s="80"/>
      <c r="V47" s="80"/>
    </row>
    <row r="48" spans="1:22" x14ac:dyDescent="0.25">
      <c r="A48" s="80" t="s">
        <v>31</v>
      </c>
      <c r="B48" s="80"/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626.37960999999996</v>
      </c>
      <c r="N48" s="80">
        <v>416.07918000000001</v>
      </c>
      <c r="O48" s="80">
        <v>0</v>
      </c>
      <c r="P48" s="80">
        <v>0</v>
      </c>
      <c r="Q48" s="80">
        <v>49.090249999999997</v>
      </c>
      <c r="R48" s="80">
        <v>5046.7884100000001</v>
      </c>
      <c r="S48" s="80"/>
      <c r="T48" s="80"/>
      <c r="U48" s="80"/>
      <c r="V48" s="80"/>
    </row>
    <row r="49" spans="1:22" x14ac:dyDescent="0.25">
      <c r="A49" s="80" t="s">
        <v>32</v>
      </c>
      <c r="B49" s="80"/>
      <c r="C49" s="80">
        <v>392401.58904000255</v>
      </c>
      <c r="D49" s="80">
        <v>435409.36984000204</v>
      </c>
      <c r="E49" s="80">
        <v>324746.63939000206</v>
      </c>
      <c r="F49" s="80">
        <v>354419.47796000226</v>
      </c>
      <c r="G49" s="80">
        <v>468876.23249999969</v>
      </c>
      <c r="H49" s="80">
        <v>517328.90007999219</v>
      </c>
      <c r="I49" s="80">
        <v>364130.94245000521</v>
      </c>
      <c r="J49" s="80">
        <v>456885.33799000474</v>
      </c>
      <c r="K49" s="80">
        <v>533548.76166000566</v>
      </c>
      <c r="L49" s="80">
        <v>616438.01857000077</v>
      </c>
      <c r="M49" s="80">
        <v>438729.74162000261</v>
      </c>
      <c r="N49" s="80">
        <v>539845.05730998237</v>
      </c>
      <c r="O49" s="80">
        <v>669786.03357997199</v>
      </c>
      <c r="P49" s="80">
        <v>621063.93683998997</v>
      </c>
      <c r="Q49" s="80">
        <v>456636.96016997681</v>
      </c>
      <c r="R49" s="80">
        <v>505244.59570999647</v>
      </c>
      <c r="S49" s="80"/>
      <c r="T49" s="80"/>
      <c r="U49" s="80"/>
      <c r="V49" s="80"/>
    </row>
    <row r="50" spans="1:22" x14ac:dyDescent="0.25">
      <c r="A50" s="80" t="s">
        <v>33</v>
      </c>
      <c r="B50" s="80"/>
      <c r="C50" s="80">
        <v>173.02412999999999</v>
      </c>
      <c r="D50" s="80">
        <v>176.24953999999997</v>
      </c>
      <c r="E50" s="80">
        <v>184.69345999999999</v>
      </c>
      <c r="F50" s="80">
        <v>224.13300000000001</v>
      </c>
      <c r="G50" s="80">
        <v>228.15153999999998</v>
      </c>
      <c r="H50" s="80">
        <v>236.68999999999994</v>
      </c>
      <c r="I50" s="80">
        <v>245.73420999999999</v>
      </c>
      <c r="J50" s="80">
        <v>235.12438999999998</v>
      </c>
      <c r="K50" s="80">
        <v>235.36528999999999</v>
      </c>
      <c r="L50" s="80">
        <v>429.70158999999995</v>
      </c>
      <c r="M50" s="80">
        <v>467.60902999999996</v>
      </c>
      <c r="N50" s="80">
        <v>496.20592999999997</v>
      </c>
      <c r="O50" s="80">
        <v>503.39089000000001</v>
      </c>
      <c r="P50" s="80">
        <v>507.22489000000002</v>
      </c>
      <c r="Q50" s="80">
        <v>400.46269999999998</v>
      </c>
      <c r="R50" s="80">
        <v>403.17409999999995</v>
      </c>
      <c r="S50" s="80"/>
      <c r="T50" s="80"/>
      <c r="U50" s="80"/>
      <c r="V50" s="80"/>
    </row>
    <row r="51" spans="1:22" x14ac:dyDescent="0.25">
      <c r="A51" s="80" t="s">
        <v>34</v>
      </c>
      <c r="B51" s="80"/>
      <c r="C51" s="80">
        <v>733.52673999999922</v>
      </c>
      <c r="D51" s="80">
        <v>634.08464999999899</v>
      </c>
      <c r="E51" s="80">
        <v>183.59999999999911</v>
      </c>
      <c r="F51" s="80">
        <v>870.42732999999919</v>
      </c>
      <c r="G51" s="80">
        <v>367.9493499999997</v>
      </c>
      <c r="H51" s="80">
        <v>107.67993999999389</v>
      </c>
      <c r="I51" s="80">
        <v>34.456579999997281</v>
      </c>
      <c r="J51" s="80">
        <v>197.08333000000928</v>
      </c>
      <c r="K51" s="80">
        <v>143.33332000000496</v>
      </c>
      <c r="L51" s="80">
        <v>414.93025999999259</v>
      </c>
      <c r="M51" s="80">
        <v>443.55582999999638</v>
      </c>
      <c r="N51" s="80">
        <v>96.57559000000775</v>
      </c>
      <c r="O51" s="80">
        <v>726.24785999998596</v>
      </c>
      <c r="P51" s="80">
        <v>1023.5623900000199</v>
      </c>
      <c r="Q51" s="80">
        <v>891.6702700000011</v>
      </c>
      <c r="R51" s="80">
        <v>1676.0491799999793</v>
      </c>
      <c r="S51" s="80"/>
      <c r="T51" s="80"/>
      <c r="U51" s="80"/>
      <c r="V51" s="80"/>
    </row>
    <row r="52" spans="1:22" x14ac:dyDescent="0.25">
      <c r="A52" t="s">
        <v>35</v>
      </c>
      <c r="C52" s="80">
        <v>0</v>
      </c>
      <c r="D52" s="80">
        <v>0</v>
      </c>
      <c r="E52" s="80">
        <v>12732.931719999997</v>
      </c>
      <c r="F52" s="80">
        <v>41689.264449999988</v>
      </c>
      <c r="G52" s="80">
        <v>44020.058649999992</v>
      </c>
      <c r="H52" s="80">
        <v>43289.581720000002</v>
      </c>
      <c r="I52" s="80">
        <v>43959.907530000011</v>
      </c>
      <c r="J52" s="80">
        <v>42827.506190000022</v>
      </c>
      <c r="K52" s="80">
        <v>40760.890700000011</v>
      </c>
      <c r="L52" s="80">
        <v>41041.221570000002</v>
      </c>
      <c r="M52" s="80">
        <v>42284.630439999986</v>
      </c>
      <c r="N52" s="80">
        <v>57626.684660000014</v>
      </c>
      <c r="O52" s="80">
        <v>56793.781020000002</v>
      </c>
      <c r="P52" s="80">
        <v>54409.164649999992</v>
      </c>
      <c r="Q52" s="80">
        <v>648738.06523000007</v>
      </c>
      <c r="R52" s="80">
        <v>678494.85106000013</v>
      </c>
      <c r="S52" s="80"/>
      <c r="T52" s="80"/>
      <c r="U52" s="80"/>
      <c r="V52" s="80"/>
    </row>
    <row r="53" spans="1:22" x14ac:dyDescent="0.25">
      <c r="A53" s="79" t="s">
        <v>11</v>
      </c>
      <c r="B53" s="79"/>
      <c r="C53" s="79">
        <v>537632.83427999995</v>
      </c>
      <c r="D53" s="79">
        <v>386722.26517000003</v>
      </c>
      <c r="E53" s="79">
        <v>424067.24159000005</v>
      </c>
      <c r="F53" s="79">
        <v>455274.38753999997</v>
      </c>
      <c r="G53" s="79">
        <v>494574.26017000008</v>
      </c>
      <c r="H53" s="79">
        <v>505011.70066000003</v>
      </c>
      <c r="I53" s="79">
        <v>542210.51275999995</v>
      </c>
      <c r="J53" s="79">
        <v>465539.37517000001</v>
      </c>
      <c r="K53" s="79">
        <v>481577.15210999991</v>
      </c>
      <c r="L53" s="79">
        <v>505660.09413999988</v>
      </c>
      <c r="M53" s="79">
        <v>690755.31512999989</v>
      </c>
      <c r="N53" s="79">
        <v>751324.89639999997</v>
      </c>
      <c r="O53" s="79">
        <v>745110.15537000005</v>
      </c>
      <c r="P53" s="79">
        <v>711594.40743000002</v>
      </c>
      <c r="Q53" s="79">
        <v>5343852.1481899982</v>
      </c>
      <c r="R53" s="79">
        <v>5986418.2173799993</v>
      </c>
      <c r="S53" s="79"/>
      <c r="T53" s="79"/>
      <c r="U53" s="83"/>
      <c r="V53" s="83"/>
    </row>
    <row r="54" spans="1:22" x14ac:dyDescent="0.25">
      <c r="A54" s="62" t="s">
        <v>36</v>
      </c>
      <c r="B54" s="62"/>
      <c r="C54" s="82">
        <v>516810.23879000003</v>
      </c>
      <c r="D54" s="82">
        <v>366198.47950999998</v>
      </c>
      <c r="E54" s="82">
        <v>404406.35680000001</v>
      </c>
      <c r="F54" s="82">
        <v>436917.60146999999</v>
      </c>
      <c r="G54" s="82">
        <v>477665.93532000005</v>
      </c>
      <c r="H54" s="82">
        <v>489514.81429000001</v>
      </c>
      <c r="I54" s="82">
        <v>528090.73497999995</v>
      </c>
      <c r="J54" s="82">
        <v>449774.23574999999</v>
      </c>
      <c r="K54" s="82">
        <v>465631.05638999987</v>
      </c>
      <c r="L54" s="82">
        <v>490224.2056499999</v>
      </c>
      <c r="M54" s="82">
        <v>674631.42874999985</v>
      </c>
      <c r="N54" s="82">
        <v>735602.06571</v>
      </c>
      <c r="O54" s="82">
        <v>730107.51936000003</v>
      </c>
      <c r="P54" s="82">
        <v>697069.94535000017</v>
      </c>
      <c r="Q54" s="82">
        <v>5317826.4979299987</v>
      </c>
      <c r="R54" s="82">
        <v>5960741.0429100003</v>
      </c>
      <c r="S54" s="82"/>
      <c r="T54" s="82"/>
      <c r="U54" s="82"/>
      <c r="V54" s="82"/>
    </row>
    <row r="55" spans="1:22" x14ac:dyDescent="0.25">
      <c r="A55" t="s">
        <v>29</v>
      </c>
      <c r="C55" s="80">
        <v>256142.33498000001</v>
      </c>
      <c r="D55" s="80">
        <v>97702.14711000002</v>
      </c>
      <c r="E55" s="80">
        <v>100456.98778000001</v>
      </c>
      <c r="F55" s="80">
        <v>100160.04508</v>
      </c>
      <c r="G55" s="80">
        <v>122476.51277000002</v>
      </c>
      <c r="H55" s="80">
        <v>133412.32376999999</v>
      </c>
      <c r="I55" s="80">
        <v>157771.42335000003</v>
      </c>
      <c r="J55" s="80">
        <v>75092.304040000003</v>
      </c>
      <c r="K55" s="80">
        <v>75779.675480000005</v>
      </c>
      <c r="L55" s="80">
        <v>86887.83299000001</v>
      </c>
      <c r="M55" s="80">
        <v>253903.28180999999</v>
      </c>
      <c r="N55" s="80">
        <v>259316.26178999999</v>
      </c>
      <c r="O55" s="80">
        <v>223177.16460999995</v>
      </c>
      <c r="P55" s="80">
        <v>173262.26776000002</v>
      </c>
      <c r="Q55" s="80">
        <v>3318031.2555999998</v>
      </c>
      <c r="R55" s="80">
        <v>3809323.6289599999</v>
      </c>
      <c r="S55" s="80"/>
      <c r="T55" s="80"/>
      <c r="U55" s="80"/>
      <c r="V55" s="80"/>
    </row>
    <row r="56" spans="1:22" x14ac:dyDescent="0.25">
      <c r="A56" t="s">
        <v>32</v>
      </c>
      <c r="C56" s="80">
        <v>260667.90380999999</v>
      </c>
      <c r="D56" s="80">
        <v>268496.33239999996</v>
      </c>
      <c r="E56" s="80">
        <v>303949.36901999998</v>
      </c>
      <c r="F56" s="80">
        <v>315569.66892999999</v>
      </c>
      <c r="G56" s="80">
        <v>327817.40120000002</v>
      </c>
      <c r="H56" s="80">
        <v>324821.78783000004</v>
      </c>
      <c r="I56" s="80">
        <v>335395.17604999995</v>
      </c>
      <c r="J56" s="80">
        <v>339294.47291999997</v>
      </c>
      <c r="K56" s="80">
        <v>356784.63140999986</v>
      </c>
      <c r="L56" s="80">
        <v>368108.2412799999</v>
      </c>
      <c r="M56" s="80">
        <v>382637.36530999996</v>
      </c>
      <c r="N56" s="80">
        <v>414548.46243000007</v>
      </c>
      <c r="O56" s="80">
        <v>439797.15801000007</v>
      </c>
      <c r="P56" s="80">
        <v>456672.75502000004</v>
      </c>
      <c r="Q56" s="80">
        <v>580251.26353000011</v>
      </c>
      <c r="R56" s="80">
        <v>608039.38404000015</v>
      </c>
      <c r="S56" s="80"/>
      <c r="T56" s="80"/>
      <c r="U56" s="80"/>
      <c r="V56" s="80"/>
    </row>
    <row r="57" spans="1:22" x14ac:dyDescent="0.25">
      <c r="A57" s="62" t="s">
        <v>35</v>
      </c>
      <c r="B57" s="62"/>
      <c r="C57" s="82">
        <v>0</v>
      </c>
      <c r="D57" s="82">
        <v>0</v>
      </c>
      <c r="E57" s="82">
        <v>0</v>
      </c>
      <c r="F57" s="82">
        <v>21187.887460000005</v>
      </c>
      <c r="G57" s="82">
        <v>27372.02135000001</v>
      </c>
      <c r="H57" s="82">
        <v>31280.702690000006</v>
      </c>
      <c r="I57" s="82">
        <v>34924.135580000009</v>
      </c>
      <c r="J57" s="82">
        <v>35387.458790000004</v>
      </c>
      <c r="K57" s="82">
        <v>33066.749499999998</v>
      </c>
      <c r="L57" s="82">
        <v>35228.131379999992</v>
      </c>
      <c r="M57" s="82">
        <v>38090.781630000012</v>
      </c>
      <c r="N57" s="82">
        <v>61737.341490000006</v>
      </c>
      <c r="O57" s="82">
        <v>67133.196739999999</v>
      </c>
      <c r="P57" s="82">
        <v>67134.92257000001</v>
      </c>
      <c r="Q57" s="82">
        <v>1419543.9787999988</v>
      </c>
      <c r="R57" s="82">
        <v>1543378.0299100003</v>
      </c>
      <c r="S57" s="82"/>
      <c r="T57" s="82"/>
      <c r="U57" s="82"/>
      <c r="V57" s="82"/>
    </row>
    <row r="58" spans="1:22" x14ac:dyDescent="0.25">
      <c r="A58" t="s">
        <v>37</v>
      </c>
      <c r="C58" s="80">
        <v>7.1200000000000005E-3</v>
      </c>
      <c r="D58" s="80">
        <v>7.1200000000000005E-3</v>
      </c>
      <c r="E58" s="80">
        <v>7.1200000000000005E-3</v>
      </c>
      <c r="F58" s="80">
        <v>7.1200000000000005E-3</v>
      </c>
      <c r="G58" s="80">
        <v>7.1200000000000005E-3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/>
      <c r="T58" s="80"/>
      <c r="U58" s="80"/>
      <c r="V58" s="80"/>
    </row>
    <row r="59" spans="1:22" x14ac:dyDescent="0.25">
      <c r="A59" t="s">
        <v>38</v>
      </c>
      <c r="C59" s="80">
        <v>24.176879999999954</v>
      </c>
      <c r="D59" s="80">
        <v>19.953179999999957</v>
      </c>
      <c r="E59" s="80">
        <v>20.903569999999963</v>
      </c>
      <c r="F59" s="80">
        <v>18.925489999999961</v>
      </c>
      <c r="G59" s="80">
        <v>14.768049999999842</v>
      </c>
      <c r="H59" s="80">
        <v>145.17489999999981</v>
      </c>
      <c r="I59" s="80">
        <v>267.82601</v>
      </c>
      <c r="J59" s="80">
        <v>253.60734999999997</v>
      </c>
      <c r="K59" s="80">
        <v>239.38869000000003</v>
      </c>
      <c r="L59" s="80">
        <v>225.17003000000003</v>
      </c>
      <c r="M59" s="80">
        <v>212.05504999999999</v>
      </c>
      <c r="N59" s="80">
        <v>197.86277000000001</v>
      </c>
      <c r="O59" s="80">
        <v>183.69747999999998</v>
      </c>
      <c r="P59" s="80">
        <v>169.53218000000001</v>
      </c>
      <c r="Q59" s="80">
        <v>176.85428999999999</v>
      </c>
      <c r="R59" s="80">
        <v>162.12269000000003</v>
      </c>
      <c r="S59" s="80"/>
      <c r="T59" s="80"/>
      <c r="U59" s="80"/>
      <c r="V59" s="80"/>
    </row>
    <row r="60" spans="1:22" x14ac:dyDescent="0.25">
      <c r="A60" t="s">
        <v>39</v>
      </c>
      <c r="C60" s="80">
        <v>20798.411489999995</v>
      </c>
      <c r="D60" s="80">
        <v>20503.825359999995</v>
      </c>
      <c r="E60" s="80">
        <v>19639.974099999996</v>
      </c>
      <c r="F60" s="80">
        <v>18337.853459999991</v>
      </c>
      <c r="G60" s="80">
        <v>16893.549680000011</v>
      </c>
      <c r="H60" s="80">
        <v>15351.711470000009</v>
      </c>
      <c r="I60" s="80">
        <v>13851.95177</v>
      </c>
      <c r="J60" s="80">
        <v>15511.532070000001</v>
      </c>
      <c r="K60" s="80">
        <v>15706.707030000005</v>
      </c>
      <c r="L60" s="80">
        <v>15210.718459999998</v>
      </c>
      <c r="M60" s="80">
        <v>15911.831330000005</v>
      </c>
      <c r="N60" s="80">
        <v>15524.967920000006</v>
      </c>
      <c r="O60" s="80">
        <v>14818.938530000001</v>
      </c>
      <c r="P60" s="80">
        <v>14354.929900000001</v>
      </c>
      <c r="Q60" s="80">
        <v>25848.795970000003</v>
      </c>
      <c r="R60" s="80">
        <v>25515.051780000009</v>
      </c>
      <c r="S60" s="80"/>
      <c r="T60" s="80"/>
      <c r="U60" s="80"/>
      <c r="V60" s="80"/>
    </row>
    <row r="61" spans="1:22" x14ac:dyDescent="0.25"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</row>
    <row r="62" spans="1:22" x14ac:dyDescent="0.25">
      <c r="A62" s="77" t="s">
        <v>13</v>
      </c>
      <c r="B62" s="78"/>
      <c r="C62" s="78">
        <v>40687362.135819979</v>
      </c>
      <c r="D62" s="78">
        <v>42607151.758340038</v>
      </c>
      <c r="E62" s="78">
        <v>45716535.580619954</v>
      </c>
      <c r="F62" s="78">
        <v>48598862.720240138</v>
      </c>
      <c r="G62" s="78">
        <v>51962298.244019918</v>
      </c>
      <c r="H62" s="78">
        <v>54672837.658039965</v>
      </c>
      <c r="I62" s="78">
        <v>57348272.64745</v>
      </c>
      <c r="J62" s="78">
        <v>61096140.354660012</v>
      </c>
      <c r="K62" s="78">
        <v>65002597.356720023</v>
      </c>
      <c r="L62" s="78">
        <v>69081009.670949966</v>
      </c>
      <c r="M62" s="78">
        <v>73306739.251039967</v>
      </c>
      <c r="N62" s="78">
        <v>78389850.261899933</v>
      </c>
      <c r="O62" s="78">
        <v>79306211.229459956</v>
      </c>
      <c r="P62" s="78">
        <v>81013921.284490049</v>
      </c>
      <c r="Q62" s="78">
        <v>92445340.341559872</v>
      </c>
      <c r="R62" s="78">
        <v>100163364.49764997</v>
      </c>
      <c r="S62" s="78"/>
      <c r="T62" s="78"/>
      <c r="U62" s="77"/>
      <c r="V62" s="77"/>
    </row>
    <row r="63" spans="1:22" x14ac:dyDescent="0.25">
      <c r="A63" s="79" t="s">
        <v>14</v>
      </c>
      <c r="B63" s="79"/>
      <c r="C63" s="79">
        <v>40463739.304239981</v>
      </c>
      <c r="D63" s="79">
        <v>42376182.889380038</v>
      </c>
      <c r="E63" s="79">
        <v>45467305.342819951</v>
      </c>
      <c r="F63" s="79">
        <v>48343927.646930136</v>
      </c>
      <c r="G63" s="79">
        <v>51694659.243519917</v>
      </c>
      <c r="H63" s="79">
        <v>54395226.533309966</v>
      </c>
      <c r="I63" s="79">
        <v>57058386.48116</v>
      </c>
      <c r="J63" s="79">
        <v>60796581.874220014</v>
      </c>
      <c r="K63" s="79">
        <v>64690930.603780024</v>
      </c>
      <c r="L63" s="79">
        <v>68755527.699769959</v>
      </c>
      <c r="M63" s="79">
        <v>72963280.45810996</v>
      </c>
      <c r="N63" s="79">
        <v>78028180.212619931</v>
      </c>
      <c r="O63" s="79">
        <v>78932837.44817996</v>
      </c>
      <c r="P63" s="79">
        <v>80623274.739050046</v>
      </c>
      <c r="Q63" s="79">
        <v>88403181.209429875</v>
      </c>
      <c r="R63" s="79">
        <v>95781674.144029975</v>
      </c>
      <c r="S63" s="79"/>
      <c r="T63" s="79"/>
      <c r="U63" s="83"/>
      <c r="V63" s="83"/>
    </row>
    <row r="64" spans="1:22" x14ac:dyDescent="0.25">
      <c r="A64" t="s">
        <v>40</v>
      </c>
      <c r="C64" s="80">
        <v>579552.51162999996</v>
      </c>
      <c r="D64" s="80">
        <v>331334.10152999993</v>
      </c>
      <c r="E64" s="80">
        <v>211962.80419999998</v>
      </c>
      <c r="F64" s="80">
        <v>371721.15372000006</v>
      </c>
      <c r="G64" s="80">
        <v>565441.99845999957</v>
      </c>
      <c r="H64" s="80">
        <v>418170.20144999999</v>
      </c>
      <c r="I64" s="80">
        <v>254855.52639000025</v>
      </c>
      <c r="J64" s="80">
        <v>398641.85426999995</v>
      </c>
      <c r="K64" s="80">
        <v>744289.30925000017</v>
      </c>
      <c r="L64" s="80">
        <v>435200.68004999997</v>
      </c>
      <c r="M64" s="80">
        <v>268056.28794000077</v>
      </c>
      <c r="N64" s="80">
        <v>517504.50647000084</v>
      </c>
      <c r="O64" s="80">
        <v>587248.52080999978</v>
      </c>
      <c r="P64" s="80">
        <v>560828.48557000002</v>
      </c>
      <c r="Q64" s="80">
        <v>513617.16393000045</v>
      </c>
      <c r="R64" s="80">
        <v>832176.40753999958</v>
      </c>
      <c r="S64" s="80"/>
      <c r="T64" s="80"/>
      <c r="U64" s="80"/>
      <c r="V64" s="80"/>
    </row>
    <row r="65" spans="1:22" x14ac:dyDescent="0.25">
      <c r="A65" t="s">
        <v>41</v>
      </c>
      <c r="C65" s="80">
        <v>7231.9855899999975</v>
      </c>
      <c r="D65" s="80">
        <v>11414.653250000005</v>
      </c>
      <c r="E65" s="80">
        <v>18782.581169999998</v>
      </c>
      <c r="F65" s="80">
        <v>32911.928710000007</v>
      </c>
      <c r="G65" s="80">
        <v>35976.068679999946</v>
      </c>
      <c r="H65" s="80">
        <v>11326.60227999999</v>
      </c>
      <c r="I65" s="80">
        <v>10226.507330000017</v>
      </c>
      <c r="J65" s="80">
        <v>13392.237940000026</v>
      </c>
      <c r="K65" s="80">
        <v>12589.223670000019</v>
      </c>
      <c r="L65" s="80">
        <v>13605.404710000008</v>
      </c>
      <c r="M65" s="80">
        <v>13823.267480000015</v>
      </c>
      <c r="N65" s="80">
        <v>42308.521600000015</v>
      </c>
      <c r="O65" s="80">
        <v>36375.456689999977</v>
      </c>
      <c r="P65" s="80">
        <v>38933.547680000018</v>
      </c>
      <c r="Q65" s="80">
        <v>283670.08706999995</v>
      </c>
      <c r="R65" s="80">
        <v>236125.03039999999</v>
      </c>
      <c r="S65" s="80"/>
      <c r="T65" s="80"/>
      <c r="U65" s="80"/>
      <c r="V65" s="80"/>
    </row>
    <row r="66" spans="1:22" x14ac:dyDescent="0.25">
      <c r="A66" t="s">
        <v>47</v>
      </c>
      <c r="C66" s="80">
        <v>5682.717199999991</v>
      </c>
      <c r="D66" s="80">
        <v>819.61702999999727</v>
      </c>
      <c r="E66" s="80">
        <v>8982.6803200000177</v>
      </c>
      <c r="F66" s="80">
        <v>19344.93728000002</v>
      </c>
      <c r="G66" s="80">
        <v>18102.623279999869</v>
      </c>
      <c r="H66" s="80">
        <v>3575.9373000000924</v>
      </c>
      <c r="I66" s="80">
        <v>4009.9137299999179</v>
      </c>
      <c r="J66" s="80">
        <v>4356.1183799998944</v>
      </c>
      <c r="K66" s="80">
        <v>3302.1651199999205</v>
      </c>
      <c r="L66" s="80">
        <v>3512.2267400000183</v>
      </c>
      <c r="M66" s="80">
        <v>3120.7843099999636</v>
      </c>
      <c r="N66" s="80">
        <v>3566.8594200000712</v>
      </c>
      <c r="O66" s="80">
        <v>5580.2998499999812</v>
      </c>
      <c r="P66" s="80">
        <v>4606.0024700000149</v>
      </c>
      <c r="Q66" s="80">
        <v>11969.655279999879</v>
      </c>
      <c r="R66" s="80">
        <v>7111.0083099999429</v>
      </c>
      <c r="S66" s="80"/>
      <c r="T66" s="80"/>
      <c r="U66" s="80"/>
      <c r="V66" s="80"/>
    </row>
    <row r="67" spans="1:22" x14ac:dyDescent="0.25">
      <c r="A67" t="s">
        <v>42</v>
      </c>
      <c r="C67" s="80">
        <v>134159.87825998358</v>
      </c>
      <c r="D67" s="80">
        <v>114176.2694599846</v>
      </c>
      <c r="E67" s="80">
        <v>184371.09245998535</v>
      </c>
      <c r="F67" s="80">
        <v>186944.63035998505</v>
      </c>
      <c r="G67" s="80">
        <v>290202.97165000963</v>
      </c>
      <c r="H67" s="80">
        <v>340194.28594996245</v>
      </c>
      <c r="I67" s="80">
        <v>265035.70467000088</v>
      </c>
      <c r="J67" s="80">
        <v>332164.3270700046</v>
      </c>
      <c r="K67" s="80">
        <v>268743.13579996064</v>
      </c>
      <c r="L67" s="80">
        <v>266244.0833899295</v>
      </c>
      <c r="M67" s="80">
        <v>277082.71854999237</v>
      </c>
      <c r="N67" s="80">
        <v>364484.80141994689</v>
      </c>
      <c r="O67" s="80">
        <v>68909.224310001518</v>
      </c>
      <c r="P67" s="80">
        <v>98718.826489996965</v>
      </c>
      <c r="Q67" s="80">
        <v>159205.76552999142</v>
      </c>
      <c r="R67" s="80">
        <v>228752.90893997913</v>
      </c>
      <c r="S67" s="80"/>
      <c r="T67" s="80"/>
      <c r="U67" s="80"/>
      <c r="V67" s="80"/>
    </row>
    <row r="68" spans="1:22" x14ac:dyDescent="0.25">
      <c r="A68" t="s">
        <v>43</v>
      </c>
      <c r="C68" s="80">
        <v>32499543.353459999</v>
      </c>
      <c r="D68" s="80">
        <v>34593411.547250047</v>
      </c>
      <c r="E68" s="80">
        <v>37545041.450039968</v>
      </c>
      <c r="F68" s="80">
        <v>39988658.688510157</v>
      </c>
      <c r="G68" s="80">
        <v>42930238.889349908</v>
      </c>
      <c r="H68" s="80">
        <v>45740254.845920004</v>
      </c>
      <c r="I68" s="80">
        <v>48532695.79291001</v>
      </c>
      <c r="J68" s="80">
        <v>51922276.334430009</v>
      </c>
      <c r="K68" s="80">
        <v>55488936.610310063</v>
      </c>
      <c r="L68" s="80">
        <v>59783477.964910038</v>
      </c>
      <c r="M68" s="80">
        <v>64108042.536279969</v>
      </c>
      <c r="N68" s="80">
        <v>68751264.394879997</v>
      </c>
      <c r="O68" s="80">
        <v>70083013.431309968</v>
      </c>
      <c r="P68" s="80">
        <v>71693419.193210065</v>
      </c>
      <c r="Q68" s="80">
        <v>79257653.024239883</v>
      </c>
      <c r="R68" s="80">
        <v>86127050.337850004</v>
      </c>
      <c r="S68" s="80"/>
      <c r="T68" s="80"/>
      <c r="U68" s="80"/>
      <c r="V68" s="80"/>
    </row>
    <row r="69" spans="1:22" x14ac:dyDescent="0.25">
      <c r="A69" t="s">
        <v>48</v>
      </c>
      <c r="C69" s="80">
        <v>7237568.8581000017</v>
      </c>
      <c r="D69" s="80">
        <v>7325026.7008600058</v>
      </c>
      <c r="E69" s="80">
        <v>7498164.7346299971</v>
      </c>
      <c r="F69" s="80">
        <v>7744346.3083500015</v>
      </c>
      <c r="G69" s="80">
        <v>7854696.6921000052</v>
      </c>
      <c r="H69" s="80">
        <v>7881704.6604099954</v>
      </c>
      <c r="I69" s="80">
        <v>7991563.0361299915</v>
      </c>
      <c r="J69" s="80">
        <v>8125751.0021300009</v>
      </c>
      <c r="K69" s="80">
        <v>8173070.1596299978</v>
      </c>
      <c r="L69" s="80">
        <v>8253487.3399699973</v>
      </c>
      <c r="M69" s="80">
        <v>8293154.8635500018</v>
      </c>
      <c r="N69" s="80">
        <v>8349051.128829998</v>
      </c>
      <c r="O69" s="80">
        <v>8151710.5152099952</v>
      </c>
      <c r="P69" s="80">
        <v>8226768.6836299952</v>
      </c>
      <c r="Q69" s="80">
        <v>8177065.5133799957</v>
      </c>
      <c r="R69" s="80">
        <v>8350458.4509899952</v>
      </c>
      <c r="S69" s="80"/>
      <c r="T69" s="80"/>
      <c r="U69" s="80"/>
      <c r="V69" s="80"/>
    </row>
    <row r="70" spans="1:22" x14ac:dyDescent="0.25">
      <c r="A70" s="79" t="s">
        <v>19</v>
      </c>
      <c r="B70" s="79"/>
      <c r="C70" s="79">
        <v>223622.83157999997</v>
      </c>
      <c r="D70" s="79">
        <v>230968.86895999999</v>
      </c>
      <c r="E70" s="79">
        <v>249230.23779999997</v>
      </c>
      <c r="F70" s="79">
        <v>254935.07330999998</v>
      </c>
      <c r="G70" s="79">
        <v>267639.00049999997</v>
      </c>
      <c r="H70" s="79">
        <v>277611.12473000004</v>
      </c>
      <c r="I70" s="79">
        <v>289886.16629000002</v>
      </c>
      <c r="J70" s="79">
        <v>299558.48044000007</v>
      </c>
      <c r="K70" s="79">
        <v>311666.75293999998</v>
      </c>
      <c r="L70" s="79">
        <v>325481.97117999999</v>
      </c>
      <c r="M70" s="79">
        <v>343458.79293</v>
      </c>
      <c r="N70" s="79">
        <v>361670.04928000004</v>
      </c>
      <c r="O70" s="79">
        <v>373373.78128000005</v>
      </c>
      <c r="P70" s="79">
        <v>390646.54544000002</v>
      </c>
      <c r="Q70" s="79">
        <v>4042159.1321300007</v>
      </c>
      <c r="R70" s="79">
        <v>4381690.3536200002</v>
      </c>
      <c r="S70" s="79"/>
      <c r="T70" s="79"/>
      <c r="U70" s="83"/>
      <c r="V70" s="83"/>
    </row>
    <row r="71" spans="1:22" x14ac:dyDescent="0.25">
      <c r="A71" t="s">
        <v>40</v>
      </c>
      <c r="C71" s="80">
        <v>1218.0161800000001</v>
      </c>
      <c r="D71" s="80">
        <v>521.27949999999998</v>
      </c>
      <c r="E71" s="80">
        <v>1291.6486100000002</v>
      </c>
      <c r="F71" s="80">
        <v>560.62400000000002</v>
      </c>
      <c r="G71" s="80">
        <v>111.29328</v>
      </c>
      <c r="H71" s="80">
        <v>0</v>
      </c>
      <c r="I71" s="80">
        <v>0</v>
      </c>
      <c r="J71" s="80">
        <v>622.40996999999993</v>
      </c>
      <c r="K71" s="80">
        <v>670.8676999999999</v>
      </c>
      <c r="L71" s="80">
        <v>1266.4768000000001</v>
      </c>
      <c r="M71" s="80">
        <v>3371.5248799999999</v>
      </c>
      <c r="N71" s="80">
        <v>3911.69337</v>
      </c>
      <c r="O71" s="80">
        <v>1210.9931999999999</v>
      </c>
      <c r="P71" s="80">
        <v>4069.4663700000001</v>
      </c>
      <c r="Q71" s="80">
        <v>75347.539940000002</v>
      </c>
      <c r="R71" s="80">
        <v>80887.238689999984</v>
      </c>
      <c r="S71" s="80"/>
      <c r="T71" s="80"/>
      <c r="U71" s="80"/>
      <c r="V71" s="80"/>
    </row>
    <row r="72" spans="1:22" x14ac:dyDescent="0.25">
      <c r="A72" t="s">
        <v>43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3476968.7910200004</v>
      </c>
      <c r="R72" s="80">
        <v>3762180.3694700003</v>
      </c>
      <c r="S72" s="80"/>
      <c r="T72" s="80"/>
      <c r="U72" s="80"/>
      <c r="V72" s="80"/>
    </row>
    <row r="73" spans="1:22" x14ac:dyDescent="0.25">
      <c r="A73" t="s">
        <v>44</v>
      </c>
      <c r="C73" s="80">
        <v>222404.81539999996</v>
      </c>
      <c r="D73" s="80">
        <v>230447.58945999999</v>
      </c>
      <c r="E73" s="80">
        <v>247938.58918999997</v>
      </c>
      <c r="F73" s="80">
        <v>254374.44930999997</v>
      </c>
      <c r="G73" s="80">
        <v>267527.70721999998</v>
      </c>
      <c r="H73" s="80">
        <v>277611.12473000004</v>
      </c>
      <c r="I73" s="80">
        <v>289886.16629000002</v>
      </c>
      <c r="J73" s="80">
        <v>298936.07047000004</v>
      </c>
      <c r="K73" s="80">
        <v>310995.88524000003</v>
      </c>
      <c r="L73" s="80">
        <v>324215.49437999999</v>
      </c>
      <c r="M73" s="80">
        <v>340087.26805000001</v>
      </c>
      <c r="N73" s="80">
        <v>357758.35591000004</v>
      </c>
      <c r="O73" s="80">
        <v>372162.78808000003</v>
      </c>
      <c r="P73" s="80">
        <v>386577.07906999998</v>
      </c>
      <c r="Q73" s="80">
        <v>489842.80116999993</v>
      </c>
      <c r="R73" s="80">
        <v>538622.74545999989</v>
      </c>
      <c r="S73" s="80"/>
      <c r="T73" s="80"/>
      <c r="U73" s="80"/>
      <c r="V73" s="80"/>
    </row>
    <row r="74" spans="1:22" x14ac:dyDescent="0.25">
      <c r="A74" s="77" t="s">
        <v>20</v>
      </c>
      <c r="B74" s="78"/>
      <c r="C74" s="78">
        <v>637817.35267999978</v>
      </c>
      <c r="D74" s="78">
        <v>704288.46334999986</v>
      </c>
      <c r="E74" s="78">
        <v>803744.22664000001</v>
      </c>
      <c r="F74" s="78">
        <v>836017.13692999992</v>
      </c>
      <c r="G74" s="78">
        <v>829846.56062</v>
      </c>
      <c r="H74" s="78">
        <v>917417.36378000001</v>
      </c>
      <c r="I74" s="78">
        <v>1013518.82119</v>
      </c>
      <c r="J74" s="78">
        <v>1027350.7253900002</v>
      </c>
      <c r="K74" s="78">
        <v>873441.75393000012</v>
      </c>
      <c r="L74" s="78">
        <v>1001021.1932400001</v>
      </c>
      <c r="M74" s="78">
        <v>1133895.2113600001</v>
      </c>
      <c r="N74" s="78">
        <v>1145820.4283699999</v>
      </c>
      <c r="O74" s="78">
        <v>1264042.11231</v>
      </c>
      <c r="P74" s="78">
        <v>1298101.52287</v>
      </c>
      <c r="Q74" s="78">
        <v>2319207.909</v>
      </c>
      <c r="R74" s="78">
        <v>1778130.8880900003</v>
      </c>
      <c r="S74" s="78"/>
      <c r="T74" s="78"/>
      <c r="U74" s="77"/>
      <c r="V74" s="77"/>
    </row>
    <row r="75" spans="1:22" x14ac:dyDescent="0.25"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</row>
    <row r="76" spans="1:22" x14ac:dyDescent="0.25"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</row>
    <row r="77" spans="1:22" ht="24.95" customHeight="1" x14ac:dyDescent="0.25">
      <c r="A77" s="31" t="s">
        <v>49</v>
      </c>
      <c r="B77" s="32"/>
      <c r="C77" s="93">
        <v>42825</v>
      </c>
      <c r="D77" s="93">
        <v>42916</v>
      </c>
      <c r="E77" s="93">
        <v>43008</v>
      </c>
      <c r="F77" s="93">
        <v>43100</v>
      </c>
      <c r="G77" s="93">
        <v>43190</v>
      </c>
      <c r="H77" s="93">
        <v>43281</v>
      </c>
      <c r="I77" s="93">
        <v>43373</v>
      </c>
      <c r="J77" s="93">
        <v>43465</v>
      </c>
      <c r="K77" s="93">
        <v>43555</v>
      </c>
      <c r="L77" s="93">
        <v>43646</v>
      </c>
      <c r="M77" s="93">
        <v>43738</v>
      </c>
      <c r="N77" s="93">
        <v>43830</v>
      </c>
      <c r="O77" s="93">
        <v>43921</v>
      </c>
      <c r="P77" s="93">
        <v>44012</v>
      </c>
      <c r="Q77" s="93">
        <v>44104</v>
      </c>
      <c r="R77" s="93">
        <v>44196</v>
      </c>
      <c r="S77" s="93">
        <v>44286</v>
      </c>
      <c r="T77" s="93">
        <v>44377</v>
      </c>
      <c r="U77" s="93">
        <v>44440</v>
      </c>
      <c r="V77" s="93">
        <v>44531</v>
      </c>
    </row>
    <row r="78" spans="1:22" x14ac:dyDescent="0.25">
      <c r="A78" s="77" t="s">
        <v>2</v>
      </c>
      <c r="B78" s="78"/>
      <c r="C78" s="78">
        <v>3323579.2611499997</v>
      </c>
      <c r="D78" s="78">
        <v>3244723.9644999998</v>
      </c>
      <c r="E78" s="78">
        <v>3276773.1305899993</v>
      </c>
      <c r="F78" s="78">
        <v>3306742.2727700006</v>
      </c>
      <c r="G78" s="78">
        <v>3151546.7863599989</v>
      </c>
      <c r="H78" s="78">
        <v>3160308.5058299983</v>
      </c>
      <c r="I78" s="78">
        <v>3191956.2220699997</v>
      </c>
      <c r="J78" s="78">
        <v>3396136.0489599989</v>
      </c>
      <c r="K78" s="78">
        <v>3565870.5778800012</v>
      </c>
      <c r="L78" s="78">
        <v>3674495.5625699996</v>
      </c>
      <c r="M78" s="78">
        <v>3725900.2803999996</v>
      </c>
      <c r="N78" s="78">
        <v>3844920.5726599996</v>
      </c>
      <c r="O78" s="78">
        <v>3999467.8704999997</v>
      </c>
      <c r="P78" s="78">
        <v>3993627.4027799992</v>
      </c>
      <c r="Q78" s="78">
        <v>3941640.3222199995</v>
      </c>
      <c r="R78" s="78">
        <v>4034190.4289099998</v>
      </c>
      <c r="S78" s="78">
        <v>3999992.41291</v>
      </c>
      <c r="T78" s="78">
        <v>3906107.0977999996</v>
      </c>
      <c r="U78" s="77">
        <v>3959622.6520399991</v>
      </c>
      <c r="V78" s="77">
        <v>3669115.7464299998</v>
      </c>
    </row>
    <row r="79" spans="1:22" x14ac:dyDescent="0.25">
      <c r="A79" s="23" t="s">
        <v>3</v>
      </c>
      <c r="B79" s="23"/>
      <c r="C79" s="83">
        <v>1315880.2332499998</v>
      </c>
      <c r="D79" s="83">
        <v>1148157.5813799996</v>
      </c>
      <c r="E79" s="83">
        <v>1032812.8743499997</v>
      </c>
      <c r="F79" s="83">
        <v>1181742.3734500003</v>
      </c>
      <c r="G79" s="83">
        <v>1853453.0725199988</v>
      </c>
      <c r="H79" s="83">
        <v>740366.37309999845</v>
      </c>
      <c r="I79" s="83">
        <v>743121.66904999991</v>
      </c>
      <c r="J79" s="83">
        <v>588527.91659999988</v>
      </c>
      <c r="K79" s="83">
        <v>912347.75614000007</v>
      </c>
      <c r="L79" s="83">
        <v>646024.61222999985</v>
      </c>
      <c r="M79" s="83">
        <v>461797.21879000007</v>
      </c>
      <c r="N79" s="83">
        <v>367221.72619000019</v>
      </c>
      <c r="O79" s="83">
        <v>829716.71850999969</v>
      </c>
      <c r="P79" s="83">
        <v>770806.27743999974</v>
      </c>
      <c r="Q79" s="83">
        <v>1047983.3248899998</v>
      </c>
      <c r="R79" s="83">
        <v>1105603.1477499998</v>
      </c>
      <c r="S79" s="83">
        <v>1190499.2191999995</v>
      </c>
      <c r="T79" s="83">
        <v>326878.71766000002</v>
      </c>
      <c r="U79" s="83">
        <v>1022100.6730599988</v>
      </c>
      <c r="V79" s="83">
        <v>844675.07884000021</v>
      </c>
    </row>
    <row r="80" spans="1:22" x14ac:dyDescent="0.25">
      <c r="A80" t="s">
        <v>28</v>
      </c>
      <c r="C80" s="80">
        <v>1645.6676099999122</v>
      </c>
      <c r="D80" s="80">
        <v>1537.9568799999138</v>
      </c>
      <c r="E80" s="80">
        <v>2511.0245499998919</v>
      </c>
      <c r="F80" s="80">
        <v>3379.5383399999</v>
      </c>
      <c r="G80" s="80">
        <v>3934.8157799987684</v>
      </c>
      <c r="H80" s="80">
        <v>4599.7453799988025</v>
      </c>
      <c r="I80" s="80">
        <v>5075.3419300000005</v>
      </c>
      <c r="J80" s="80">
        <v>5622.9441499999994</v>
      </c>
      <c r="K80" s="80">
        <v>3343.0570899999998</v>
      </c>
      <c r="L80" s="80">
        <v>5718.4059299999999</v>
      </c>
      <c r="M80" s="80">
        <v>6870.4884699999993</v>
      </c>
      <c r="N80" s="80">
        <v>6841.2986600000004</v>
      </c>
      <c r="O80" s="80">
        <v>4024.8887600000003</v>
      </c>
      <c r="P80" s="80">
        <v>6414.7991100000017</v>
      </c>
      <c r="Q80" s="80">
        <v>1212.5923300000202</v>
      </c>
      <c r="R80" s="80">
        <v>1416.7942100000087</v>
      </c>
      <c r="S80" s="80">
        <v>1428.6980300000012</v>
      </c>
      <c r="T80" s="80">
        <v>1259.2286300000003</v>
      </c>
      <c r="U80" s="80">
        <v>-104.31709000015313</v>
      </c>
      <c r="V80" s="80">
        <v>561.37031000000013</v>
      </c>
    </row>
    <row r="81" spans="1:22" x14ac:dyDescent="0.25">
      <c r="A81" t="s">
        <v>29</v>
      </c>
      <c r="C81" s="80">
        <v>1177166.2556799999</v>
      </c>
      <c r="D81" s="80">
        <v>1004178.08401</v>
      </c>
      <c r="E81" s="80">
        <v>963345.92793000001</v>
      </c>
      <c r="F81" s="80">
        <v>1122173.5798600002</v>
      </c>
      <c r="G81" s="80">
        <v>1731771.5956100004</v>
      </c>
      <c r="H81" s="80">
        <v>615234.16006999998</v>
      </c>
      <c r="I81" s="80">
        <v>690561.41268000007</v>
      </c>
      <c r="J81" s="80">
        <v>528841.87017000001</v>
      </c>
      <c r="K81" s="80">
        <v>780227.62771999999</v>
      </c>
      <c r="L81" s="80">
        <v>501478.24777999998</v>
      </c>
      <c r="M81" s="80">
        <v>401650.72372000001</v>
      </c>
      <c r="N81" s="80">
        <v>298701.27923000004</v>
      </c>
      <c r="O81" s="80">
        <v>684838.00051999989</v>
      </c>
      <c r="P81" s="80">
        <v>616201.78548999992</v>
      </c>
      <c r="Q81" s="80">
        <v>993618.75962000014</v>
      </c>
      <c r="R81" s="80">
        <v>1054025.7711999998</v>
      </c>
      <c r="S81" s="80">
        <v>1094953.2127400001</v>
      </c>
      <c r="T81" s="80">
        <v>227541.93305000002</v>
      </c>
      <c r="U81" s="80">
        <v>1035158.9427699998</v>
      </c>
      <c r="V81" s="80">
        <v>820570.11780000001</v>
      </c>
    </row>
    <row r="82" spans="1:22" x14ac:dyDescent="0.25">
      <c r="A82" t="s">
        <v>32</v>
      </c>
      <c r="C82" s="80">
        <v>136043.56053999986</v>
      </c>
      <c r="D82" s="80">
        <v>141725.25210999988</v>
      </c>
      <c r="E82" s="80">
        <v>66463.703359999912</v>
      </c>
      <c r="F82" s="80">
        <v>52012.283700000058</v>
      </c>
      <c r="G82" s="80">
        <v>112961.59894999956</v>
      </c>
      <c r="H82" s="80">
        <v>115130.68320999967</v>
      </c>
      <c r="I82" s="80">
        <v>39534.406900000002</v>
      </c>
      <c r="J82" s="80">
        <v>43997.726040000009</v>
      </c>
      <c r="K82" s="80">
        <v>117567.09147</v>
      </c>
      <c r="L82" s="80">
        <v>127396.34770999996</v>
      </c>
      <c r="M82" s="80">
        <v>41753.423459999976</v>
      </c>
      <c r="N82" s="80">
        <v>50238.491070000091</v>
      </c>
      <c r="O82" s="80">
        <v>129331.9982899999</v>
      </c>
      <c r="P82" s="80">
        <v>137489.24869999988</v>
      </c>
      <c r="Q82" s="80">
        <v>43852.083249999792</v>
      </c>
      <c r="R82" s="80">
        <v>41701.765629999776</v>
      </c>
      <c r="S82" s="80">
        <v>86213.690429999537</v>
      </c>
      <c r="T82" s="80">
        <v>90951.808930000014</v>
      </c>
      <c r="U82" s="80">
        <v>-20792.07217000096</v>
      </c>
      <c r="V82" s="80">
        <v>18698.302130000204</v>
      </c>
    </row>
    <row r="83" spans="1:22" x14ac:dyDescent="0.25">
      <c r="A83" t="s">
        <v>33</v>
      </c>
      <c r="C83" s="80">
        <v>296.46941999999979</v>
      </c>
      <c r="D83" s="80">
        <v>302.86880999999983</v>
      </c>
      <c r="E83" s="80">
        <v>306.92250999999982</v>
      </c>
      <c r="F83" s="80">
        <v>344.30548999999979</v>
      </c>
      <c r="G83" s="80">
        <v>347.21112999999991</v>
      </c>
      <c r="H83" s="80">
        <v>354.1347199999999</v>
      </c>
      <c r="I83" s="80">
        <v>366.11531000000002</v>
      </c>
      <c r="J83" s="80">
        <v>347.80128999999999</v>
      </c>
      <c r="K83" s="80">
        <v>349.49509</v>
      </c>
      <c r="L83" s="80">
        <v>352.51240000000001</v>
      </c>
      <c r="M83" s="80">
        <v>366.74221999999997</v>
      </c>
      <c r="N83" s="80">
        <v>391.96458000000001</v>
      </c>
      <c r="O83" s="80">
        <v>402.45299999999997</v>
      </c>
      <c r="P83" s="80">
        <v>402.45299999999997</v>
      </c>
      <c r="Q83" s="80">
        <v>210.8098</v>
      </c>
      <c r="R83" s="80">
        <v>210.64439000000002</v>
      </c>
      <c r="S83" s="80">
        <v>210.64439000000002</v>
      </c>
      <c r="T83" s="80">
        <v>210.55463</v>
      </c>
      <c r="U83" s="80">
        <v>210.64438999999999</v>
      </c>
      <c r="V83" s="80">
        <v>208.4991</v>
      </c>
    </row>
    <row r="84" spans="1:22" x14ac:dyDescent="0.25">
      <c r="A84" t="s">
        <v>34</v>
      </c>
      <c r="C84" s="80">
        <v>728.27999999999906</v>
      </c>
      <c r="D84" s="80">
        <v>413.419569999999</v>
      </c>
      <c r="E84" s="80">
        <v>185.295999999999</v>
      </c>
      <c r="F84" s="80">
        <v>340.01391000000001</v>
      </c>
      <c r="G84" s="80">
        <v>207.37695000000286</v>
      </c>
      <c r="H84" s="80">
        <v>71.298120000002754</v>
      </c>
      <c r="I84" s="80">
        <v>33.892730000000256</v>
      </c>
      <c r="J84" s="80">
        <v>50.02800000000029</v>
      </c>
      <c r="K84" s="80">
        <v>108.28922000000127</v>
      </c>
      <c r="L84" s="80">
        <v>61.073359999999177</v>
      </c>
      <c r="M84" s="80">
        <v>152.71516999999562</v>
      </c>
      <c r="N84" s="80">
        <v>64.703849999999548</v>
      </c>
      <c r="O84" s="80">
        <v>284.69239000000329</v>
      </c>
      <c r="P84" s="80">
        <v>394.68704000000685</v>
      </c>
      <c r="Q84" s="80">
        <v>138.72508999998914</v>
      </c>
      <c r="R84" s="80">
        <v>132.03046999999665</v>
      </c>
      <c r="S84" s="80">
        <v>156.76351000001168</v>
      </c>
      <c r="T84" s="80">
        <v>139.06311000000758</v>
      </c>
      <c r="U84" s="80">
        <v>162.18161000001462</v>
      </c>
      <c r="V84" s="80">
        <v>108.31226000000767</v>
      </c>
    </row>
    <row r="85" spans="1:22" x14ac:dyDescent="0.25">
      <c r="A85" t="s">
        <v>35</v>
      </c>
      <c r="C85" s="80">
        <v>0</v>
      </c>
      <c r="D85" s="80">
        <v>0</v>
      </c>
      <c r="E85" s="80">
        <v>0</v>
      </c>
      <c r="F85" s="80">
        <v>3492.6521499999994</v>
      </c>
      <c r="G85" s="80">
        <v>4230.4740999999876</v>
      </c>
      <c r="H85" s="80">
        <v>4976.351599999989</v>
      </c>
      <c r="I85" s="80">
        <v>7550.4994999999999</v>
      </c>
      <c r="J85" s="80">
        <v>9667.5469499999999</v>
      </c>
      <c r="K85" s="80">
        <v>10752.19555</v>
      </c>
      <c r="L85" s="80">
        <v>11018.02505</v>
      </c>
      <c r="M85" s="80">
        <v>11003.125749999999</v>
      </c>
      <c r="N85" s="80">
        <v>10983.988800000001</v>
      </c>
      <c r="O85" s="80">
        <v>10834.68555</v>
      </c>
      <c r="P85" s="80">
        <v>9903.3041000000012</v>
      </c>
      <c r="Q85" s="80">
        <v>8950.354800000001</v>
      </c>
      <c r="R85" s="80">
        <v>8116.14185</v>
      </c>
      <c r="S85" s="80">
        <v>7536.2100999999993</v>
      </c>
      <c r="T85" s="80">
        <v>6776.1293100000003</v>
      </c>
      <c r="U85" s="80">
        <v>7465.2935500000003</v>
      </c>
      <c r="V85" s="80">
        <v>4528.4772400000002</v>
      </c>
    </row>
    <row r="86" spans="1:22" x14ac:dyDescent="0.25">
      <c r="A86" s="23" t="s">
        <v>11</v>
      </c>
      <c r="B86" s="23"/>
      <c r="C86" s="83">
        <v>2007699.0278999996</v>
      </c>
      <c r="D86" s="83">
        <v>2096566.3831200004</v>
      </c>
      <c r="E86" s="83">
        <v>2243960.2562399996</v>
      </c>
      <c r="F86" s="83">
        <v>2124999.8993200003</v>
      </c>
      <c r="G86" s="83">
        <v>1298093.7138400001</v>
      </c>
      <c r="H86" s="83">
        <v>2419942.1327300002</v>
      </c>
      <c r="I86" s="83">
        <v>2448834.55302</v>
      </c>
      <c r="J86" s="83">
        <v>2807608.1323599992</v>
      </c>
      <c r="K86" s="83">
        <v>2653522.8217400005</v>
      </c>
      <c r="L86" s="83">
        <v>3028470.9503399995</v>
      </c>
      <c r="M86" s="83">
        <v>3264103.0616099997</v>
      </c>
      <c r="N86" s="83">
        <v>3477698.8464699993</v>
      </c>
      <c r="O86" s="83">
        <v>3169751.1519899997</v>
      </c>
      <c r="P86" s="83">
        <v>3222821.1253399998</v>
      </c>
      <c r="Q86" s="83">
        <v>2893656.9973299992</v>
      </c>
      <c r="R86" s="83">
        <v>2928587.2811600002</v>
      </c>
      <c r="S86" s="83">
        <v>2809493.1937100007</v>
      </c>
      <c r="T86" s="83">
        <v>3579228.38014</v>
      </c>
      <c r="U86" s="83">
        <v>2937521.9789800006</v>
      </c>
      <c r="V86" s="83">
        <v>2824440.6675899997</v>
      </c>
    </row>
    <row r="87" spans="1:22" x14ac:dyDescent="0.25">
      <c r="A87" s="62" t="s">
        <v>36</v>
      </c>
      <c r="B87" s="62"/>
      <c r="C87" s="82">
        <v>2007422.1130399995</v>
      </c>
      <c r="D87" s="82">
        <v>2096304.5597000003</v>
      </c>
      <c r="E87" s="82">
        <v>2243716.7651200001</v>
      </c>
      <c r="F87" s="82">
        <v>2124770.80913</v>
      </c>
      <c r="G87" s="82">
        <v>1297751.2607700003</v>
      </c>
      <c r="H87" s="82">
        <v>2419621.0011700001</v>
      </c>
      <c r="I87" s="82">
        <v>2448534.7428699997</v>
      </c>
      <c r="J87" s="82">
        <v>2807301.5195399993</v>
      </c>
      <c r="K87" s="82">
        <v>2653088.9028700003</v>
      </c>
      <c r="L87" s="82">
        <v>3027719.6099999994</v>
      </c>
      <c r="M87" s="82">
        <v>3261292.9081000001</v>
      </c>
      <c r="N87" s="82">
        <v>3474310.7574699991</v>
      </c>
      <c r="O87" s="82">
        <v>3166506.3061599997</v>
      </c>
      <c r="P87" s="82">
        <v>3219757.7081299997</v>
      </c>
      <c r="Q87" s="82">
        <v>2890772.8174299998</v>
      </c>
      <c r="R87" s="82">
        <v>2925880.3763200003</v>
      </c>
      <c r="S87" s="82">
        <v>2801750.6238300004</v>
      </c>
      <c r="T87" s="82">
        <v>3571826.8203199995</v>
      </c>
      <c r="U87" s="82">
        <v>2934928.7725999998</v>
      </c>
      <c r="V87" s="82">
        <v>2817752.9896199992</v>
      </c>
    </row>
    <row r="88" spans="1:22" x14ac:dyDescent="0.25">
      <c r="A88" s="84" t="s">
        <v>29</v>
      </c>
      <c r="B88" s="84"/>
      <c r="C88" s="85">
        <v>1757926.8134799995</v>
      </c>
      <c r="D88" s="85">
        <v>1845439.8209900002</v>
      </c>
      <c r="E88" s="85">
        <v>1984168.2172199998</v>
      </c>
      <c r="F88" s="85">
        <v>1853447.1016900002</v>
      </c>
      <c r="G88" s="85">
        <v>1001709.2541200001</v>
      </c>
      <c r="H88" s="85">
        <v>2075783.5224199998</v>
      </c>
      <c r="I88" s="85">
        <v>2090945.20104</v>
      </c>
      <c r="J88" s="85">
        <v>2485918.2232499993</v>
      </c>
      <c r="K88" s="85">
        <v>2304551.2564200005</v>
      </c>
      <c r="L88" s="85">
        <v>2672609.6213499997</v>
      </c>
      <c r="M88" s="85">
        <v>2901482.69154</v>
      </c>
      <c r="N88" s="85">
        <v>3112508.5344799994</v>
      </c>
      <c r="O88" s="85">
        <v>2787965.4184699999</v>
      </c>
      <c r="P88" s="85">
        <v>2848094.7829799997</v>
      </c>
      <c r="Q88" s="85">
        <v>2523486.9967999998</v>
      </c>
      <c r="R88" s="85">
        <v>2560901.5694499998</v>
      </c>
      <c r="S88" s="85">
        <v>2432628.39463</v>
      </c>
      <c r="T88" s="85">
        <v>3201821.9489999996</v>
      </c>
      <c r="U88" s="85">
        <v>2554935.1953199999</v>
      </c>
      <c r="V88" s="85">
        <v>2400166.0378599996</v>
      </c>
    </row>
    <row r="89" spans="1:22" x14ac:dyDescent="0.25">
      <c r="A89" s="86" t="s">
        <v>32</v>
      </c>
      <c r="B89" s="87"/>
      <c r="C89" s="88">
        <v>249495.29956000001</v>
      </c>
      <c r="D89" s="88">
        <v>250864.73871000001</v>
      </c>
      <c r="E89" s="88">
        <v>259548.54790000001</v>
      </c>
      <c r="F89" s="88">
        <v>257649.94270000001</v>
      </c>
      <c r="G89" s="88">
        <v>279720.14173999999</v>
      </c>
      <c r="H89" s="88">
        <v>324443.45941000001</v>
      </c>
      <c r="I89" s="88">
        <v>328900.26332999999</v>
      </c>
      <c r="J89" s="88">
        <v>285880.92522000003</v>
      </c>
      <c r="K89" s="88">
        <v>310096.03548999992</v>
      </c>
      <c r="L89" s="88">
        <v>312380.60025999992</v>
      </c>
      <c r="M89" s="88">
        <v>313154.84493999992</v>
      </c>
      <c r="N89" s="88">
        <v>312422.22126999998</v>
      </c>
      <c r="O89" s="88">
        <v>329390.30132999999</v>
      </c>
      <c r="P89" s="88">
        <v>327371.34587999998</v>
      </c>
      <c r="Q89" s="88">
        <v>328086.56940000004</v>
      </c>
      <c r="R89" s="88">
        <v>329477.45731999999</v>
      </c>
      <c r="S89" s="88">
        <v>337052.46732</v>
      </c>
      <c r="T89" s="88">
        <v>341780.65505</v>
      </c>
      <c r="U89" s="80">
        <v>346121.49347000004</v>
      </c>
      <c r="V89" s="80">
        <v>397040.80336999998</v>
      </c>
    </row>
    <row r="90" spans="1:22" x14ac:dyDescent="0.25">
      <c r="A90" s="62" t="s">
        <v>35</v>
      </c>
      <c r="B90" s="62"/>
      <c r="C90" s="82">
        <v>0</v>
      </c>
      <c r="D90" s="82">
        <v>0</v>
      </c>
      <c r="E90" s="82">
        <v>0</v>
      </c>
      <c r="F90" s="82">
        <v>13673.764740000001</v>
      </c>
      <c r="G90" s="82">
        <v>16321.864909999998</v>
      </c>
      <c r="H90" s="82">
        <v>19394.019339999999</v>
      </c>
      <c r="I90" s="82">
        <v>28689.2785</v>
      </c>
      <c r="J90" s="82">
        <v>35502.371070000001</v>
      </c>
      <c r="K90" s="82">
        <v>38441.610959999998</v>
      </c>
      <c r="L90" s="82">
        <v>42729.38839</v>
      </c>
      <c r="M90" s="82">
        <v>46655.371619999998</v>
      </c>
      <c r="N90" s="82">
        <v>49380.00172</v>
      </c>
      <c r="O90" s="82">
        <v>49150.586360000001</v>
      </c>
      <c r="P90" s="82">
        <v>44291.579269999995</v>
      </c>
      <c r="Q90" s="82">
        <v>39199.251229999994</v>
      </c>
      <c r="R90" s="82">
        <v>35501.349549999999</v>
      </c>
      <c r="S90" s="82">
        <v>32069.761879999998</v>
      </c>
      <c r="T90" s="82">
        <v>28224.216269999997</v>
      </c>
      <c r="U90" s="82">
        <v>33872.083810000004</v>
      </c>
      <c r="V90" s="82">
        <v>20546.148390000002</v>
      </c>
    </row>
    <row r="91" spans="1:22" x14ac:dyDescent="0.25">
      <c r="A91" t="s">
        <v>37</v>
      </c>
      <c r="C91" s="80">
        <v>4.0490000000000004</v>
      </c>
      <c r="D91" s="80">
        <v>4.0490000000000004</v>
      </c>
      <c r="E91" s="80">
        <v>4.0490000000000004</v>
      </c>
      <c r="F91" s="80">
        <v>4.0490000000000004</v>
      </c>
      <c r="G91" s="80">
        <v>4.0490000000000004</v>
      </c>
      <c r="H91" s="80">
        <v>4.0490000000000004</v>
      </c>
      <c r="I91" s="80">
        <v>4.0490000000000004</v>
      </c>
      <c r="J91" s="80">
        <v>4.0490000000000004</v>
      </c>
      <c r="K91" s="80">
        <v>4.0490000000000004</v>
      </c>
      <c r="L91" s="80">
        <v>4.0490000000000004</v>
      </c>
      <c r="M91" s="80">
        <v>4.0490000000000004</v>
      </c>
      <c r="N91" s="80">
        <v>4.0490000000000004</v>
      </c>
      <c r="O91" s="80">
        <v>4.0490000000000004</v>
      </c>
      <c r="P91" s="80">
        <v>4.0490000000000004</v>
      </c>
      <c r="Q91" s="80">
        <v>4.0490000000000004</v>
      </c>
      <c r="R91" s="80">
        <v>4.0490000000000004</v>
      </c>
      <c r="S91" s="80">
        <v>5209.1280800000004</v>
      </c>
      <c r="T91" s="80">
        <v>5037.5320599999995</v>
      </c>
      <c r="U91" s="80">
        <v>-53.149680000000004</v>
      </c>
      <c r="V91" s="80">
        <v>4694.3399799999997</v>
      </c>
    </row>
    <row r="92" spans="1:22" x14ac:dyDescent="0.25">
      <c r="A92" t="s">
        <v>38</v>
      </c>
      <c r="C92" s="80">
        <v>221.83120999999994</v>
      </c>
      <c r="D92" s="80">
        <v>204.53592999999987</v>
      </c>
      <c r="E92" s="80">
        <v>187.24080999999987</v>
      </c>
      <c r="F92" s="80">
        <v>173.87702999999985</v>
      </c>
      <c r="G92" s="80">
        <v>281.58426999999989</v>
      </c>
      <c r="H92" s="80">
        <v>261.64249999999998</v>
      </c>
      <c r="I92" s="80">
        <v>241.70086999999992</v>
      </c>
      <c r="J92" s="80">
        <v>221.75924000000006</v>
      </c>
      <c r="K92" s="80">
        <v>201.81760999999997</v>
      </c>
      <c r="L92" s="80">
        <v>186.22151999999997</v>
      </c>
      <c r="M92" s="80">
        <v>166.17065999999997</v>
      </c>
      <c r="N92" s="80">
        <v>148.73549999999994</v>
      </c>
      <c r="O92" s="80">
        <v>128.42435000000009</v>
      </c>
      <c r="P92" s="80">
        <v>108.65980999999999</v>
      </c>
      <c r="Q92" s="80">
        <v>89.215219999999974</v>
      </c>
      <c r="R92" s="80">
        <v>73.701019999999957</v>
      </c>
      <c r="S92" s="80">
        <v>66.04789999999997</v>
      </c>
      <c r="T92" s="80">
        <v>58.394780000000026</v>
      </c>
      <c r="U92" s="80">
        <v>71.150009999999853</v>
      </c>
      <c r="V92" s="80">
        <v>13.013529999999969</v>
      </c>
    </row>
    <row r="93" spans="1:22" x14ac:dyDescent="0.25">
      <c r="A93" t="s">
        <v>39</v>
      </c>
      <c r="C93" s="80">
        <v>51.034650000000156</v>
      </c>
      <c r="D93" s="80">
        <v>53.23849000000002</v>
      </c>
      <c r="E93" s="80">
        <v>52.201310000000021</v>
      </c>
      <c r="F93" s="80">
        <v>51.164160000000017</v>
      </c>
      <c r="G93" s="80">
        <v>56.819800000000015</v>
      </c>
      <c r="H93" s="80">
        <v>55.440060000000017</v>
      </c>
      <c r="I93" s="80">
        <v>54.060280000000013</v>
      </c>
      <c r="J93" s="80">
        <v>80.804580000000072</v>
      </c>
      <c r="K93" s="80">
        <v>228.05226000000005</v>
      </c>
      <c r="L93" s="80">
        <v>561.06981999999982</v>
      </c>
      <c r="M93" s="80">
        <v>2639.9338499999994</v>
      </c>
      <c r="N93" s="80">
        <v>3235.3044999999997</v>
      </c>
      <c r="O93" s="80">
        <v>3112.3724799999995</v>
      </c>
      <c r="P93" s="80">
        <v>2950.7084</v>
      </c>
      <c r="Q93" s="80">
        <v>2790.9156799999996</v>
      </c>
      <c r="R93" s="80">
        <v>2629.1548199999993</v>
      </c>
      <c r="S93" s="80">
        <v>2467.3939</v>
      </c>
      <c r="T93" s="80">
        <v>2305.6329799999994</v>
      </c>
      <c r="U93" s="80">
        <v>2575.2060499999993</v>
      </c>
      <c r="V93" s="80">
        <v>1980.3244599999991</v>
      </c>
    </row>
    <row r="94" spans="1:22" x14ac:dyDescent="0.25"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</row>
    <row r="95" spans="1:22" x14ac:dyDescent="0.25">
      <c r="A95" s="77" t="s">
        <v>13</v>
      </c>
      <c r="B95" s="78"/>
      <c r="C95" s="78">
        <v>2956628.4397499994</v>
      </c>
      <c r="D95" s="78">
        <v>2849687.4323399994</v>
      </c>
      <c r="E95" s="78">
        <v>2810025.1263899999</v>
      </c>
      <c r="F95" s="78">
        <v>2858196.5981300003</v>
      </c>
      <c r="G95" s="78">
        <v>2882914.1358399973</v>
      </c>
      <c r="H95" s="78">
        <v>2928124.156179999</v>
      </c>
      <c r="I95" s="78">
        <v>2925654.6836600034</v>
      </c>
      <c r="J95" s="78">
        <v>3056127.5778400032</v>
      </c>
      <c r="K95" s="78">
        <v>3273024.6047200002</v>
      </c>
      <c r="L95" s="78">
        <v>3281226.9470199998</v>
      </c>
      <c r="M95" s="78">
        <v>3255738.4427400017</v>
      </c>
      <c r="N95" s="78">
        <v>3381468.8003699998</v>
      </c>
      <c r="O95" s="78">
        <v>3494972.1316400003</v>
      </c>
      <c r="P95" s="78">
        <v>3558054.5755900005</v>
      </c>
      <c r="Q95" s="78">
        <v>3507141.0437399996</v>
      </c>
      <c r="R95" s="78">
        <v>3610100.7957599992</v>
      </c>
      <c r="S95" s="78">
        <v>3698860.8367000003</v>
      </c>
      <c r="T95" s="78">
        <v>3597134.6479000039</v>
      </c>
      <c r="U95" s="77">
        <v>3543378.1417800002</v>
      </c>
      <c r="V95" s="77">
        <v>3424275.6557400003</v>
      </c>
    </row>
    <row r="96" spans="1:22" x14ac:dyDescent="0.25">
      <c r="A96" s="23" t="s">
        <v>14</v>
      </c>
      <c r="B96" s="23"/>
      <c r="C96" s="83">
        <v>2752107.8101599994</v>
      </c>
      <c r="D96" s="83">
        <v>2640226.7023299993</v>
      </c>
      <c r="E96" s="83">
        <v>2572588.2226799997</v>
      </c>
      <c r="F96" s="83">
        <v>2625036.6213900005</v>
      </c>
      <c r="G96" s="83">
        <v>2650182.3583299974</v>
      </c>
      <c r="H96" s="83">
        <v>2689363.3499499988</v>
      </c>
      <c r="I96" s="83">
        <v>2680174.7449900033</v>
      </c>
      <c r="J96" s="83">
        <v>2798578.0021400033</v>
      </c>
      <c r="K96" s="83">
        <v>3005197.5443900004</v>
      </c>
      <c r="L96" s="83">
        <v>2970189.1396699999</v>
      </c>
      <c r="M96" s="83">
        <v>2925428.3968800018</v>
      </c>
      <c r="N96" s="83">
        <v>3046731.9379699999</v>
      </c>
      <c r="O96" s="83">
        <v>3148518.6731100003</v>
      </c>
      <c r="P96" s="83">
        <v>3189814.8413400007</v>
      </c>
      <c r="Q96" s="83">
        <v>3156478.8918299996</v>
      </c>
      <c r="R96" s="83">
        <v>3262479.9496999993</v>
      </c>
      <c r="S96" s="83">
        <v>3396703.7419300005</v>
      </c>
      <c r="T96" s="83">
        <v>3304467.7846800042</v>
      </c>
      <c r="U96" s="83">
        <v>3195775.9183500004</v>
      </c>
      <c r="V96" s="83">
        <v>3136568.7873500003</v>
      </c>
    </row>
    <row r="97" spans="1:22" x14ac:dyDescent="0.25">
      <c r="A97" t="s">
        <v>40</v>
      </c>
      <c r="C97" s="80">
        <v>247033.73636999997</v>
      </c>
      <c r="D97" s="80">
        <v>140552.44061999995</v>
      </c>
      <c r="E97" s="80">
        <v>80015.182439999975</v>
      </c>
      <c r="F97" s="80">
        <v>125111.74253999986</v>
      </c>
      <c r="G97" s="80">
        <v>146167.63420999999</v>
      </c>
      <c r="H97" s="80">
        <v>145925.49178000007</v>
      </c>
      <c r="I97" s="80">
        <v>87087.083989999999</v>
      </c>
      <c r="J97" s="80">
        <v>138372.09264000002</v>
      </c>
      <c r="K97" s="80">
        <v>267470.74157999997</v>
      </c>
      <c r="L97" s="80">
        <v>160687.74384999997</v>
      </c>
      <c r="M97" s="80">
        <v>101212.12862999999</v>
      </c>
      <c r="N97" s="80">
        <v>153759.00165000005</v>
      </c>
      <c r="O97" s="80">
        <v>182074.01680999997</v>
      </c>
      <c r="P97" s="80">
        <v>146158.54801</v>
      </c>
      <c r="Q97" s="80">
        <v>64712.770040000003</v>
      </c>
      <c r="R97" s="80">
        <v>101114.46636999999</v>
      </c>
      <c r="S97" s="80">
        <v>199413.41158999995</v>
      </c>
      <c r="T97" s="80">
        <v>110707.89975</v>
      </c>
      <c r="U97" s="80">
        <v>45195.58470000013</v>
      </c>
      <c r="V97" s="80">
        <v>89015.283670000019</v>
      </c>
    </row>
    <row r="98" spans="1:22" x14ac:dyDescent="0.25">
      <c r="A98" t="s">
        <v>50</v>
      </c>
      <c r="C98" s="80">
        <v>11497.60548999998</v>
      </c>
      <c r="D98" s="80">
        <v>11963.647949999986</v>
      </c>
      <c r="E98" s="80">
        <v>11915.127789999984</v>
      </c>
      <c r="F98" s="80">
        <v>11870.42407999999</v>
      </c>
      <c r="G98" s="80">
        <v>13560.018040000001</v>
      </c>
      <c r="H98" s="80">
        <v>14196.302409999988</v>
      </c>
      <c r="I98" s="80">
        <v>17851.864320000001</v>
      </c>
      <c r="J98" s="80">
        <v>16331.214480000001</v>
      </c>
      <c r="K98" s="80">
        <v>15293.329169999999</v>
      </c>
      <c r="L98" s="80">
        <v>16656.533780000002</v>
      </c>
      <c r="M98" s="80">
        <v>17118.447179999999</v>
      </c>
      <c r="N98" s="80">
        <v>14593.058939999997</v>
      </c>
      <c r="O98" s="80">
        <v>13210.645530000002</v>
      </c>
      <c r="P98" s="80">
        <v>12651.82927</v>
      </c>
      <c r="Q98" s="80">
        <v>12124.539590000002</v>
      </c>
      <c r="R98" s="80">
        <v>11651.737099999998</v>
      </c>
      <c r="S98" s="80">
        <v>11836.58265</v>
      </c>
      <c r="T98" s="80">
        <v>11675.962940000003</v>
      </c>
      <c r="U98" s="80">
        <v>11673.127029999998</v>
      </c>
      <c r="V98" s="80">
        <v>10836.239979999998</v>
      </c>
    </row>
    <row r="99" spans="1:22" x14ac:dyDescent="0.25">
      <c r="A99" t="s">
        <v>42</v>
      </c>
      <c r="C99" s="80">
        <v>1863.0192100016745</v>
      </c>
      <c r="D99" s="80">
        <v>1797.317820001665</v>
      </c>
      <c r="E99" s="80">
        <v>1760.4727500016795</v>
      </c>
      <c r="F99" s="80">
        <v>1906.7302100018003</v>
      </c>
      <c r="G99" s="80">
        <v>2376.6625300004398</v>
      </c>
      <c r="H99" s="80">
        <v>2429.0643800003545</v>
      </c>
      <c r="I99" s="80">
        <v>3426.0224800039291</v>
      </c>
      <c r="J99" s="80">
        <v>535.62161000220533</v>
      </c>
      <c r="K99" s="80">
        <v>1395.2083600003241</v>
      </c>
      <c r="L99" s="80">
        <v>4701.4492400004483</v>
      </c>
      <c r="M99" s="80">
        <v>7724.3461000006482</v>
      </c>
      <c r="N99" s="80">
        <v>3200.225359999351</v>
      </c>
      <c r="O99" s="80">
        <v>3978.5578700001097</v>
      </c>
      <c r="P99" s="80">
        <v>6230.85898000013</v>
      </c>
      <c r="Q99" s="80">
        <v>1266.7528799994097</v>
      </c>
      <c r="R99" s="80">
        <v>716.86570999900812</v>
      </c>
      <c r="S99" s="80">
        <v>1337.3627600005343</v>
      </c>
      <c r="T99" s="80">
        <v>1372.915960003357</v>
      </c>
      <c r="U99" s="80">
        <v>-1344.0831999987579</v>
      </c>
      <c r="V99" s="80">
        <v>748.64340000022901</v>
      </c>
    </row>
    <row r="100" spans="1:22" x14ac:dyDescent="0.25">
      <c r="A100" t="s">
        <v>51</v>
      </c>
      <c r="C100" s="80">
        <v>2491713.4490899979</v>
      </c>
      <c r="D100" s="80">
        <v>2485913.2959399978</v>
      </c>
      <c r="E100" s="80">
        <v>2478897.4396999986</v>
      </c>
      <c r="F100" s="80">
        <v>2486147.7245599986</v>
      </c>
      <c r="G100" s="80">
        <v>2488078.0435499973</v>
      </c>
      <c r="H100" s="80">
        <v>2526812.4913799982</v>
      </c>
      <c r="I100" s="80">
        <v>2571809.7741999994</v>
      </c>
      <c r="J100" s="80">
        <v>2643339.0734100007</v>
      </c>
      <c r="K100" s="80">
        <v>2721038.2652800004</v>
      </c>
      <c r="L100" s="80">
        <v>2788143.4127999996</v>
      </c>
      <c r="M100" s="80">
        <v>2799373.4749700008</v>
      </c>
      <c r="N100" s="80">
        <v>2875179.6520200004</v>
      </c>
      <c r="O100" s="80">
        <v>2949255.4528999999</v>
      </c>
      <c r="P100" s="80">
        <v>3024773.6050800006</v>
      </c>
      <c r="Q100" s="80">
        <v>3078374.82932</v>
      </c>
      <c r="R100" s="80">
        <v>3148996.8805200006</v>
      </c>
      <c r="S100" s="80">
        <v>3184116.3849299997</v>
      </c>
      <c r="T100" s="80">
        <v>3180711.0060300007</v>
      </c>
      <c r="U100" s="80">
        <v>3140251.2898199991</v>
      </c>
      <c r="V100" s="80">
        <v>3035968.6203000001</v>
      </c>
    </row>
    <row r="101" spans="1:22" x14ac:dyDescent="0.25">
      <c r="A101" s="23" t="s">
        <v>19</v>
      </c>
      <c r="B101" s="23"/>
      <c r="C101" s="83">
        <v>204520.62959</v>
      </c>
      <c r="D101" s="83">
        <v>209460.73000999997</v>
      </c>
      <c r="E101" s="83">
        <v>237436.90370999998</v>
      </c>
      <c r="F101" s="83">
        <v>233159.97673999998</v>
      </c>
      <c r="G101" s="83">
        <v>232731.77751000004</v>
      </c>
      <c r="H101" s="83">
        <v>238760.80622999999</v>
      </c>
      <c r="I101" s="83">
        <v>245479.93866999997</v>
      </c>
      <c r="J101" s="83">
        <v>257549.57570000002</v>
      </c>
      <c r="K101" s="83">
        <v>267827.06033000001</v>
      </c>
      <c r="L101" s="83">
        <v>311037.80735000002</v>
      </c>
      <c r="M101" s="83">
        <v>330310.04585999995</v>
      </c>
      <c r="N101" s="83">
        <v>334736.86240000004</v>
      </c>
      <c r="O101" s="83">
        <v>346453.45852999995</v>
      </c>
      <c r="P101" s="83">
        <v>368239.73424999998</v>
      </c>
      <c r="Q101" s="83">
        <v>350662.15190999996</v>
      </c>
      <c r="R101" s="83">
        <v>347620.84606000007</v>
      </c>
      <c r="S101" s="83">
        <v>302157.09477000003</v>
      </c>
      <c r="T101" s="83">
        <v>292666.86321999994</v>
      </c>
      <c r="U101" s="83">
        <v>347602.22343000001</v>
      </c>
      <c r="V101" s="83">
        <v>287706.86839000002</v>
      </c>
    </row>
    <row r="102" spans="1:22" x14ac:dyDescent="0.25">
      <c r="A102" t="s">
        <v>40</v>
      </c>
      <c r="C102" s="80">
        <v>0</v>
      </c>
      <c r="D102" s="80">
        <v>0</v>
      </c>
      <c r="E102" s="80">
        <v>19909.33944</v>
      </c>
      <c r="F102" s="80">
        <v>9922.1118100000022</v>
      </c>
      <c r="G102" s="80">
        <v>88.501940000000417</v>
      </c>
      <c r="H102" s="80">
        <v>0</v>
      </c>
      <c r="I102" s="80">
        <v>0</v>
      </c>
      <c r="J102" s="80">
        <v>5493.9693600000001</v>
      </c>
      <c r="K102" s="80">
        <v>11098.69781</v>
      </c>
      <c r="L102" s="80">
        <v>50322.850209999997</v>
      </c>
      <c r="M102" s="80">
        <v>64026.605149999996</v>
      </c>
      <c r="N102" s="80">
        <v>65467.244060000005</v>
      </c>
      <c r="O102" s="80">
        <v>73828.727809999997</v>
      </c>
      <c r="P102" s="80">
        <v>93159.464289999989</v>
      </c>
      <c r="Q102" s="80">
        <v>72416.093890000004</v>
      </c>
      <c r="R102" s="80">
        <v>66278.002529999998</v>
      </c>
      <c r="S102" s="80">
        <v>16886.47091</v>
      </c>
      <c r="T102" s="80">
        <v>4558.70633</v>
      </c>
      <c r="U102" s="80">
        <v>66229.476490000001</v>
      </c>
      <c r="V102" s="80">
        <v>4266.6981599999999</v>
      </c>
    </row>
    <row r="103" spans="1:22" x14ac:dyDescent="0.25">
      <c r="A103" t="s">
        <v>44</v>
      </c>
      <c r="C103" s="80">
        <v>204520.62959</v>
      </c>
      <c r="D103" s="80">
        <v>209460.73000999997</v>
      </c>
      <c r="E103" s="80">
        <v>217527.56426999997</v>
      </c>
      <c r="F103" s="80">
        <v>223237.86492999998</v>
      </c>
      <c r="G103" s="80">
        <v>232643.27557000006</v>
      </c>
      <c r="H103" s="80">
        <v>238760.80622999999</v>
      </c>
      <c r="I103" s="80">
        <v>245479.93866999997</v>
      </c>
      <c r="J103" s="80">
        <v>252055.60634</v>
      </c>
      <c r="K103" s="80">
        <v>256728.36252</v>
      </c>
      <c r="L103" s="80">
        <v>260714.95714000001</v>
      </c>
      <c r="M103" s="80">
        <v>266283.44071</v>
      </c>
      <c r="N103" s="80">
        <v>269269.61834000004</v>
      </c>
      <c r="O103" s="80">
        <v>272624.73071999999</v>
      </c>
      <c r="P103" s="80">
        <v>275080.26996000001</v>
      </c>
      <c r="Q103" s="80">
        <v>278246.05802</v>
      </c>
      <c r="R103" s="80">
        <v>281342.84353000001</v>
      </c>
      <c r="S103" s="80">
        <v>285270.62385999999</v>
      </c>
      <c r="T103" s="80">
        <v>288108.15688999998</v>
      </c>
      <c r="U103" s="80">
        <v>281372.74693999998</v>
      </c>
      <c r="V103" s="80">
        <v>283440.17023000005</v>
      </c>
    </row>
    <row r="104" spans="1:22" x14ac:dyDescent="0.25">
      <c r="A104" s="77" t="s">
        <v>20</v>
      </c>
      <c r="B104" s="78"/>
      <c r="C104" s="78">
        <v>366950.82140000002</v>
      </c>
      <c r="D104" s="78">
        <v>395036.53216</v>
      </c>
      <c r="E104" s="78">
        <v>466748.00420000002</v>
      </c>
      <c r="F104" s="78">
        <v>448545.67464000004</v>
      </c>
      <c r="G104" s="78">
        <v>268632.65051999997</v>
      </c>
      <c r="H104" s="78">
        <v>232184.34964999996</v>
      </c>
      <c r="I104" s="78">
        <v>266301.53840999998</v>
      </c>
      <c r="J104" s="78">
        <v>340008.47112</v>
      </c>
      <c r="K104" s="78">
        <v>292845.97316000005</v>
      </c>
      <c r="L104" s="78">
        <v>393268.61555000005</v>
      </c>
      <c r="M104" s="78">
        <v>470161.83765999996</v>
      </c>
      <c r="N104" s="78">
        <v>463451.77228999999</v>
      </c>
      <c r="O104" s="78">
        <v>504495.7388600001</v>
      </c>
      <c r="P104" s="78">
        <v>435572.82718999992</v>
      </c>
      <c r="Q104" s="78">
        <v>434499.27848000004</v>
      </c>
      <c r="R104" s="78">
        <v>424089.63314999995</v>
      </c>
      <c r="S104" s="78">
        <v>301131.57621000003</v>
      </c>
      <c r="T104" s="78">
        <v>308972.44989999995</v>
      </c>
      <c r="U104" s="77">
        <v>416244.51026000001</v>
      </c>
      <c r="V104" s="77">
        <v>244840.09069000001</v>
      </c>
    </row>
    <row r="105" spans="1:22" x14ac:dyDescent="0.25"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</row>
    <row r="107" spans="1:22" ht="24.95" customHeight="1" x14ac:dyDescent="0.25">
      <c r="A107" s="31" t="s">
        <v>52</v>
      </c>
      <c r="B107" s="32"/>
      <c r="C107" s="93">
        <v>42825</v>
      </c>
      <c r="D107" s="93">
        <v>42916</v>
      </c>
      <c r="E107" s="93">
        <v>43008</v>
      </c>
      <c r="F107" s="93">
        <v>43100</v>
      </c>
      <c r="G107" s="93">
        <v>43190</v>
      </c>
      <c r="H107" s="93">
        <v>43281</v>
      </c>
      <c r="I107" s="93">
        <v>43373</v>
      </c>
      <c r="J107" s="93">
        <v>43465</v>
      </c>
      <c r="K107" s="93">
        <v>43555</v>
      </c>
      <c r="L107" s="93">
        <v>43646</v>
      </c>
      <c r="M107" s="93">
        <v>43738</v>
      </c>
      <c r="N107" s="93">
        <v>43830</v>
      </c>
      <c r="O107" s="93">
        <v>43921</v>
      </c>
      <c r="P107" s="93">
        <v>44012</v>
      </c>
      <c r="Q107" s="93">
        <v>44104</v>
      </c>
      <c r="R107" s="93">
        <v>44196</v>
      </c>
      <c r="S107" s="93">
        <v>44286</v>
      </c>
      <c r="T107" s="93">
        <v>44377</v>
      </c>
      <c r="U107" s="93">
        <v>44440</v>
      </c>
      <c r="V107" s="93">
        <v>44531</v>
      </c>
    </row>
    <row r="108" spans="1:22" x14ac:dyDescent="0.25">
      <c r="A108" s="77" t="s">
        <v>2</v>
      </c>
      <c r="B108" s="78"/>
      <c r="C108" s="78">
        <v>455442.22416999994</v>
      </c>
      <c r="D108" s="78">
        <v>416337.5090699998</v>
      </c>
      <c r="E108" s="78">
        <v>411060.73151999986</v>
      </c>
      <c r="F108" s="78">
        <v>417674.92334999994</v>
      </c>
      <c r="G108" s="78">
        <v>434924.1019400002</v>
      </c>
      <c r="H108" s="78">
        <v>388566.40007000015</v>
      </c>
      <c r="I108" s="78">
        <v>374606.09103000001</v>
      </c>
      <c r="J108" s="78">
        <v>399020.56638999999</v>
      </c>
      <c r="K108" s="78">
        <v>428584.75550999993</v>
      </c>
      <c r="L108" s="78">
        <v>396930.07146999997</v>
      </c>
      <c r="M108" s="78">
        <v>396207.20584000001</v>
      </c>
      <c r="N108" s="78">
        <v>424272.13640999998</v>
      </c>
      <c r="O108" s="78">
        <v>462832.13241000002</v>
      </c>
      <c r="P108" s="78">
        <v>503385.60440999985</v>
      </c>
      <c r="Q108" s="78">
        <v>514234.72464999999</v>
      </c>
      <c r="R108" s="78">
        <v>551829.79637</v>
      </c>
      <c r="S108" s="78">
        <v>581935.53200999997</v>
      </c>
      <c r="T108" s="78">
        <v>601789.26061</v>
      </c>
      <c r="U108" s="77">
        <v>489292.4466199993</v>
      </c>
      <c r="V108" s="77">
        <v>518649.93979000003</v>
      </c>
    </row>
    <row r="109" spans="1:22" x14ac:dyDescent="0.25">
      <c r="A109" s="23" t="s">
        <v>3</v>
      </c>
      <c r="B109" s="23"/>
      <c r="C109" s="83">
        <v>439016.77719999995</v>
      </c>
      <c r="D109" s="83">
        <v>362593.05127999984</v>
      </c>
      <c r="E109" s="83">
        <v>309193.85655999987</v>
      </c>
      <c r="F109" s="83">
        <v>315939.91678999999</v>
      </c>
      <c r="G109" s="83">
        <v>412892.22367000021</v>
      </c>
      <c r="H109" s="83">
        <v>363103.84181000019</v>
      </c>
      <c r="I109" s="83">
        <v>343362.09487999999</v>
      </c>
      <c r="J109" s="83">
        <v>371286.30238000001</v>
      </c>
      <c r="K109" s="83">
        <v>330574.70505999995</v>
      </c>
      <c r="L109" s="83">
        <v>250224.51031000001</v>
      </c>
      <c r="M109" s="83">
        <v>245414.40252</v>
      </c>
      <c r="N109" s="83">
        <v>269781.98240999994</v>
      </c>
      <c r="O109" s="83">
        <v>310266.20906000002</v>
      </c>
      <c r="P109" s="83">
        <v>446469.7326799999</v>
      </c>
      <c r="Q109" s="83">
        <v>433073.98176</v>
      </c>
      <c r="R109" s="83">
        <v>467742.51389999996</v>
      </c>
      <c r="S109" s="83">
        <v>446940.18183000002</v>
      </c>
      <c r="T109" s="83">
        <v>465654.16735</v>
      </c>
      <c r="U109" s="83">
        <v>353292.40114999929</v>
      </c>
      <c r="V109" s="83">
        <v>361827.67719000007</v>
      </c>
    </row>
    <row r="110" spans="1:22" x14ac:dyDescent="0.25">
      <c r="A110" t="s">
        <v>28</v>
      </c>
      <c r="C110" s="80">
        <v>3154.4762399999845</v>
      </c>
      <c r="D110" s="80">
        <v>3274.834600000006</v>
      </c>
      <c r="E110" s="80">
        <v>3733.6110500000214</v>
      </c>
      <c r="F110" s="80">
        <v>285.24864000002736</v>
      </c>
      <c r="G110" s="80">
        <v>389.43152000022565</v>
      </c>
      <c r="H110" s="80">
        <v>61.431000000225062</v>
      </c>
      <c r="I110" s="80">
        <v>78.510949999999866</v>
      </c>
      <c r="J110" s="80">
        <v>286.43700000000007</v>
      </c>
      <c r="K110" s="80">
        <v>1154.45534</v>
      </c>
      <c r="L110" s="80">
        <v>118.56261000000011</v>
      </c>
      <c r="M110" s="80">
        <v>-1085.2645999999995</v>
      </c>
      <c r="N110" s="80">
        <v>435.85115000000013</v>
      </c>
      <c r="O110" s="80">
        <v>314.3044900000001</v>
      </c>
      <c r="P110" s="80">
        <v>1074.1355899999996</v>
      </c>
      <c r="Q110" s="80">
        <v>672.16980999999998</v>
      </c>
      <c r="R110" s="80">
        <v>947.32514999999989</v>
      </c>
      <c r="S110" s="80">
        <v>693.06013000000007</v>
      </c>
      <c r="T110" s="80">
        <v>875.51362999999981</v>
      </c>
      <c r="U110" s="80">
        <v>-7350.6820300006348</v>
      </c>
      <c r="V110" s="80">
        <v>303.76797000000005</v>
      </c>
    </row>
    <row r="111" spans="1:22" x14ac:dyDescent="0.25">
      <c r="A111" t="s">
        <v>53</v>
      </c>
      <c r="C111" s="80">
        <v>320570.75231999991</v>
      </c>
      <c r="D111" s="80">
        <v>250002.84795999993</v>
      </c>
      <c r="E111" s="80">
        <v>232098.71461999993</v>
      </c>
      <c r="F111" s="80">
        <v>233192.90318999992</v>
      </c>
      <c r="G111" s="80">
        <v>317870.69099999993</v>
      </c>
      <c r="H111" s="80">
        <v>256598.18434999994</v>
      </c>
      <c r="I111" s="80">
        <v>261539.90012000001</v>
      </c>
      <c r="J111" s="80">
        <v>279694.29407999996</v>
      </c>
      <c r="K111" s="80">
        <v>225065.50882999998</v>
      </c>
      <c r="L111" s="80">
        <v>138770.75562000001</v>
      </c>
      <c r="M111" s="80">
        <v>163876.79499000002</v>
      </c>
      <c r="N111" s="80">
        <v>179625.77273</v>
      </c>
      <c r="O111" s="80">
        <v>211464.17594999998</v>
      </c>
      <c r="P111" s="80">
        <v>332908.37908999989</v>
      </c>
      <c r="Q111" s="80">
        <v>337732.19154000003</v>
      </c>
      <c r="R111" s="80">
        <v>360621.06213999999</v>
      </c>
      <c r="S111" s="80">
        <v>325625.75707000005</v>
      </c>
      <c r="T111" s="80">
        <v>334896.99866000004</v>
      </c>
      <c r="U111" s="80">
        <v>305477.12805999996</v>
      </c>
      <c r="V111" s="80">
        <v>350454.19256</v>
      </c>
    </row>
    <row r="112" spans="1:22" x14ac:dyDescent="0.25">
      <c r="A112" t="s">
        <v>54</v>
      </c>
      <c r="C112" s="80">
        <v>114263.21124</v>
      </c>
      <c r="D112" s="80">
        <v>108471.16868999999</v>
      </c>
      <c r="E112" s="80">
        <v>72877.192419999992</v>
      </c>
      <c r="F112" s="80">
        <v>81779.701360000006</v>
      </c>
      <c r="G112" s="80">
        <v>94034.403140000024</v>
      </c>
      <c r="H112" s="80">
        <v>105993.28910000002</v>
      </c>
      <c r="I112" s="80">
        <v>81289.309259999995</v>
      </c>
      <c r="J112" s="80">
        <v>90791.785870000007</v>
      </c>
      <c r="K112" s="80">
        <v>103895.44914999997</v>
      </c>
      <c r="L112" s="80">
        <v>110810.88024999997</v>
      </c>
      <c r="M112" s="80">
        <v>82071.044660000014</v>
      </c>
      <c r="N112" s="80">
        <v>88897.708909999987</v>
      </c>
      <c r="O112" s="80">
        <v>97490.722660000014</v>
      </c>
      <c r="P112" s="80">
        <v>111374.13390999999</v>
      </c>
      <c r="Q112" s="80">
        <v>94060.942009999999</v>
      </c>
      <c r="R112" s="80">
        <v>105478.29349</v>
      </c>
      <c r="S112" s="80">
        <v>120005.55954000002</v>
      </c>
      <c r="T112" s="80">
        <v>129182.60158000002</v>
      </c>
      <c r="U112" s="80">
        <v>54253.180100000041</v>
      </c>
      <c r="V112" s="80">
        <v>10909.815749999998</v>
      </c>
    </row>
    <row r="113" spans="1:24" x14ac:dyDescent="0.25">
      <c r="A113" t="s">
        <v>33</v>
      </c>
      <c r="C113" s="80">
        <v>1028.3373999999974</v>
      </c>
      <c r="D113" s="80">
        <v>844.20002999999735</v>
      </c>
      <c r="E113" s="80">
        <v>484.33846999999736</v>
      </c>
      <c r="F113" s="80">
        <v>682.06359999999756</v>
      </c>
      <c r="G113" s="80">
        <v>597.69801000000029</v>
      </c>
      <c r="H113" s="80">
        <v>450.93736000000024</v>
      </c>
      <c r="I113" s="80">
        <v>454.37455000000006</v>
      </c>
      <c r="J113" s="80">
        <v>513.78543000000002</v>
      </c>
      <c r="K113" s="80">
        <v>459.29174</v>
      </c>
      <c r="L113" s="80">
        <v>524.31182999999999</v>
      </c>
      <c r="M113" s="80">
        <v>551.82746999999995</v>
      </c>
      <c r="N113" s="80">
        <v>822.6496199999998</v>
      </c>
      <c r="O113" s="80">
        <v>997.00595999999996</v>
      </c>
      <c r="P113" s="80">
        <v>1113.0840899999998</v>
      </c>
      <c r="Q113" s="80">
        <v>608.6783999999999</v>
      </c>
      <c r="R113" s="80">
        <v>695.83311999999989</v>
      </c>
      <c r="S113" s="80">
        <v>615.80508999999984</v>
      </c>
      <c r="T113" s="80">
        <v>699.05348000000004</v>
      </c>
      <c r="U113" s="80">
        <v>912.77501999999822</v>
      </c>
      <c r="V113" s="80">
        <v>159.90091000000001</v>
      </c>
    </row>
    <row r="114" spans="1:24" x14ac:dyDescent="0.25">
      <c r="A114" s="89" t="s">
        <v>55</v>
      </c>
      <c r="B114" s="89"/>
      <c r="C114" s="90">
        <v>13681.488810000001</v>
      </c>
      <c r="D114" s="90">
        <v>50793.168449999997</v>
      </c>
      <c r="E114" s="90">
        <v>98736.668889999986</v>
      </c>
      <c r="F114" s="90">
        <v>98384.236250000002</v>
      </c>
      <c r="G114" s="90">
        <v>18743.576200000003</v>
      </c>
      <c r="H114" s="90">
        <v>22106.349080000004</v>
      </c>
      <c r="I114" s="90">
        <v>28071.863109999998</v>
      </c>
      <c r="J114" s="90">
        <v>24608.058230000002</v>
      </c>
      <c r="K114" s="90">
        <v>95065.724780000004</v>
      </c>
      <c r="L114" s="90">
        <v>143802.77769999998</v>
      </c>
      <c r="M114" s="90">
        <v>147863.39772000004</v>
      </c>
      <c r="N114" s="90">
        <v>151712.88926999999</v>
      </c>
      <c r="O114" s="90">
        <v>149907.79128999999</v>
      </c>
      <c r="P114" s="90">
        <v>54352.006890000004</v>
      </c>
      <c r="Q114" s="90">
        <v>77862.773360000007</v>
      </c>
      <c r="R114" s="90">
        <v>79826.366739999998</v>
      </c>
      <c r="S114" s="90">
        <v>130470.25829000001</v>
      </c>
      <c r="T114" s="90">
        <v>131927.34219</v>
      </c>
      <c r="U114" s="90">
        <v>131849.86320999998</v>
      </c>
      <c r="V114" s="90">
        <v>153263.60227</v>
      </c>
    </row>
    <row r="115" spans="1:24" x14ac:dyDescent="0.25">
      <c r="A115" s="87" t="s">
        <v>53</v>
      </c>
      <c r="B115" s="87"/>
      <c r="C115" s="88">
        <v>5566.7108799999996</v>
      </c>
      <c r="D115" s="88">
        <v>43037.131369999996</v>
      </c>
      <c r="E115" s="88">
        <v>90888.64525999999</v>
      </c>
      <c r="F115" s="88">
        <v>91323.02098999999</v>
      </c>
      <c r="G115" s="88">
        <v>12657.41696</v>
      </c>
      <c r="H115" s="88">
        <v>15417.655650000002</v>
      </c>
      <c r="I115" s="88">
        <v>20281.74366</v>
      </c>
      <c r="J115" s="88">
        <v>17130.455300000001</v>
      </c>
      <c r="K115" s="88">
        <v>87736.225379999989</v>
      </c>
      <c r="L115" s="88">
        <v>135233.19975999999</v>
      </c>
      <c r="M115" s="88">
        <v>138333.06545000002</v>
      </c>
      <c r="N115" s="88">
        <v>140505.35255999997</v>
      </c>
      <c r="O115" s="88">
        <v>138562.98574999999</v>
      </c>
      <c r="P115" s="88">
        <v>43335.881670000002</v>
      </c>
      <c r="Q115" s="88">
        <v>66408.150869999998</v>
      </c>
      <c r="R115" s="88">
        <v>67459.34921</v>
      </c>
      <c r="S115" s="88">
        <v>116942.75871000001</v>
      </c>
      <c r="T115" s="88">
        <v>118294.75847</v>
      </c>
      <c r="U115" s="80">
        <v>66894.767370000001</v>
      </c>
      <c r="V115" s="80">
        <v>84760.503929999992</v>
      </c>
    </row>
    <row r="116" spans="1:24" x14ac:dyDescent="0.25">
      <c r="A116" s="62" t="s">
        <v>54</v>
      </c>
      <c r="B116" s="62"/>
      <c r="C116" s="82">
        <v>8114.7779300000002</v>
      </c>
      <c r="D116" s="82">
        <v>7756.0370800000001</v>
      </c>
      <c r="E116" s="82">
        <v>7848.0236300000006</v>
      </c>
      <c r="F116" s="82">
        <v>7061.2152600000018</v>
      </c>
      <c r="G116" s="82">
        <v>6086.15924</v>
      </c>
      <c r="H116" s="82">
        <v>6688.6934299999994</v>
      </c>
      <c r="I116" s="82">
        <v>7790.1194500000011</v>
      </c>
      <c r="J116" s="82">
        <v>7477.6029300000018</v>
      </c>
      <c r="K116" s="82">
        <v>7329.4994000000006</v>
      </c>
      <c r="L116" s="82">
        <v>8569.577940000001</v>
      </c>
      <c r="M116" s="82">
        <v>9530.332269999999</v>
      </c>
      <c r="N116" s="82">
        <v>11207.53671</v>
      </c>
      <c r="O116" s="82">
        <v>11344.805540000001</v>
      </c>
      <c r="P116" s="82">
        <v>11016.12522</v>
      </c>
      <c r="Q116" s="82">
        <v>11454.62249</v>
      </c>
      <c r="R116" s="82">
        <v>12367.017530000003</v>
      </c>
      <c r="S116" s="82">
        <v>13527.499579999998</v>
      </c>
      <c r="T116" s="82">
        <v>13632.583720000001</v>
      </c>
      <c r="U116" s="82">
        <v>64955.095839999987</v>
      </c>
      <c r="V116" s="82">
        <v>68503.098340000011</v>
      </c>
    </row>
    <row r="117" spans="1:24" x14ac:dyDescent="0.25">
      <c r="A117" s="91" t="s">
        <v>56</v>
      </c>
      <c r="B117" s="91"/>
      <c r="C117" s="92">
        <v>2743.9581599999997</v>
      </c>
      <c r="D117" s="92">
        <v>2951.2893400000003</v>
      </c>
      <c r="E117" s="92">
        <v>3130.2060700000002</v>
      </c>
      <c r="F117" s="92">
        <v>3350.7703099999994</v>
      </c>
      <c r="G117" s="92">
        <v>3288.3020700000006</v>
      </c>
      <c r="H117" s="92">
        <v>3356.2091799999998</v>
      </c>
      <c r="I117" s="92">
        <v>3172.1330400000002</v>
      </c>
      <c r="J117" s="92">
        <v>3126.2057799999998</v>
      </c>
      <c r="K117" s="92">
        <v>2944.3256699999993</v>
      </c>
      <c r="L117" s="92">
        <v>2902.7834600000001</v>
      </c>
      <c r="M117" s="92">
        <v>2929.4056</v>
      </c>
      <c r="N117" s="92">
        <v>2777.2647299999994</v>
      </c>
      <c r="O117" s="92">
        <v>2658.1320600000004</v>
      </c>
      <c r="P117" s="92">
        <v>2563.8648400000006</v>
      </c>
      <c r="Q117" s="92">
        <v>3297.9695300000003</v>
      </c>
      <c r="R117" s="92">
        <v>4260.9157299999997</v>
      </c>
      <c r="S117" s="92">
        <v>4525.0918899999988</v>
      </c>
      <c r="T117" s="92">
        <v>4207.7510699999993</v>
      </c>
      <c r="U117" s="92">
        <v>4150.1822600000005</v>
      </c>
      <c r="V117" s="92">
        <v>3558.6603299999988</v>
      </c>
    </row>
    <row r="118" spans="1:24" x14ac:dyDescent="0.25">
      <c r="A118" t="s">
        <v>37</v>
      </c>
      <c r="C118" s="80">
        <v>0</v>
      </c>
      <c r="D118" s="80">
        <v>0</v>
      </c>
      <c r="E118" s="80">
        <v>0</v>
      </c>
      <c r="F118" s="80">
        <v>0</v>
      </c>
      <c r="G118" s="80">
        <v>0</v>
      </c>
      <c r="H118" s="80">
        <v>0</v>
      </c>
      <c r="I118" s="80">
        <v>0</v>
      </c>
      <c r="J118" s="80">
        <v>0</v>
      </c>
      <c r="K118" s="80">
        <v>0</v>
      </c>
      <c r="L118" s="80">
        <v>0</v>
      </c>
      <c r="M118" s="80">
        <v>0</v>
      </c>
      <c r="N118" s="80">
        <v>0</v>
      </c>
      <c r="O118" s="80">
        <v>0</v>
      </c>
      <c r="P118" s="80">
        <v>0</v>
      </c>
      <c r="Q118" s="80">
        <v>0</v>
      </c>
      <c r="R118" s="80">
        <v>0</v>
      </c>
      <c r="S118" s="80">
        <v>0</v>
      </c>
      <c r="T118" s="80">
        <v>0</v>
      </c>
      <c r="U118" s="80">
        <v>0</v>
      </c>
      <c r="V118" s="80">
        <v>0</v>
      </c>
    </row>
    <row r="119" spans="1:24" x14ac:dyDescent="0.25">
      <c r="A119" t="s">
        <v>57</v>
      </c>
      <c r="C119" s="80">
        <v>55.906779999999969</v>
      </c>
      <c r="D119" s="80">
        <v>51.494489999999963</v>
      </c>
      <c r="E119" s="80">
        <v>52.599169999999987</v>
      </c>
      <c r="F119" s="80">
        <v>38.257759999999934</v>
      </c>
      <c r="G119" s="80">
        <v>33.067350000000033</v>
      </c>
      <c r="H119" s="80">
        <v>159.58696000000003</v>
      </c>
      <c r="I119" s="80">
        <v>156.14286999999999</v>
      </c>
      <c r="J119" s="80">
        <v>290.84765000000004</v>
      </c>
      <c r="K119" s="80">
        <v>289.59957000000003</v>
      </c>
      <c r="L119" s="80">
        <v>283.10851000000002</v>
      </c>
      <c r="M119" s="80">
        <v>268.54755999999998</v>
      </c>
      <c r="N119" s="80">
        <v>263.78424000000001</v>
      </c>
      <c r="O119" s="80">
        <v>247.24676000000002</v>
      </c>
      <c r="P119" s="80">
        <v>230.70928000000004</v>
      </c>
      <c r="Q119" s="80">
        <v>214.17183000000003</v>
      </c>
      <c r="R119" s="80">
        <v>275.61267000000004</v>
      </c>
      <c r="S119" s="80">
        <v>199.46561</v>
      </c>
      <c r="T119" s="80">
        <v>185.64048</v>
      </c>
      <c r="U119" s="80">
        <v>271.00431000000003</v>
      </c>
      <c r="V119" s="80">
        <v>157.99023</v>
      </c>
    </row>
    <row r="120" spans="1:24" x14ac:dyDescent="0.25">
      <c r="A120" t="s">
        <v>39</v>
      </c>
      <c r="C120" s="80">
        <v>2688.0513799999999</v>
      </c>
      <c r="D120" s="80">
        <v>2899.7948500000007</v>
      </c>
      <c r="E120" s="80">
        <v>3077.6069000000002</v>
      </c>
      <c r="F120" s="80">
        <v>3312.5125499999999</v>
      </c>
      <c r="G120" s="80">
        <v>3255.2347200000008</v>
      </c>
      <c r="H120" s="80">
        <v>3196.6222199999997</v>
      </c>
      <c r="I120" s="80">
        <v>3015.99017</v>
      </c>
      <c r="J120" s="80">
        <v>2835.3581300000001</v>
      </c>
      <c r="K120" s="80">
        <v>2654.7260999999994</v>
      </c>
      <c r="L120" s="80">
        <v>2619.6749500000001</v>
      </c>
      <c r="M120" s="80">
        <v>2660.8580400000001</v>
      </c>
      <c r="N120" s="80">
        <v>2513.4804899999999</v>
      </c>
      <c r="O120" s="80">
        <v>2410.8853000000004</v>
      </c>
      <c r="P120" s="80">
        <v>2333.1555600000006</v>
      </c>
      <c r="Q120" s="80">
        <v>3083.7977000000001</v>
      </c>
      <c r="R120" s="80">
        <v>3985.3030599999997</v>
      </c>
      <c r="S120" s="80">
        <v>4325.6262799999986</v>
      </c>
      <c r="T120" s="80">
        <v>4022.1105899999989</v>
      </c>
      <c r="U120" s="80">
        <v>3879.1779500000002</v>
      </c>
      <c r="V120" s="80">
        <v>3400.6700999999989</v>
      </c>
    </row>
    <row r="121" spans="1:24" x14ac:dyDescent="0.25"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</row>
    <row r="122" spans="1:24" x14ac:dyDescent="0.25">
      <c r="A122" s="77" t="s">
        <v>13</v>
      </c>
      <c r="B122" s="78"/>
      <c r="C122" s="78">
        <v>271511.96399999998</v>
      </c>
      <c r="D122" s="78">
        <v>224221.10795000003</v>
      </c>
      <c r="E122" s="78">
        <v>198737.65288000001</v>
      </c>
      <c r="F122" s="78">
        <v>199255.86257000006</v>
      </c>
      <c r="G122" s="78">
        <v>245965.64418999976</v>
      </c>
      <c r="H122" s="78">
        <v>192077.57959999982</v>
      </c>
      <c r="I122" s="78">
        <v>163342.91079999995</v>
      </c>
      <c r="J122" s="78">
        <v>177372.47697000002</v>
      </c>
      <c r="K122" s="78">
        <v>235651.79256000012</v>
      </c>
      <c r="L122" s="78">
        <v>185887.1873100001</v>
      </c>
      <c r="M122" s="78">
        <v>180035.59034000005</v>
      </c>
      <c r="N122" s="78">
        <v>211094.78329000008</v>
      </c>
      <c r="O122" s="78">
        <v>228840.35242999997</v>
      </c>
      <c r="P122" s="78">
        <v>266928.61209000013</v>
      </c>
      <c r="Q122" s="78">
        <v>258469.8202600001</v>
      </c>
      <c r="R122" s="78">
        <v>273371.98158000002</v>
      </c>
      <c r="S122" s="78">
        <v>357482.89718999993</v>
      </c>
      <c r="T122" s="78">
        <v>362688.88987000001</v>
      </c>
      <c r="U122" s="77">
        <v>208307.15677000006</v>
      </c>
      <c r="V122" s="77">
        <v>231708.41769999993</v>
      </c>
    </row>
    <row r="123" spans="1:24" x14ac:dyDescent="0.25">
      <c r="A123" t="s">
        <v>58</v>
      </c>
      <c r="C123" s="80">
        <v>261085.29083999997</v>
      </c>
      <c r="D123" s="80">
        <v>216552.24604000003</v>
      </c>
      <c r="E123" s="80">
        <v>190686.07024</v>
      </c>
      <c r="F123" s="80">
        <v>192046.57069000002</v>
      </c>
      <c r="G123" s="80">
        <v>239942.00952999975</v>
      </c>
      <c r="H123" s="80">
        <v>186658.82768999983</v>
      </c>
      <c r="I123" s="80">
        <v>158394.65422999996</v>
      </c>
      <c r="J123" s="80">
        <v>172303.12798000002</v>
      </c>
      <c r="K123" s="80">
        <v>230418.25706000012</v>
      </c>
      <c r="L123" s="80">
        <v>179075.7140200001</v>
      </c>
      <c r="M123" s="80">
        <v>173335.07435000007</v>
      </c>
      <c r="N123" s="80">
        <v>204065.30917000008</v>
      </c>
      <c r="O123" s="80">
        <v>221289.74558999998</v>
      </c>
      <c r="P123" s="80">
        <v>259158.96557000012</v>
      </c>
      <c r="Q123" s="80">
        <v>251473.81135000009</v>
      </c>
      <c r="R123" s="80">
        <v>266558.49940000003</v>
      </c>
      <c r="S123" s="80">
        <v>352189.80678999994</v>
      </c>
      <c r="T123" s="80">
        <v>357901.48713000002</v>
      </c>
      <c r="U123" s="80">
        <v>201365.9007400001</v>
      </c>
      <c r="V123" s="80">
        <v>225495.64837999994</v>
      </c>
      <c r="W123" s="80"/>
      <c r="X123" s="80"/>
    </row>
    <row r="124" spans="1:24" x14ac:dyDescent="0.25">
      <c r="A124" t="s">
        <v>59</v>
      </c>
      <c r="C124" s="80">
        <v>10426.673160000017</v>
      </c>
      <c r="D124" s="80">
        <v>7668.8619100000142</v>
      </c>
      <c r="E124" s="80">
        <v>8051.5826400000115</v>
      </c>
      <c r="F124" s="80">
        <v>7209.2918800000343</v>
      </c>
      <c r="G124" s="80">
        <v>6023.634660000007</v>
      </c>
      <c r="H124" s="80">
        <v>5418.7519099999981</v>
      </c>
      <c r="I124" s="80">
        <v>4948.2565699999996</v>
      </c>
      <c r="J124" s="80">
        <v>5069.3489899999986</v>
      </c>
      <c r="K124" s="80">
        <v>5233.5355</v>
      </c>
      <c r="L124" s="80">
        <v>6811.4732899999999</v>
      </c>
      <c r="M124" s="80">
        <v>6700.5159899999999</v>
      </c>
      <c r="N124" s="80">
        <v>7029.4741199999999</v>
      </c>
      <c r="O124" s="80">
        <v>7550.6068400000004</v>
      </c>
      <c r="P124" s="80">
        <v>7769.6465199999993</v>
      </c>
      <c r="Q124" s="80">
        <v>6996.0089100000005</v>
      </c>
      <c r="R124" s="80">
        <v>6813.48218</v>
      </c>
      <c r="S124" s="80">
        <v>5293.0904</v>
      </c>
      <c r="T124" s="80">
        <v>4787.4027400000004</v>
      </c>
      <c r="U124" s="80">
        <v>6941.2560299999732</v>
      </c>
      <c r="V124" s="80">
        <v>6212.7693200000003</v>
      </c>
      <c r="W124" s="80"/>
      <c r="X124" s="80"/>
    </row>
    <row r="125" spans="1:24" x14ac:dyDescent="0.25">
      <c r="A125" s="77" t="s">
        <v>20</v>
      </c>
      <c r="B125" s="78"/>
      <c r="C125" s="78">
        <v>183930.26017000005</v>
      </c>
      <c r="D125" s="78">
        <v>192116.40112000011</v>
      </c>
      <c r="E125" s="78">
        <v>212323.07864000002</v>
      </c>
      <c r="F125" s="78">
        <v>218419.0607800002</v>
      </c>
      <c r="G125" s="78">
        <v>188958.45775000009</v>
      </c>
      <c r="H125" s="78">
        <v>196488.82047000004</v>
      </c>
      <c r="I125" s="78">
        <v>211263.18023000009</v>
      </c>
      <c r="J125" s="78">
        <v>221648.08941999997</v>
      </c>
      <c r="K125" s="78">
        <v>192932.96295000007</v>
      </c>
      <c r="L125" s="78">
        <v>211042.88416000007</v>
      </c>
      <c r="M125" s="78">
        <v>216171.61550000007</v>
      </c>
      <c r="N125" s="78">
        <v>213177.3531200001</v>
      </c>
      <c r="O125" s="78">
        <v>233991.78047000011</v>
      </c>
      <c r="P125" s="78">
        <v>236456.99281000005</v>
      </c>
      <c r="Q125" s="78">
        <v>255764.90488000005</v>
      </c>
      <c r="R125" s="78">
        <v>278457.81527999998</v>
      </c>
      <c r="S125" s="78">
        <v>224452.63531000007</v>
      </c>
      <c r="T125" s="78">
        <v>239100.37123000008</v>
      </c>
      <c r="U125" s="77">
        <v>280985.29034000007</v>
      </c>
      <c r="V125" s="77">
        <v>286941.52208999998</v>
      </c>
    </row>
    <row r="127" spans="1:24" x14ac:dyDescent="0.25">
      <c r="D127" s="8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BC6C-077C-4A71-8E56-7C4158F65B50}">
  <sheetPr>
    <tabColor theme="5"/>
  </sheetPr>
  <dimension ref="A1:AF262"/>
  <sheetViews>
    <sheetView showGridLines="0" showRowColHeaders="0" workbookViewId="0">
      <pane xSplit="1" topLeftCell="B1" activePane="topRight" state="frozen"/>
      <selection activeCell="B14" sqref="B14"/>
      <selection pane="topRight" activeCell="B14" sqref="B14"/>
    </sheetView>
  </sheetViews>
  <sheetFormatPr defaultRowHeight="15" x14ac:dyDescent="0.25"/>
  <cols>
    <col min="1" max="1" width="56.140625" style="101" bestFit="1" customWidth="1"/>
    <col min="2" max="2" width="11.28515625" style="101" bestFit="1" customWidth="1"/>
    <col min="3" max="4" width="16.85546875" style="131" bestFit="1" customWidth="1"/>
    <col min="5" max="5" width="16.85546875" style="63" bestFit="1" customWidth="1"/>
    <col min="6" max="6" width="15.28515625" style="154" bestFit="1" customWidth="1"/>
    <col min="7" max="7" width="11.5703125" style="154" bestFit="1" customWidth="1"/>
    <col min="8" max="8" width="5.140625" style="154" bestFit="1" customWidth="1"/>
    <col min="9" max="13" width="15.28515625" style="154" bestFit="1" customWidth="1"/>
    <col min="14" max="32" width="9.140625" style="154"/>
    <col min="33" max="16384" width="9.140625" style="101"/>
  </cols>
  <sheetData>
    <row r="1" spans="1:32" x14ac:dyDescent="0.25">
      <c r="A1" s="30"/>
      <c r="B1" s="30"/>
      <c r="C1" s="132"/>
      <c r="D1" s="132"/>
      <c r="E1" s="132"/>
      <c r="F1" s="132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</row>
    <row r="2" spans="1:32" ht="15.75" x14ac:dyDescent="0.25">
      <c r="A2" s="248"/>
      <c r="B2" s="248"/>
      <c r="C2" s="248"/>
      <c r="D2" s="248"/>
      <c r="E2" s="276"/>
      <c r="F2" s="312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</row>
    <row r="3" spans="1:32" ht="33" customHeight="1" x14ac:dyDescent="0.35">
      <c r="A3" s="158" t="s">
        <v>60</v>
      </c>
      <c r="B3" s="158"/>
      <c r="C3" s="132"/>
      <c r="D3" s="132"/>
      <c r="E3" s="132"/>
      <c r="F3" s="132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2" x14ac:dyDescent="0.25">
      <c r="F4" s="63"/>
    </row>
    <row r="5" spans="1:32" ht="23.25" x14ac:dyDescent="0.35">
      <c r="B5" s="4"/>
      <c r="F5" s="63"/>
    </row>
    <row r="6" spans="1:32" ht="23.25" x14ac:dyDescent="0.35">
      <c r="A6" s="115" t="s">
        <v>61</v>
      </c>
      <c r="B6" s="115"/>
      <c r="C6" s="115"/>
      <c r="D6" s="115"/>
      <c r="E6" s="115"/>
      <c r="F6" s="115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</row>
    <row r="7" spans="1:32" x14ac:dyDescent="0.25">
      <c r="F7" s="63"/>
    </row>
    <row r="8" spans="1:32" ht="24.95" customHeight="1" x14ac:dyDescent="0.25">
      <c r="A8" s="31" t="s">
        <v>62</v>
      </c>
      <c r="B8" s="93">
        <v>44196</v>
      </c>
      <c r="C8" s="93">
        <v>44286</v>
      </c>
      <c r="D8" s="93">
        <v>44377</v>
      </c>
      <c r="E8" s="93">
        <v>44469</v>
      </c>
      <c r="F8" s="93">
        <v>44561</v>
      </c>
    </row>
    <row r="9" spans="1:32" x14ac:dyDescent="0.25">
      <c r="A9" s="77" t="s">
        <v>2</v>
      </c>
      <c r="B9" s="133">
        <v>109868102.39094</v>
      </c>
      <c r="C9" s="133">
        <v>114207866.05253001</v>
      </c>
      <c r="D9" s="133">
        <v>118805333.14177001</v>
      </c>
      <c r="E9" s="122">
        <v>122663633.92274001</v>
      </c>
      <c r="F9" s="122">
        <v>128881452.04528999</v>
      </c>
    </row>
    <row r="10" spans="1:32" x14ac:dyDescent="0.25">
      <c r="A10" s="79" t="s">
        <v>3</v>
      </c>
      <c r="B10" s="134">
        <v>96454095.731260002</v>
      </c>
      <c r="C10" s="134">
        <v>100351728.03817998</v>
      </c>
      <c r="D10" s="134">
        <v>102419275.25995989</v>
      </c>
      <c r="E10" s="123">
        <v>106435698.38779005</v>
      </c>
      <c r="F10" s="123">
        <v>112494024.76061001</v>
      </c>
    </row>
    <row r="11" spans="1:32" x14ac:dyDescent="0.25">
      <c r="A11" s="135" t="s">
        <v>4</v>
      </c>
      <c r="B11" s="124">
        <v>389119.2907999999</v>
      </c>
      <c r="C11" s="124">
        <v>222566.36987000011</v>
      </c>
      <c r="D11" s="124">
        <v>355366.71897999983</v>
      </c>
      <c r="E11" s="278">
        <v>390597.0970199997</v>
      </c>
      <c r="F11" s="278">
        <v>330832.36920999963</v>
      </c>
    </row>
    <row r="12" spans="1:32" x14ac:dyDescent="0.25">
      <c r="A12" s="136" t="s">
        <v>5</v>
      </c>
      <c r="B12" s="124">
        <v>94609627.99036999</v>
      </c>
      <c r="C12" s="124">
        <v>98032056.88511999</v>
      </c>
      <c r="D12" s="124">
        <v>100584758.53141995</v>
      </c>
      <c r="E12" s="278">
        <v>104692315.06204006</v>
      </c>
      <c r="F12" s="278">
        <v>110934664.03686002</v>
      </c>
      <c r="G12" s="155"/>
    </row>
    <row r="13" spans="1:32" x14ac:dyDescent="0.25">
      <c r="A13" s="137" t="s">
        <v>63</v>
      </c>
      <c r="B13" s="124">
        <v>426427.43372000265</v>
      </c>
      <c r="C13" s="124">
        <v>652646.79833000537</v>
      </c>
      <c r="D13" s="124">
        <v>661302.39206993463</v>
      </c>
      <c r="E13" s="278">
        <v>558693.40113999939</v>
      </c>
      <c r="F13" s="278">
        <v>415935.72186999908</v>
      </c>
    </row>
    <row r="14" spans="1:32" x14ac:dyDescent="0.25">
      <c r="A14" s="101" t="s">
        <v>64</v>
      </c>
      <c r="B14" s="124">
        <v>5046.7884099999947</v>
      </c>
      <c r="C14" s="124">
        <v>14469.100789999995</v>
      </c>
      <c r="D14" s="124">
        <v>12944.008679999997</v>
      </c>
      <c r="E14" s="278">
        <v>7710.5712200000025</v>
      </c>
      <c r="F14" s="278">
        <v>1498.587</v>
      </c>
    </row>
    <row r="15" spans="1:32" x14ac:dyDescent="0.25">
      <c r="A15" s="101" t="s">
        <v>65</v>
      </c>
      <c r="B15" s="124">
        <v>343300.15362000006</v>
      </c>
      <c r="C15" s="124">
        <v>720131.85823000013</v>
      </c>
      <c r="D15" s="124">
        <v>80578.019140000019</v>
      </c>
      <c r="E15" s="278">
        <v>7559.1206300000013</v>
      </c>
      <c r="F15" s="278">
        <v>19676.340749999999</v>
      </c>
    </row>
    <row r="16" spans="1:32" x14ac:dyDescent="0.25">
      <c r="A16" s="135" t="s">
        <v>66</v>
      </c>
      <c r="B16" s="124">
        <v>678494.85106000048</v>
      </c>
      <c r="C16" s="124">
        <v>699965.38135999837</v>
      </c>
      <c r="D16" s="124">
        <v>722135.8268499996</v>
      </c>
      <c r="E16" s="278">
        <v>765370.86414999969</v>
      </c>
      <c r="F16" s="278">
        <v>778004.05178999924</v>
      </c>
    </row>
    <row r="17" spans="1:6" x14ac:dyDescent="0.25">
      <c r="A17" s="135" t="s">
        <v>10</v>
      </c>
      <c r="B17" s="124">
        <v>2079.2232800000234</v>
      </c>
      <c r="C17" s="124">
        <v>2084.0255099999736</v>
      </c>
      <c r="D17" s="124">
        <v>2189.7628199999622</v>
      </c>
      <c r="E17" s="278">
        <v>13452.271589999989</v>
      </c>
      <c r="F17" s="278">
        <v>13413.653129999982</v>
      </c>
    </row>
    <row r="18" spans="1:6" x14ac:dyDescent="0.25">
      <c r="A18" s="135" t="s">
        <v>67</v>
      </c>
      <c r="B18" s="124">
        <v>0</v>
      </c>
      <c r="C18" s="124">
        <v>7807.6189699999995</v>
      </c>
      <c r="D18" s="124">
        <v>0</v>
      </c>
      <c r="E18" s="278">
        <v>0</v>
      </c>
      <c r="F18" s="278">
        <v>0</v>
      </c>
    </row>
    <row r="19" spans="1:6" x14ac:dyDescent="0.25">
      <c r="A19" s="79" t="s">
        <v>11</v>
      </c>
      <c r="B19" s="134">
        <v>13414006.659680001</v>
      </c>
      <c r="C19" s="134">
        <v>13856138.014350001</v>
      </c>
      <c r="D19" s="134">
        <v>16386057.88181</v>
      </c>
      <c r="E19" s="123">
        <v>16227935.534949999</v>
      </c>
      <c r="F19" s="123">
        <v>16387427.284679996</v>
      </c>
    </row>
    <row r="20" spans="1:6" x14ac:dyDescent="0.25">
      <c r="A20" s="136" t="s">
        <v>5</v>
      </c>
      <c r="B20" s="124">
        <v>4236912.0712600006</v>
      </c>
      <c r="C20" s="124">
        <v>4586414.4161100015</v>
      </c>
      <c r="D20" s="124">
        <v>7145959.6387600005</v>
      </c>
      <c r="E20" s="278">
        <v>6829381.9338099994</v>
      </c>
      <c r="F20" s="278">
        <v>6989459.4620399978</v>
      </c>
    </row>
    <row r="21" spans="1:6" x14ac:dyDescent="0.25">
      <c r="A21" s="138" t="s">
        <v>68</v>
      </c>
      <c r="B21" s="124">
        <v>497400.35492000007</v>
      </c>
      <c r="C21" s="124">
        <v>572859.22839999967</v>
      </c>
      <c r="D21" s="124">
        <v>586523.5644899999</v>
      </c>
      <c r="E21" s="278">
        <v>589460.82202999992</v>
      </c>
      <c r="F21" s="278">
        <v>595558.76175999991</v>
      </c>
    </row>
    <row r="22" spans="1:6" x14ac:dyDescent="0.25">
      <c r="A22" s="135" t="s">
        <v>65</v>
      </c>
      <c r="B22" s="124">
        <v>110639.02912000001</v>
      </c>
      <c r="C22" s="124">
        <v>145008.883</v>
      </c>
      <c r="D22" s="124">
        <v>143048.70637</v>
      </c>
      <c r="E22" s="278">
        <v>286535.77319000004</v>
      </c>
      <c r="F22" s="278">
        <v>314832.92346000002</v>
      </c>
    </row>
    <row r="23" spans="1:6" x14ac:dyDescent="0.25">
      <c r="A23" s="135" t="s">
        <v>66</v>
      </c>
      <c r="B23" s="124">
        <v>1543378.0299100005</v>
      </c>
      <c r="C23" s="124">
        <v>1596266.5670699985</v>
      </c>
      <c r="D23" s="124">
        <v>1618524.8990400005</v>
      </c>
      <c r="E23" s="278">
        <v>1701805.63047</v>
      </c>
      <c r="F23" s="278">
        <v>1736419.533539999</v>
      </c>
    </row>
    <row r="24" spans="1:6" x14ac:dyDescent="0.25">
      <c r="A24" s="136" t="s">
        <v>69</v>
      </c>
      <c r="B24" s="124">
        <v>7025515.0517799994</v>
      </c>
      <c r="C24" s="124">
        <v>7025419.2551699998</v>
      </c>
      <c r="D24" s="124">
        <v>7024298.6993999993</v>
      </c>
      <c r="E24" s="278">
        <v>6812663.4475200009</v>
      </c>
      <c r="F24" s="278">
        <v>6742180.0883999998</v>
      </c>
    </row>
    <row r="25" spans="1:6" x14ac:dyDescent="0.25">
      <c r="A25" s="135" t="s">
        <v>70</v>
      </c>
      <c r="B25" s="124">
        <v>162.12269000000003</v>
      </c>
      <c r="C25" s="124">
        <v>-69830.335399999996</v>
      </c>
      <c r="D25" s="124">
        <v>-132297.62625</v>
      </c>
      <c r="E25" s="278">
        <v>7662.6433299999999</v>
      </c>
      <c r="F25" s="278">
        <v>8567.7614400000002</v>
      </c>
    </row>
    <row r="26" spans="1:6" x14ac:dyDescent="0.25">
      <c r="B26" s="139">
        <v>0</v>
      </c>
      <c r="C26" s="139">
        <v>0</v>
      </c>
      <c r="D26" s="124">
        <v>0</v>
      </c>
      <c r="E26" s="278">
        <v>0</v>
      </c>
      <c r="F26" s="278">
        <v>0</v>
      </c>
    </row>
    <row r="27" spans="1:6" x14ac:dyDescent="0.25">
      <c r="A27" s="77" t="s">
        <v>13</v>
      </c>
      <c r="B27" s="133">
        <v>100193.76598297988</v>
      </c>
      <c r="C27" s="133">
        <v>104323.21303080009</v>
      </c>
      <c r="D27" s="133">
        <v>108602395.15493003</v>
      </c>
      <c r="E27" s="122">
        <v>112245285.61605994</v>
      </c>
      <c r="F27" s="122">
        <v>119149739.67863992</v>
      </c>
    </row>
    <row r="28" spans="1:6" x14ac:dyDescent="0.25">
      <c r="A28" s="79" t="s">
        <v>14</v>
      </c>
      <c r="B28" s="134">
        <v>95812075.629359871</v>
      </c>
      <c r="C28" s="134">
        <v>99821740.383810088</v>
      </c>
      <c r="D28" s="134">
        <v>103939231.67989002</v>
      </c>
      <c r="E28" s="123">
        <v>107203092.69650994</v>
      </c>
      <c r="F28" s="123">
        <v>114130542.40228991</v>
      </c>
    </row>
    <row r="29" spans="1:6" x14ac:dyDescent="0.25">
      <c r="A29" s="135" t="s">
        <v>71</v>
      </c>
      <c r="B29" s="126">
        <v>94477508.788839892</v>
      </c>
      <c r="C29" s="126">
        <v>98179806.98879011</v>
      </c>
      <c r="D29" s="126">
        <v>102785870.01062004</v>
      </c>
      <c r="E29" s="63">
        <v>105942359.76258996</v>
      </c>
      <c r="F29" s="63">
        <v>112167575.01174997</v>
      </c>
    </row>
    <row r="30" spans="1:6" x14ac:dyDescent="0.25">
      <c r="A30" s="135" t="s">
        <v>72</v>
      </c>
      <c r="B30" s="126">
        <v>236125.03039999996</v>
      </c>
      <c r="C30" s="126">
        <v>297577.3028799998</v>
      </c>
      <c r="D30" s="126">
        <v>273960.10807999969</v>
      </c>
      <c r="E30" s="63">
        <v>238987.44696000023</v>
      </c>
      <c r="F30" s="63">
        <v>246376.49546999967</v>
      </c>
    </row>
    <row r="31" spans="1:6" x14ac:dyDescent="0.25">
      <c r="A31" s="135" t="s">
        <v>73</v>
      </c>
      <c r="B31" s="126">
        <v>7111.0083100001621</v>
      </c>
      <c r="C31" s="126">
        <v>9515.6207000000104</v>
      </c>
      <c r="D31" s="126">
        <v>6424.348759999848</v>
      </c>
      <c r="E31" s="63">
        <v>10394.949509999806</v>
      </c>
      <c r="F31" s="63">
        <v>6828.2096099997443</v>
      </c>
    </row>
    <row r="32" spans="1:6" x14ac:dyDescent="0.25">
      <c r="A32" s="135" t="s">
        <v>74</v>
      </c>
      <c r="B32" s="126">
        <v>40.282069999992849</v>
      </c>
      <c r="C32" s="126">
        <v>53.713109999999403</v>
      </c>
      <c r="D32" s="126">
        <v>0</v>
      </c>
      <c r="E32" s="63">
        <v>0</v>
      </c>
      <c r="F32" s="63">
        <v>503497.87222000002</v>
      </c>
    </row>
    <row r="33" spans="1:13" x14ac:dyDescent="0.25">
      <c r="A33" s="135" t="s">
        <v>65</v>
      </c>
      <c r="B33" s="126">
        <v>653886.31872999994</v>
      </c>
      <c r="C33" s="126">
        <v>893707.5409100001</v>
      </c>
      <c r="D33" s="126">
        <v>315134.38955999992</v>
      </c>
      <c r="E33" s="63">
        <v>455111.59907</v>
      </c>
      <c r="F33" s="63">
        <v>634190.72518000018</v>
      </c>
    </row>
    <row r="34" spans="1:13" x14ac:dyDescent="0.25">
      <c r="A34" s="135" t="s">
        <v>75</v>
      </c>
      <c r="B34" s="126">
        <v>437404.20101000025</v>
      </c>
      <c r="C34" s="126">
        <v>441079.21741997352</v>
      </c>
      <c r="D34" s="126">
        <v>557842.82286997268</v>
      </c>
      <c r="E34" s="63">
        <v>556238.93837997864</v>
      </c>
      <c r="F34" s="63">
        <v>572074.08805995574</v>
      </c>
    </row>
    <row r="35" spans="1:13" x14ac:dyDescent="0.25">
      <c r="A35" s="79" t="s">
        <v>19</v>
      </c>
      <c r="B35" s="134">
        <v>4381690.3536200011</v>
      </c>
      <c r="C35" s="134">
        <v>4501472.6469900003</v>
      </c>
      <c r="D35" s="134">
        <v>4663163.4750399999</v>
      </c>
      <c r="E35" s="123">
        <v>5042192.9195499998</v>
      </c>
      <c r="F35" s="123">
        <v>5019197.2763500027</v>
      </c>
    </row>
    <row r="36" spans="1:13" x14ac:dyDescent="0.25">
      <c r="A36" s="135" t="s">
        <v>71</v>
      </c>
      <c r="B36" s="126">
        <v>3762180.3694700003</v>
      </c>
      <c r="C36" s="126">
        <v>3905647.4907900007</v>
      </c>
      <c r="D36" s="126">
        <v>4035471.7807</v>
      </c>
      <c r="E36" s="63">
        <v>4386496.4260100005</v>
      </c>
      <c r="F36" s="63">
        <v>4420532.361920001</v>
      </c>
    </row>
    <row r="37" spans="1:13" x14ac:dyDescent="0.25">
      <c r="A37" s="135" t="s">
        <v>65</v>
      </c>
      <c r="B37" s="126">
        <v>80887.238689999984</v>
      </c>
      <c r="C37" s="126">
        <v>2597.7218600000006</v>
      </c>
      <c r="D37" s="126">
        <v>1256.12977</v>
      </c>
      <c r="E37" s="63">
        <v>21.108830000000001</v>
      </c>
      <c r="F37" s="63">
        <v>0</v>
      </c>
    </row>
    <row r="38" spans="1:13" x14ac:dyDescent="0.25">
      <c r="A38" s="135" t="s">
        <v>76</v>
      </c>
      <c r="B38" s="126">
        <v>538622.74546000001</v>
      </c>
      <c r="C38" s="126">
        <v>586175.96775000007</v>
      </c>
      <c r="D38" s="126">
        <v>619597.50479000004</v>
      </c>
      <c r="E38" s="63">
        <v>649054.44310000003</v>
      </c>
      <c r="F38" s="63">
        <v>592264.86691000056</v>
      </c>
    </row>
    <row r="39" spans="1:13" x14ac:dyDescent="0.25">
      <c r="A39" s="135" t="s">
        <v>75</v>
      </c>
      <c r="B39" s="126">
        <v>0</v>
      </c>
      <c r="C39" s="126">
        <v>7051.46659</v>
      </c>
      <c r="D39" s="126">
        <v>6838.0597800000005</v>
      </c>
      <c r="E39" s="63">
        <v>6620.9416100000008</v>
      </c>
      <c r="F39" s="63">
        <v>6400.0475200000001</v>
      </c>
    </row>
    <row r="40" spans="1:13" x14ac:dyDescent="0.25">
      <c r="A40" s="77" t="s">
        <v>20</v>
      </c>
      <c r="B40" s="133">
        <v>9674336.4079600014</v>
      </c>
      <c r="C40" s="133">
        <v>9884653.0217300002</v>
      </c>
      <c r="D40" s="133">
        <v>10202937.986839999</v>
      </c>
      <c r="E40" s="122">
        <v>10418348.306679998</v>
      </c>
      <c r="F40" s="122">
        <v>9731712.3666500002</v>
      </c>
    </row>
    <row r="43" spans="1:13" ht="24.95" customHeight="1" x14ac:dyDescent="0.25">
      <c r="A43" s="31" t="s">
        <v>45</v>
      </c>
      <c r="B43" s="93"/>
      <c r="C43" s="93">
        <v>44286</v>
      </c>
      <c r="D43" s="93">
        <v>44377</v>
      </c>
      <c r="E43" s="93">
        <v>44469</v>
      </c>
      <c r="F43" s="93">
        <v>44531</v>
      </c>
    </row>
    <row r="44" spans="1:13" x14ac:dyDescent="0.25">
      <c r="A44" s="77" t="s">
        <v>2</v>
      </c>
      <c r="B44" s="78"/>
      <c r="C44" s="78">
        <v>105592836.13466001</v>
      </c>
      <c r="D44" s="78">
        <v>110220799.30454001</v>
      </c>
      <c r="E44" s="77">
        <v>112869896.97923999</v>
      </c>
      <c r="F44" s="77">
        <v>118588040.69543003</v>
      </c>
    </row>
    <row r="45" spans="1:13" x14ac:dyDescent="0.25">
      <c r="A45" s="79" t="s">
        <v>3</v>
      </c>
      <c r="B45" s="79"/>
      <c r="C45" s="79">
        <v>99678133.229800001</v>
      </c>
      <c r="D45" s="79">
        <v>102920426.19033001</v>
      </c>
      <c r="E45" s="83">
        <v>105828267.08704999</v>
      </c>
      <c r="F45" s="83">
        <v>111630731.30147001</v>
      </c>
    </row>
    <row r="46" spans="1:13" x14ac:dyDescent="0.25">
      <c r="A46" s="80" t="s">
        <v>77</v>
      </c>
      <c r="B46" s="80"/>
      <c r="C46" s="80">
        <v>209536.36829999997</v>
      </c>
      <c r="D46" s="80">
        <v>340406.46907000017</v>
      </c>
      <c r="E46" s="80">
        <v>376122.00742999977</v>
      </c>
      <c r="F46" s="80">
        <v>293809.64725999977</v>
      </c>
    </row>
    <row r="47" spans="1:13" x14ac:dyDescent="0.25">
      <c r="A47" s="80" t="s">
        <v>78</v>
      </c>
      <c r="B47" s="80"/>
      <c r="C47" s="80">
        <v>97612135.663409993</v>
      </c>
      <c r="D47" s="80">
        <v>100769728.71530002</v>
      </c>
      <c r="E47" s="80">
        <v>104269520.41146</v>
      </c>
      <c r="F47" s="80">
        <v>110068835.33544002</v>
      </c>
      <c r="G47" s="60"/>
      <c r="H47" s="60"/>
      <c r="I47" s="60"/>
      <c r="J47" s="290"/>
      <c r="K47" s="60"/>
      <c r="L47" s="60"/>
      <c r="M47" s="290"/>
    </row>
    <row r="48" spans="1:13" x14ac:dyDescent="0.25">
      <c r="A48" s="80" t="s">
        <v>79</v>
      </c>
      <c r="B48" s="80"/>
      <c r="C48" s="80">
        <v>111097.39393999999</v>
      </c>
      <c r="D48" s="80">
        <v>134292.10661999998</v>
      </c>
      <c r="E48" s="80">
        <v>100699.76722999998</v>
      </c>
      <c r="F48" s="80">
        <v>71242.768179999955</v>
      </c>
      <c r="G48" s="80"/>
      <c r="H48" s="80"/>
      <c r="I48" s="80"/>
      <c r="J48" s="81"/>
      <c r="K48" s="81"/>
      <c r="L48" s="80"/>
      <c r="M48" s="80"/>
    </row>
    <row r="49" spans="1:13" x14ac:dyDescent="0.25">
      <c r="A49" s="80" t="s">
        <v>80</v>
      </c>
      <c r="B49" s="80"/>
      <c r="C49" s="80">
        <v>252.89499000000001</v>
      </c>
      <c r="D49" s="80">
        <v>244.16739999999999</v>
      </c>
      <c r="E49" s="80">
        <v>242.57335</v>
      </c>
      <c r="F49" s="80">
        <v>285.92795000000007</v>
      </c>
      <c r="G49" s="292"/>
      <c r="H49" s="292"/>
      <c r="I49" s="292"/>
      <c r="J49" s="292"/>
      <c r="K49" s="292"/>
      <c r="L49" s="292"/>
      <c r="M49" s="291"/>
    </row>
    <row r="50" spans="1:13" x14ac:dyDescent="0.25">
      <c r="A50" s="80" t="s">
        <v>81</v>
      </c>
      <c r="B50" s="80"/>
      <c r="C50" s="80">
        <v>13353.705660000001</v>
      </c>
      <c r="D50" s="80">
        <v>12079.856270000002</v>
      </c>
      <c r="E50" s="80">
        <v>7350.8959000000013</v>
      </c>
      <c r="F50" s="80">
        <v>1507.37435</v>
      </c>
      <c r="M50" s="293"/>
    </row>
    <row r="51" spans="1:13" x14ac:dyDescent="0.25">
      <c r="A51" s="80" t="s">
        <v>82</v>
      </c>
      <c r="B51" s="80"/>
      <c r="C51" s="80">
        <v>1087338.4741199969</v>
      </c>
      <c r="D51" s="80">
        <v>1065047.5389199927</v>
      </c>
      <c r="E51" s="80">
        <v>505336.08380000998</v>
      </c>
      <c r="F51" s="80">
        <v>667583.6621399991</v>
      </c>
      <c r="K51" s="298"/>
      <c r="L51" s="298"/>
      <c r="M51" s="294"/>
    </row>
    <row r="52" spans="1:13" x14ac:dyDescent="0.25">
      <c r="A52" s="80" t="s">
        <v>83</v>
      </c>
      <c r="B52" s="80"/>
      <c r="C52" s="80">
        <v>401.71168999999998</v>
      </c>
      <c r="D52" s="80">
        <v>398.65914000000004</v>
      </c>
      <c r="E52" s="80">
        <v>398.24849999999998</v>
      </c>
      <c r="F52" s="80">
        <v>441.57844999999998</v>
      </c>
      <c r="G52" s="60"/>
      <c r="H52" s="60"/>
      <c r="I52" s="60"/>
      <c r="K52" s="60"/>
      <c r="L52" s="60"/>
      <c r="M52" s="290"/>
    </row>
    <row r="53" spans="1:13" x14ac:dyDescent="0.25">
      <c r="A53" s="80" t="s">
        <v>84</v>
      </c>
      <c r="B53" s="80"/>
      <c r="C53" s="80">
        <v>1492.3131399999777</v>
      </c>
      <c r="D53" s="80">
        <v>1652.9213699999821</v>
      </c>
      <c r="E53" s="80">
        <v>12917.686519999965</v>
      </c>
      <c r="F53" s="80">
        <v>12917.540069999985</v>
      </c>
      <c r="G53" s="60"/>
      <c r="H53" s="60"/>
      <c r="I53" s="60"/>
      <c r="K53" s="60"/>
      <c r="L53" s="60"/>
      <c r="M53" s="290"/>
    </row>
    <row r="54" spans="1:13" x14ac:dyDescent="0.25">
      <c r="A54" s="80" t="s">
        <v>85</v>
      </c>
      <c r="B54" s="80"/>
      <c r="C54" s="80">
        <v>642524.70454999991</v>
      </c>
      <c r="D54" s="80">
        <v>596575.75624000002</v>
      </c>
      <c r="E54" s="80">
        <v>555679.41285999981</v>
      </c>
      <c r="F54" s="80">
        <v>514107.4676300002</v>
      </c>
      <c r="G54" s="292"/>
      <c r="H54" s="292"/>
      <c r="I54" s="292"/>
      <c r="K54" s="292"/>
      <c r="L54" s="292"/>
      <c r="M54" s="291"/>
    </row>
    <row r="55" spans="1:13" x14ac:dyDescent="0.25">
      <c r="A55" s="79" t="s">
        <v>11</v>
      </c>
      <c r="B55" s="79"/>
      <c r="C55" s="79">
        <v>5914702.9048599992</v>
      </c>
      <c r="D55" s="79">
        <v>7300373.1142099993</v>
      </c>
      <c r="E55" s="83">
        <v>7041629.8921900019</v>
      </c>
      <c r="F55" s="83">
        <v>6957309.39396</v>
      </c>
      <c r="K55" s="296"/>
      <c r="L55" s="296"/>
      <c r="M55" s="295"/>
    </row>
    <row r="56" spans="1:13" x14ac:dyDescent="0.25">
      <c r="A56" s="62" t="s">
        <v>36</v>
      </c>
      <c r="B56" s="82"/>
      <c r="C56" s="82">
        <v>5881408.1374699995</v>
      </c>
      <c r="D56" s="82">
        <v>7268467.0533299996</v>
      </c>
      <c r="E56" s="82">
        <v>7011599.5845300015</v>
      </c>
      <c r="F56" s="82">
        <v>6927059.7470700005</v>
      </c>
    </row>
    <row r="57" spans="1:13" x14ac:dyDescent="0.25">
      <c r="A57" t="s">
        <v>29</v>
      </c>
      <c r="B57" s="80"/>
      <c r="C57" s="80">
        <v>3713818.8787000002</v>
      </c>
      <c r="D57" s="80">
        <v>5204380.5359700006</v>
      </c>
      <c r="E57" s="80">
        <v>4951092.3586900011</v>
      </c>
      <c r="F57" s="80">
        <v>4961443.1784800002</v>
      </c>
    </row>
    <row r="58" spans="1:13" x14ac:dyDescent="0.25">
      <c r="A58" t="s">
        <v>32</v>
      </c>
      <c r="B58" s="80"/>
      <c r="C58" s="80">
        <v>711735.40725999989</v>
      </c>
      <c r="D58" s="80">
        <v>718227.08123999974</v>
      </c>
      <c r="E58" s="80">
        <v>825540.22255999991</v>
      </c>
      <c r="F58" s="80">
        <v>863690.63789000001</v>
      </c>
    </row>
    <row r="59" spans="1:13" x14ac:dyDescent="0.25">
      <c r="A59" s="62" t="s">
        <v>35</v>
      </c>
      <c r="B59" s="82"/>
      <c r="C59" s="82">
        <v>1455853.8515099997</v>
      </c>
      <c r="D59" s="82">
        <v>1345859.43612</v>
      </c>
      <c r="E59" s="82">
        <v>1234541.7186799997</v>
      </c>
      <c r="F59" s="82">
        <v>1101517.1766599999</v>
      </c>
    </row>
    <row r="60" spans="1:13" x14ac:dyDescent="0.25">
      <c r="A60" s="80" t="s">
        <v>86</v>
      </c>
      <c r="B60" s="80"/>
      <c r="C60" s="80">
        <v>7807.6189699999995</v>
      </c>
      <c r="D60" s="80">
        <v>7550.2249400000001</v>
      </c>
      <c r="E60" s="80">
        <v>7292.8309100000006</v>
      </c>
      <c r="F60" s="80">
        <v>7035.4368800000002</v>
      </c>
    </row>
    <row r="61" spans="1:13" x14ac:dyDescent="0.25">
      <c r="A61" s="80" t="s">
        <v>87</v>
      </c>
      <c r="B61" s="80"/>
      <c r="C61" s="80">
        <v>147.39108999999996</v>
      </c>
      <c r="D61" s="80">
        <v>132.65948999999998</v>
      </c>
      <c r="E61" s="80">
        <v>145.57732000000007</v>
      </c>
      <c r="F61" s="80">
        <v>1336.81486</v>
      </c>
    </row>
    <row r="62" spans="1:13" x14ac:dyDescent="0.25">
      <c r="A62" s="80" t="s">
        <v>88</v>
      </c>
      <c r="B62" s="80"/>
      <c r="C62" s="80">
        <v>25339.757330000004</v>
      </c>
      <c r="D62" s="80">
        <v>24223.176449999999</v>
      </c>
      <c r="E62" s="80">
        <v>22591.899430000001</v>
      </c>
      <c r="F62" s="80">
        <v>21877.395150000004</v>
      </c>
    </row>
    <row r="63" spans="1:13" x14ac:dyDescent="0.25">
      <c r="F63" s="63"/>
    </row>
    <row r="64" spans="1:13" x14ac:dyDescent="0.25">
      <c r="A64" s="77" t="s">
        <v>13</v>
      </c>
      <c r="B64" s="78"/>
      <c r="C64" s="78">
        <v>103561983.41786997</v>
      </c>
      <c r="D64" s="78">
        <v>107852434.73804986</v>
      </c>
      <c r="E64" s="77">
        <v>110273219.57403994</v>
      </c>
      <c r="F64" s="77">
        <v>116701948.74446994</v>
      </c>
    </row>
    <row r="65" spans="1:6" x14ac:dyDescent="0.25">
      <c r="A65" s="79" t="s">
        <v>14</v>
      </c>
      <c r="B65" s="79"/>
      <c r="C65" s="79">
        <v>99457986.353749976</v>
      </c>
      <c r="D65" s="79">
        <v>103993281.72379987</v>
      </c>
      <c r="E65" s="83">
        <v>106563360.84877993</v>
      </c>
      <c r="F65" s="83">
        <v>113427054.39966995</v>
      </c>
    </row>
    <row r="66" spans="1:6" x14ac:dyDescent="0.25">
      <c r="A66" t="s">
        <v>40</v>
      </c>
      <c r="B66" s="80"/>
      <c r="C66" s="80">
        <v>1073984.5356300001</v>
      </c>
      <c r="D66" s="80">
        <v>1192371.7162800001</v>
      </c>
      <c r="E66" s="80">
        <v>832252.85828999965</v>
      </c>
      <c r="F66" s="80">
        <v>1671722.9867399996</v>
      </c>
    </row>
    <row r="67" spans="1:6" x14ac:dyDescent="0.25">
      <c r="A67" t="s">
        <v>41</v>
      </c>
      <c r="B67" s="80"/>
      <c r="C67" s="80">
        <v>180966.5899599999</v>
      </c>
      <c r="D67" s="80">
        <v>113659.43063000018</v>
      </c>
      <c r="E67" s="80">
        <v>91382.149850000176</v>
      </c>
      <c r="F67" s="80">
        <v>87202.95865999996</v>
      </c>
    </row>
    <row r="68" spans="1:6" x14ac:dyDescent="0.25">
      <c r="A68" t="s">
        <v>47</v>
      </c>
      <c r="B68" s="80"/>
      <c r="C68" s="80">
        <v>9515.6206999999213</v>
      </c>
      <c r="D68" s="80">
        <v>6424.3487599999071</v>
      </c>
      <c r="E68" s="80">
        <v>10394.949509999931</v>
      </c>
      <c r="F68" s="80">
        <v>6828.2096100000053</v>
      </c>
    </row>
    <row r="69" spans="1:6" x14ac:dyDescent="0.25">
      <c r="A69" t="s">
        <v>42</v>
      </c>
      <c r="B69" s="80"/>
      <c r="C69" s="80">
        <v>184520.44349001921</v>
      </c>
      <c r="D69" s="80">
        <v>240163.36857992766</v>
      </c>
      <c r="E69" s="80">
        <v>243591.29400996782</v>
      </c>
      <c r="F69" s="80">
        <v>217282.20174000241</v>
      </c>
    </row>
    <row r="70" spans="1:6" x14ac:dyDescent="0.25">
      <c r="A70" t="s">
        <v>43</v>
      </c>
      <c r="B70" s="80"/>
      <c r="C70" s="80">
        <v>89748292.369149968</v>
      </c>
      <c r="D70" s="80">
        <v>94169887.658079937</v>
      </c>
      <c r="E70" s="80">
        <v>97270889.882139966</v>
      </c>
      <c r="F70" s="80">
        <v>103272247.07659996</v>
      </c>
    </row>
    <row r="71" spans="1:6" x14ac:dyDescent="0.25">
      <c r="A71" t="s">
        <v>48</v>
      </c>
      <c r="B71" s="80"/>
      <c r="C71" s="80">
        <v>8260706.7948199967</v>
      </c>
      <c r="D71" s="80">
        <v>8270775.2014699997</v>
      </c>
      <c r="E71" s="80">
        <v>8114849.7149799988</v>
      </c>
      <c r="F71" s="80">
        <v>8171770.9663199978</v>
      </c>
    </row>
    <row r="72" spans="1:6" x14ac:dyDescent="0.25">
      <c r="A72" s="79" t="s">
        <v>19</v>
      </c>
      <c r="B72" s="79"/>
      <c r="C72" s="79">
        <v>4103997.0641199998</v>
      </c>
      <c r="D72" s="79">
        <v>3859153.01425</v>
      </c>
      <c r="E72" s="83">
        <v>3709858.7252600002</v>
      </c>
      <c r="F72" s="83">
        <v>3274894.3447999982</v>
      </c>
    </row>
    <row r="73" spans="1:6" x14ac:dyDescent="0.25">
      <c r="A73" t="s">
        <v>40</v>
      </c>
      <c r="B73" s="80"/>
      <c r="C73" s="80">
        <v>9649.1884499999996</v>
      </c>
      <c r="D73" s="80">
        <v>8087.8620300000002</v>
      </c>
      <c r="E73" s="80">
        <v>6642.0504399999991</v>
      </c>
      <c r="F73" s="80">
        <v>6400.0475200000001</v>
      </c>
    </row>
    <row r="74" spans="1:6" x14ac:dyDescent="0.25">
      <c r="A74" t="s">
        <v>43</v>
      </c>
      <c r="B74" s="80"/>
      <c r="C74" s="80">
        <v>3508171.9079200001</v>
      </c>
      <c r="D74" s="80">
        <v>3231586.6357999998</v>
      </c>
      <c r="E74" s="80">
        <v>3054523.0729700001</v>
      </c>
      <c r="F74" s="80">
        <v>2676911.2717599985</v>
      </c>
    </row>
    <row r="75" spans="1:6" x14ac:dyDescent="0.25">
      <c r="A75" t="s">
        <v>44</v>
      </c>
      <c r="B75" s="80"/>
      <c r="C75" s="80">
        <v>586175.96774999995</v>
      </c>
      <c r="D75" s="80">
        <v>619478.51642000012</v>
      </c>
      <c r="E75" s="80">
        <v>648693.60184999986</v>
      </c>
      <c r="F75" s="80">
        <v>591583.02552000002</v>
      </c>
    </row>
    <row r="76" spans="1:6" x14ac:dyDescent="0.25">
      <c r="A76" s="77" t="s">
        <v>20</v>
      </c>
      <c r="B76" s="78"/>
      <c r="C76" s="78">
        <v>2030852.71679</v>
      </c>
      <c r="D76" s="78">
        <v>2368364.5664900001</v>
      </c>
      <c r="E76" s="77">
        <v>2596677.4052000004</v>
      </c>
      <c r="F76" s="77">
        <v>1886091.9509599998</v>
      </c>
    </row>
    <row r="79" spans="1:6" ht="24.95" customHeight="1" x14ac:dyDescent="0.25">
      <c r="A79" s="31" t="s">
        <v>89</v>
      </c>
      <c r="B79" s="93"/>
      <c r="C79" s="93">
        <v>44286</v>
      </c>
      <c r="D79" s="93">
        <v>44377</v>
      </c>
      <c r="E79" s="93">
        <v>44469</v>
      </c>
      <c r="F79" s="93">
        <v>44561</v>
      </c>
    </row>
    <row r="80" spans="1:6" x14ac:dyDescent="0.25">
      <c r="A80" s="77" t="s">
        <v>2</v>
      </c>
      <c r="B80" s="78"/>
      <c r="C80" s="78">
        <v>8470424.4015500005</v>
      </c>
      <c r="D80" s="78">
        <v>9085877.2187099997</v>
      </c>
      <c r="E80" s="77">
        <v>8033648.0183900008</v>
      </c>
      <c r="F80" s="77">
        <v>10441515.334559998</v>
      </c>
    </row>
    <row r="81" spans="1:7" x14ac:dyDescent="0.25">
      <c r="A81" s="79" t="s">
        <v>3</v>
      </c>
      <c r="B81" s="79"/>
      <c r="C81" s="79">
        <v>968675.4341500001</v>
      </c>
      <c r="D81" s="79">
        <v>481782.13235000015</v>
      </c>
      <c r="E81" s="83">
        <v>803185.4768699999</v>
      </c>
      <c r="F81" s="83">
        <v>1132151.6976899996</v>
      </c>
    </row>
    <row r="82" spans="1:7" x14ac:dyDescent="0.25">
      <c r="A82" s="80" t="s">
        <v>28</v>
      </c>
      <c r="B82" s="175"/>
      <c r="C82" s="176">
        <v>10750.684620000004</v>
      </c>
      <c r="D82" s="176">
        <v>14852.466009999998</v>
      </c>
      <c r="E82" s="279">
        <v>10441.447949999922</v>
      </c>
      <c r="F82" s="279">
        <v>36845.545689999984</v>
      </c>
      <c r="G82" s="290"/>
    </row>
    <row r="83" spans="1:7" x14ac:dyDescent="0.25">
      <c r="A83" s="80" t="s">
        <v>29</v>
      </c>
      <c r="B83" s="175"/>
      <c r="C83" s="176">
        <v>736078.41379999998</v>
      </c>
      <c r="D83" s="176">
        <v>124700.45898000001</v>
      </c>
      <c r="E83" s="279">
        <v>769826.64213000005</v>
      </c>
      <c r="F83" s="279">
        <v>756757.08460000006</v>
      </c>
    </row>
    <row r="84" spans="1:7" x14ac:dyDescent="0.25">
      <c r="A84" s="80" t="s">
        <v>30</v>
      </c>
      <c r="B84" s="175"/>
      <c r="C84" s="176">
        <v>135952.77606000003</v>
      </c>
      <c r="D84" s="176">
        <v>176581.77968000004</v>
      </c>
      <c r="E84" s="279">
        <v>-4104.4310700000206</v>
      </c>
      <c r="F84" s="279">
        <v>60543.360130000023</v>
      </c>
    </row>
    <row r="85" spans="1:7" x14ac:dyDescent="0.25">
      <c r="A85" s="80" t="s">
        <v>31</v>
      </c>
      <c r="B85" s="175"/>
      <c r="C85" s="176">
        <v>1115.3951300000001</v>
      </c>
      <c r="D85" s="176">
        <v>864.15241000000003</v>
      </c>
      <c r="E85" s="279">
        <v>-121.63380000000002</v>
      </c>
      <c r="F85" s="279">
        <v>4.5478500000000004</v>
      </c>
    </row>
    <row r="86" spans="1:7" x14ac:dyDescent="0.25">
      <c r="A86" s="80" t="s">
        <v>32</v>
      </c>
      <c r="B86" s="175"/>
      <c r="C86" s="176">
        <v>27337.487729999993</v>
      </c>
      <c r="D86" s="176">
        <v>39223.204659999996</v>
      </c>
      <c r="E86" s="279">
        <v>2543.3458800000067</v>
      </c>
      <c r="F86" s="279">
        <v>14104.575259999861</v>
      </c>
    </row>
    <row r="87" spans="1:7" x14ac:dyDescent="0.25">
      <c r="A87" s="80" t="s">
        <v>35</v>
      </c>
      <c r="B87" s="175"/>
      <c r="C87" s="176">
        <v>57440.676810000004</v>
      </c>
      <c r="D87" s="176">
        <v>125560.07061</v>
      </c>
      <c r="E87" s="279">
        <v>24600.105780000002</v>
      </c>
      <c r="F87" s="279">
        <v>263896.58415999985</v>
      </c>
    </row>
    <row r="88" spans="1:7" x14ac:dyDescent="0.25">
      <c r="A88" s="79" t="s">
        <v>11</v>
      </c>
      <c r="B88" s="79"/>
      <c r="C88" s="79">
        <v>7501748.9674000004</v>
      </c>
      <c r="D88" s="79">
        <v>8604095.0863599982</v>
      </c>
      <c r="E88" s="83">
        <v>7230462.5415200004</v>
      </c>
      <c r="F88" s="83">
        <v>9309363.6368699986</v>
      </c>
    </row>
    <row r="89" spans="1:7" x14ac:dyDescent="0.25">
      <c r="A89" s="62" t="s">
        <v>36</v>
      </c>
      <c r="B89" s="177"/>
      <c r="C89" s="178">
        <v>571647.19605000003</v>
      </c>
      <c r="D89" s="178">
        <v>1744000.0740899998</v>
      </c>
      <c r="E89" s="280">
        <v>253590.5979100001</v>
      </c>
      <c r="F89" s="280">
        <v>2588865.4339200002</v>
      </c>
    </row>
    <row r="90" spans="1:7" x14ac:dyDescent="0.25">
      <c r="A90" t="s">
        <v>29</v>
      </c>
      <c r="B90" s="175"/>
      <c r="C90" s="176">
        <v>425101.77635000006</v>
      </c>
      <c r="D90" s="176">
        <v>1459989.4215499996</v>
      </c>
      <c r="E90" s="279">
        <v>184989.80958000003</v>
      </c>
      <c r="F90" s="279">
        <v>1907262.1793500001</v>
      </c>
    </row>
    <row r="91" spans="1:7" x14ac:dyDescent="0.25">
      <c r="A91" t="s">
        <v>32</v>
      </c>
      <c r="B91" s="175"/>
      <c r="C91" s="176">
        <v>6132.7041400000007</v>
      </c>
      <c r="D91" s="176">
        <v>11345.189619999999</v>
      </c>
      <c r="E91" s="279">
        <v>-2093.4209400000004</v>
      </c>
      <c r="F91" s="279">
        <v>46700.897690000005</v>
      </c>
    </row>
    <row r="92" spans="1:7" x14ac:dyDescent="0.25">
      <c r="A92" s="62" t="s">
        <v>35</v>
      </c>
      <c r="B92" s="177"/>
      <c r="C92" s="178">
        <v>140412.71556000001</v>
      </c>
      <c r="D92" s="178">
        <v>272665.46291999996</v>
      </c>
      <c r="E92" s="280">
        <v>70694.209270000021</v>
      </c>
      <c r="F92" s="280">
        <v>634902.35688000009</v>
      </c>
    </row>
    <row r="93" spans="1:7" x14ac:dyDescent="0.25">
      <c r="A93" t="s">
        <v>38</v>
      </c>
      <c r="B93" s="175"/>
      <c r="C93" s="176">
        <v>22.273499999999999</v>
      </c>
      <c r="D93" s="176">
        <v>19.4893</v>
      </c>
      <c r="E93" s="279">
        <v>206.6019</v>
      </c>
      <c r="F93" s="279">
        <v>195.50970000000001</v>
      </c>
    </row>
    <row r="94" spans="1:7" x14ac:dyDescent="0.25">
      <c r="A94" t="s">
        <v>39</v>
      </c>
      <c r="B94" s="175"/>
      <c r="C94" s="176">
        <v>6930079.4978499999</v>
      </c>
      <c r="D94" s="176">
        <v>6860075.5229699994</v>
      </c>
      <c r="E94" s="279">
        <v>6976665.3417100003</v>
      </c>
      <c r="F94" s="279">
        <v>6720302.6932499995</v>
      </c>
    </row>
    <row r="95" spans="1:7" x14ac:dyDescent="0.25">
      <c r="B95" s="179"/>
      <c r="C95" s="180"/>
      <c r="D95" s="180"/>
      <c r="F95" s="63"/>
    </row>
    <row r="96" spans="1:7" x14ac:dyDescent="0.25">
      <c r="A96" s="77" t="s">
        <v>13</v>
      </c>
      <c r="B96" s="78"/>
      <c r="C96" s="78">
        <v>715073.87101999996</v>
      </c>
      <c r="D96" s="78">
        <v>1349763.1216800001</v>
      </c>
      <c r="E96" s="77">
        <v>230952.20496000038</v>
      </c>
      <c r="F96" s="77">
        <v>2700984.3370400006</v>
      </c>
    </row>
    <row r="97" spans="1:32" x14ac:dyDescent="0.25">
      <c r="A97" s="79" t="s">
        <v>14</v>
      </c>
      <c r="B97" s="79"/>
      <c r="C97" s="79">
        <v>317598.28814999998</v>
      </c>
      <c r="D97" s="79">
        <v>545752.66089000006</v>
      </c>
      <c r="E97" s="83">
        <v>44968.731950000372</v>
      </c>
      <c r="F97" s="83">
        <v>956681.40549000003</v>
      </c>
    </row>
    <row r="98" spans="1:32" x14ac:dyDescent="0.25">
      <c r="A98" t="s">
        <v>40</v>
      </c>
      <c r="B98" s="181"/>
      <c r="C98" s="176">
        <v>6658.5941400000038</v>
      </c>
      <c r="D98" s="176">
        <v>11271.803930000002</v>
      </c>
      <c r="E98" s="279">
        <v>3221.1732700003058</v>
      </c>
      <c r="F98" s="279">
        <v>39411.548599999966</v>
      </c>
    </row>
    <row r="99" spans="1:32" x14ac:dyDescent="0.25">
      <c r="A99" t="s">
        <v>41</v>
      </c>
      <c r="B99" s="181"/>
      <c r="C99" s="176">
        <v>124893.65340000002</v>
      </c>
      <c r="D99" s="176">
        <v>167336.71434000001</v>
      </c>
      <c r="E99" s="279">
        <v>-5786.7311499999223</v>
      </c>
      <c r="F99" s="279">
        <v>171041.36005000019</v>
      </c>
    </row>
    <row r="100" spans="1:32" x14ac:dyDescent="0.25">
      <c r="A100" t="s">
        <v>42</v>
      </c>
      <c r="B100" s="181"/>
      <c r="C100" s="176">
        <v>15238.215789999944</v>
      </c>
      <c r="D100" s="176">
        <v>21936.991550000104</v>
      </c>
      <c r="E100" s="279">
        <v>-16719.043950000014</v>
      </c>
      <c r="F100" s="279">
        <v>22671.528009999653</v>
      </c>
    </row>
    <row r="101" spans="1:32" x14ac:dyDescent="0.25">
      <c r="A101" t="s">
        <v>43</v>
      </c>
      <c r="B101" s="181">
        <v>9</v>
      </c>
      <c r="C101" s="176">
        <v>170807.82481999998</v>
      </c>
      <c r="D101" s="176">
        <v>345207.15107000002</v>
      </c>
      <c r="E101" s="279">
        <v>64253.333780000001</v>
      </c>
      <c r="F101" s="279">
        <v>723556.96883000014</v>
      </c>
    </row>
    <row r="102" spans="1:32" x14ac:dyDescent="0.25">
      <c r="A102" s="79" t="s">
        <v>19</v>
      </c>
      <c r="B102" s="79"/>
      <c r="C102" s="79">
        <v>397475.58286999998</v>
      </c>
      <c r="D102" s="79">
        <v>804010.46079000004</v>
      </c>
      <c r="E102" s="83">
        <v>185983.47301000002</v>
      </c>
      <c r="F102" s="83">
        <v>1744302.9315500003</v>
      </c>
    </row>
    <row r="103" spans="1:32" x14ac:dyDescent="0.25">
      <c r="A103" t="s">
        <v>40</v>
      </c>
      <c r="B103" s="181"/>
      <c r="C103" s="176"/>
      <c r="D103" s="176">
        <v>6.3275199999999998</v>
      </c>
      <c r="E103" s="279">
        <v>-0.15409999999999999</v>
      </c>
      <c r="F103" s="279">
        <v>0</v>
      </c>
    </row>
    <row r="104" spans="1:32" x14ac:dyDescent="0.25">
      <c r="A104" t="s">
        <v>43</v>
      </c>
      <c r="B104" s="182">
        <v>9</v>
      </c>
      <c r="C104" s="176">
        <v>397475.58286999998</v>
      </c>
      <c r="D104" s="176">
        <v>803885.14490000007</v>
      </c>
      <c r="E104" s="279">
        <v>185844.34230000002</v>
      </c>
      <c r="F104" s="279">
        <v>1743621.0901600004</v>
      </c>
    </row>
    <row r="105" spans="1:32" x14ac:dyDescent="0.25">
      <c r="A105" t="s">
        <v>44</v>
      </c>
      <c r="B105" s="182"/>
      <c r="C105" s="176"/>
      <c r="D105" s="176">
        <v>118.98836999999999</v>
      </c>
      <c r="E105" s="279">
        <v>139.28480999999999</v>
      </c>
      <c r="F105" s="279">
        <v>681.84139000000005</v>
      </c>
    </row>
    <row r="106" spans="1:32" x14ac:dyDescent="0.25">
      <c r="A106" s="77" t="s">
        <v>20</v>
      </c>
      <c r="B106" s="78"/>
      <c r="C106" s="78">
        <v>7755350.5305300001</v>
      </c>
      <c r="D106" s="78">
        <v>7736114.0970299989</v>
      </c>
      <c r="E106" s="77">
        <v>7802695.8134299992</v>
      </c>
      <c r="F106" s="77">
        <v>7740530.9975199997</v>
      </c>
    </row>
    <row r="107" spans="1:32" x14ac:dyDescent="0.25">
      <c r="F107" s="63"/>
    </row>
    <row r="108" spans="1:32" x14ac:dyDescent="0.25">
      <c r="F108" s="63"/>
    </row>
    <row r="109" spans="1:32" ht="23.25" x14ac:dyDescent="0.35">
      <c r="A109" s="115" t="s">
        <v>90</v>
      </c>
      <c r="B109" s="115"/>
      <c r="C109" s="115"/>
      <c r="D109" s="115"/>
      <c r="E109" s="115"/>
      <c r="F109" s="115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</row>
    <row r="110" spans="1:32" x14ac:dyDescent="0.25">
      <c r="A110" s="140"/>
      <c r="B110" s="140"/>
      <c r="C110" s="141"/>
      <c r="D110" s="141"/>
      <c r="E110" s="141"/>
    </row>
    <row r="111" spans="1:32" ht="24.95" customHeight="1" x14ac:dyDescent="0.25">
      <c r="A111" s="31" t="s">
        <v>91</v>
      </c>
      <c r="B111" s="31"/>
      <c r="C111" s="93">
        <v>44286</v>
      </c>
      <c r="D111" s="93">
        <v>44377</v>
      </c>
      <c r="E111" s="93">
        <v>44469</v>
      </c>
      <c r="F111" s="93">
        <v>44531</v>
      </c>
    </row>
    <row r="112" spans="1:32" x14ac:dyDescent="0.25">
      <c r="A112" s="77" t="s">
        <v>2</v>
      </c>
      <c r="B112" s="77"/>
      <c r="C112" s="133">
        <v>1758827.6158800002</v>
      </c>
      <c r="D112" s="133">
        <v>1880054.33785</v>
      </c>
      <c r="E112" s="122">
        <v>2010457.8386299999</v>
      </c>
      <c r="F112" s="122">
        <v>2116331.7629900002</v>
      </c>
    </row>
    <row r="113" spans="1:32" x14ac:dyDescent="0.25">
      <c r="A113" s="79" t="s">
        <v>3</v>
      </c>
      <c r="B113" s="79"/>
      <c r="C113" s="134">
        <v>245995.62172999998</v>
      </c>
      <c r="D113" s="134">
        <v>365225.90786000004</v>
      </c>
      <c r="E113" s="123">
        <v>501090.64251000003</v>
      </c>
      <c r="F113" s="123">
        <v>614080.64922000002</v>
      </c>
    </row>
    <row r="114" spans="1:32" x14ac:dyDescent="0.25">
      <c r="A114" s="142" t="s">
        <v>28</v>
      </c>
      <c r="B114" s="142"/>
      <c r="C114" s="143">
        <v>177.26018999999999</v>
      </c>
      <c r="D114" s="143">
        <v>1254.5751500000001</v>
      </c>
      <c r="E114" s="141">
        <v>3.77861</v>
      </c>
      <c r="F114" s="141">
        <v>354.69177999999999</v>
      </c>
    </row>
    <row r="115" spans="1:32" x14ac:dyDescent="0.25">
      <c r="A115" s="142" t="s">
        <v>29</v>
      </c>
      <c r="B115" s="142"/>
      <c r="C115" s="143">
        <v>183380.25603999998</v>
      </c>
      <c r="D115" s="143">
        <v>233905.66879</v>
      </c>
      <c r="E115" s="141">
        <v>309692.41345999995</v>
      </c>
      <c r="F115" s="141">
        <v>387638.34243000002</v>
      </c>
    </row>
    <row r="116" spans="1:32" x14ac:dyDescent="0.25">
      <c r="A116" s="142" t="s">
        <v>30</v>
      </c>
      <c r="B116" s="142"/>
      <c r="C116" s="143">
        <v>15995.67388</v>
      </c>
      <c r="D116" s="143">
        <v>36345.352140000003</v>
      </c>
      <c r="E116" s="141">
        <v>62941.546040000001</v>
      </c>
      <c r="F116" s="141">
        <v>78933.219209999996</v>
      </c>
    </row>
    <row r="117" spans="1:32" x14ac:dyDescent="0.25">
      <c r="A117" s="142" t="s">
        <v>92</v>
      </c>
      <c r="B117" s="144"/>
      <c r="C117" s="143">
        <v>2795.5710399999998</v>
      </c>
      <c r="D117" s="143">
        <v>7529.8356199999998</v>
      </c>
      <c r="E117" s="141">
        <v>16208.081</v>
      </c>
      <c r="F117" s="141">
        <v>23926.33268</v>
      </c>
    </row>
    <row r="118" spans="1:32" x14ac:dyDescent="0.25">
      <c r="A118" s="142" t="s">
        <v>31</v>
      </c>
      <c r="B118" s="142"/>
      <c r="C118" s="143">
        <v>2097.9200799999999</v>
      </c>
      <c r="D118" s="143">
        <v>1846.75856</v>
      </c>
      <c r="E118" s="141">
        <v>1513.44588</v>
      </c>
      <c r="F118" s="141">
        <v>1037.1511600000001</v>
      </c>
    </row>
    <row r="119" spans="1:32" x14ac:dyDescent="0.25">
      <c r="A119" s="142" t="s">
        <v>32</v>
      </c>
      <c r="B119" s="142"/>
      <c r="C119" s="143">
        <v>23156.219799999999</v>
      </c>
      <c r="D119" s="143">
        <v>37426.626729999996</v>
      </c>
      <c r="E119" s="141">
        <v>38118.249840000004</v>
      </c>
      <c r="F119" s="141">
        <v>28858.977019999998</v>
      </c>
    </row>
    <row r="120" spans="1:32" x14ac:dyDescent="0.25">
      <c r="A120" s="142" t="s">
        <v>35</v>
      </c>
      <c r="B120" s="142"/>
      <c r="C120" s="143">
        <v>18392.720699999998</v>
      </c>
      <c r="D120" s="143">
        <v>46917.09087</v>
      </c>
      <c r="E120" s="141">
        <v>72613.127680000005</v>
      </c>
      <c r="F120" s="141">
        <v>93169.31951999999</v>
      </c>
    </row>
    <row r="121" spans="1:32" x14ac:dyDescent="0.25">
      <c r="A121" s="79" t="s">
        <v>11</v>
      </c>
      <c r="B121" s="79"/>
      <c r="C121" s="134">
        <v>1512831.9941500002</v>
      </c>
      <c r="D121" s="134">
        <v>1514828.4299900001</v>
      </c>
      <c r="E121" s="123">
        <v>1509367.19612</v>
      </c>
      <c r="F121" s="123">
        <v>1502251.1137699999</v>
      </c>
    </row>
    <row r="122" spans="1:32" x14ac:dyDescent="0.25">
      <c r="A122" s="145" t="s">
        <v>36</v>
      </c>
      <c r="B122" s="145"/>
      <c r="C122" s="146">
        <v>11831.994140000001</v>
      </c>
      <c r="D122" s="146">
        <v>32828.429970000005</v>
      </c>
      <c r="E122" s="281">
        <v>46367.196089999998</v>
      </c>
      <c r="F122" s="281">
        <v>57829.882570000002</v>
      </c>
    </row>
    <row r="123" spans="1:32" x14ac:dyDescent="0.25">
      <c r="A123" s="142" t="s">
        <v>30</v>
      </c>
      <c r="B123" s="142"/>
      <c r="C123" s="143">
        <v>2519.6329999999998</v>
      </c>
      <c r="D123" s="143">
        <v>9316.7960500000008</v>
      </c>
      <c r="E123" s="141">
        <v>12742.664060000001</v>
      </c>
      <c r="F123" s="141">
        <v>14441.193160000001</v>
      </c>
    </row>
    <row r="124" spans="1:32" x14ac:dyDescent="0.25">
      <c r="A124" s="142" t="s">
        <v>31</v>
      </c>
      <c r="B124" s="142"/>
      <c r="C124" s="143">
        <v>862.41140000000007</v>
      </c>
      <c r="D124" s="143">
        <v>607.52635999999995</v>
      </c>
      <c r="E124" s="141">
        <v>298.16408000000001</v>
      </c>
      <c r="F124" s="141">
        <v>0</v>
      </c>
    </row>
    <row r="125" spans="1:32" s="103" customFormat="1" x14ac:dyDescent="0.25">
      <c r="A125" s="283" t="s">
        <v>35</v>
      </c>
      <c r="B125" s="283"/>
      <c r="C125" s="143">
        <v>8449.94974</v>
      </c>
      <c r="D125" s="143">
        <v>22395.694510000001</v>
      </c>
      <c r="E125" s="284">
        <v>32902.689899999998</v>
      </c>
      <c r="F125" s="284">
        <v>43049.746359999997</v>
      </c>
      <c r="G125" s="154"/>
      <c r="H125" s="154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</row>
    <row r="126" spans="1:32" x14ac:dyDescent="0.25">
      <c r="A126" s="145"/>
      <c r="B126" s="145"/>
      <c r="C126" s="281"/>
      <c r="D126" s="281">
        <v>508.41305</v>
      </c>
      <c r="E126" s="281">
        <v>423.67804999999998</v>
      </c>
      <c r="F126" s="281">
        <v>338.94304999999997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x14ac:dyDescent="0.25">
      <c r="A127" s="142" t="s">
        <v>39</v>
      </c>
      <c r="B127" s="142"/>
      <c r="C127" s="143">
        <v>1501000.0000100001</v>
      </c>
      <c r="D127" s="143">
        <v>1482000.0000199999</v>
      </c>
      <c r="E127" s="141">
        <v>1463000.00003</v>
      </c>
      <c r="F127" s="141">
        <v>1444000.0000400001</v>
      </c>
    </row>
    <row r="128" spans="1:32" x14ac:dyDescent="0.25">
      <c r="B128" s="142"/>
      <c r="F128" s="63"/>
    </row>
    <row r="129" spans="1:32" x14ac:dyDescent="0.25">
      <c r="A129" s="77" t="s">
        <v>13</v>
      </c>
      <c r="B129" s="77"/>
      <c r="C129" s="133">
        <v>133675.56268</v>
      </c>
      <c r="D129" s="133">
        <v>276090.36410000001</v>
      </c>
      <c r="E129" s="122">
        <v>408087.00529</v>
      </c>
      <c r="F129" s="122">
        <v>500866.21908999991</v>
      </c>
    </row>
    <row r="130" spans="1:32" x14ac:dyDescent="0.25">
      <c r="A130" s="79" t="s">
        <v>14</v>
      </c>
      <c r="B130" s="79"/>
      <c r="C130" s="134">
        <v>108954.19174000001</v>
      </c>
      <c r="D130" s="134">
        <v>209646.96999000001</v>
      </c>
      <c r="E130" s="123">
        <v>310385.50138999999</v>
      </c>
      <c r="F130" s="123">
        <v>373917.49100999994</v>
      </c>
    </row>
    <row r="131" spans="1:32" x14ac:dyDescent="0.25">
      <c r="A131" s="142" t="s">
        <v>40</v>
      </c>
      <c r="B131" s="142"/>
      <c r="C131" s="143">
        <v>37549.704250000003</v>
      </c>
      <c r="D131" s="143">
        <v>25058.09419</v>
      </c>
      <c r="E131" s="141">
        <v>28438.663650000006</v>
      </c>
      <c r="F131" s="141">
        <v>25089.924460000002</v>
      </c>
    </row>
    <row r="132" spans="1:32" x14ac:dyDescent="0.25">
      <c r="A132" s="142" t="s">
        <v>41</v>
      </c>
      <c r="B132" s="142"/>
      <c r="C132" s="143">
        <v>17025.567010000002</v>
      </c>
      <c r="D132" s="143">
        <v>42063.94268</v>
      </c>
      <c r="E132" s="141">
        <v>59524.51483</v>
      </c>
      <c r="F132" s="141">
        <v>49432.699919999992</v>
      </c>
    </row>
    <row r="133" spans="1:32" x14ac:dyDescent="0.25">
      <c r="A133" s="142" t="s">
        <v>43</v>
      </c>
      <c r="B133" s="142"/>
      <c r="C133" s="143">
        <v>54378.920479999993</v>
      </c>
      <c r="D133" s="143">
        <v>142524.93312</v>
      </c>
      <c r="E133" s="141">
        <v>222422.32291000002</v>
      </c>
      <c r="F133" s="141">
        <v>299013.96103999997</v>
      </c>
    </row>
    <row r="134" spans="1:32" x14ac:dyDescent="0.25">
      <c r="A134" s="79" t="s">
        <v>19</v>
      </c>
      <c r="B134" s="79"/>
      <c r="C134" s="134">
        <v>24721.370940000001</v>
      </c>
      <c r="D134" s="134">
        <v>66443.394109999994</v>
      </c>
      <c r="E134" s="123">
        <v>97701.503899999996</v>
      </c>
      <c r="F134" s="123">
        <v>126948.72808</v>
      </c>
    </row>
    <row r="135" spans="1:32" x14ac:dyDescent="0.25">
      <c r="A135" s="142" t="s">
        <v>93</v>
      </c>
      <c r="B135" s="142"/>
      <c r="C135" s="143">
        <v>597.15618999999992</v>
      </c>
      <c r="D135" s="143">
        <v>2184.9762999999998</v>
      </c>
      <c r="E135" s="141">
        <v>2983.9280400000002</v>
      </c>
      <c r="F135" s="141">
        <v>3387.3478399999999</v>
      </c>
    </row>
    <row r="136" spans="1:32" x14ac:dyDescent="0.25">
      <c r="A136" s="142" t="s">
        <v>43</v>
      </c>
      <c r="B136" s="142"/>
      <c r="C136" s="143">
        <v>24124.214749999999</v>
      </c>
      <c r="D136" s="143">
        <v>64258.417809999999</v>
      </c>
      <c r="E136" s="141">
        <v>94717.575859999997</v>
      </c>
      <c r="F136" s="141">
        <v>123561.38024</v>
      </c>
    </row>
    <row r="137" spans="1:32" x14ac:dyDescent="0.25">
      <c r="A137" s="77" t="s">
        <v>20</v>
      </c>
      <c r="B137" s="77"/>
      <c r="C137" s="133">
        <v>1625152.0532</v>
      </c>
      <c r="D137" s="133">
        <v>1603963.9737499999</v>
      </c>
      <c r="E137" s="122">
        <v>1602370.8333399999</v>
      </c>
      <c r="F137" s="122">
        <v>1615465.5439000002</v>
      </c>
    </row>
    <row r="140" spans="1:32" ht="23.25" x14ac:dyDescent="0.35">
      <c r="A140" s="115" t="s">
        <v>94</v>
      </c>
      <c r="B140" s="115"/>
      <c r="C140" s="115"/>
      <c r="D140" s="115"/>
      <c r="E140" s="115"/>
      <c r="F140" s="115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</row>
    <row r="141" spans="1:32" x14ac:dyDescent="0.25">
      <c r="F141" s="63"/>
    </row>
    <row r="142" spans="1:32" ht="24.95" customHeight="1" x14ac:dyDescent="0.25">
      <c r="A142" s="31" t="s">
        <v>95</v>
      </c>
      <c r="B142" s="31"/>
      <c r="C142" s="93">
        <v>44286</v>
      </c>
      <c r="D142" s="93">
        <v>44377</v>
      </c>
      <c r="E142" s="93">
        <v>44469</v>
      </c>
      <c r="F142" s="93">
        <v>44561</v>
      </c>
    </row>
    <row r="143" spans="1:32" x14ac:dyDescent="0.25">
      <c r="A143" s="77" t="s">
        <v>2</v>
      </c>
      <c r="B143" s="77"/>
      <c r="C143" s="133">
        <v>254949.46356999999</v>
      </c>
      <c r="D143" s="133">
        <v>266064.08412999997</v>
      </c>
      <c r="E143" s="122">
        <v>348972.49667000002</v>
      </c>
      <c r="F143" s="122">
        <v>414148.47929999995</v>
      </c>
    </row>
    <row r="144" spans="1:32" x14ac:dyDescent="0.25">
      <c r="A144" s="79" t="s">
        <v>3</v>
      </c>
      <c r="B144" s="79"/>
      <c r="C144" s="134">
        <v>74949.463570000007</v>
      </c>
      <c r="D144" s="134">
        <v>86064.084129999988</v>
      </c>
      <c r="E144" s="123">
        <v>154860.08834000002</v>
      </c>
      <c r="F144" s="123">
        <v>232413.58254999999</v>
      </c>
    </row>
    <row r="145" spans="1:6" x14ac:dyDescent="0.25">
      <c r="A145" s="142" t="s">
        <v>535</v>
      </c>
      <c r="B145" s="142"/>
      <c r="C145" s="143">
        <v>3.9305500000000002</v>
      </c>
      <c r="D145" s="143">
        <v>71.257220000000004</v>
      </c>
      <c r="E145" s="141">
        <v>6260.2007299999996</v>
      </c>
      <c r="F145" s="141">
        <v>2064.7680100000002</v>
      </c>
    </row>
    <row r="146" spans="1:6" x14ac:dyDescent="0.25">
      <c r="A146" s="142" t="s">
        <v>536</v>
      </c>
      <c r="B146" s="142"/>
      <c r="C146" s="143">
        <v>74945.533020000003</v>
      </c>
      <c r="D146" s="143">
        <v>74126.100689999992</v>
      </c>
      <c r="E146" s="141">
        <v>143867.26507999998</v>
      </c>
      <c r="F146" s="141">
        <v>228218.79694</v>
      </c>
    </row>
    <row r="147" spans="1:6" x14ac:dyDescent="0.25">
      <c r="A147" s="142" t="s">
        <v>539</v>
      </c>
      <c r="B147" s="142"/>
      <c r="C147" s="143"/>
      <c r="D147" s="143"/>
      <c r="E147" s="141">
        <v>4678.5349999999999</v>
      </c>
      <c r="F147" s="141">
        <v>1856.9937899999998</v>
      </c>
    </row>
    <row r="148" spans="1:6" x14ac:dyDescent="0.25">
      <c r="A148" s="142" t="s">
        <v>537</v>
      </c>
      <c r="B148" s="142"/>
      <c r="C148" s="143"/>
      <c r="D148" s="143">
        <v>212.41634999999999</v>
      </c>
      <c r="E148" s="141">
        <v>0</v>
      </c>
      <c r="F148" s="141">
        <v>38.769510000000004</v>
      </c>
    </row>
    <row r="149" spans="1:6" x14ac:dyDescent="0.25">
      <c r="A149" s="135" t="s">
        <v>538</v>
      </c>
      <c r="B149" s="142"/>
      <c r="C149" s="143"/>
      <c r="D149" s="143">
        <v>11654.309869999999</v>
      </c>
      <c r="E149" s="141">
        <v>54.087530000000001</v>
      </c>
      <c r="F149" s="141">
        <v>234.25430000000006</v>
      </c>
    </row>
    <row r="150" spans="1:6" x14ac:dyDescent="0.25">
      <c r="A150" s="79" t="s">
        <v>11</v>
      </c>
      <c r="B150" s="79"/>
      <c r="C150" s="134">
        <v>180000</v>
      </c>
      <c r="D150" s="134">
        <v>180000</v>
      </c>
      <c r="E150" s="123">
        <v>194112.40833000001</v>
      </c>
      <c r="F150" s="123">
        <v>181734.89675000001</v>
      </c>
    </row>
    <row r="151" spans="1:6" x14ac:dyDescent="0.25">
      <c r="A151" s="142" t="s">
        <v>524</v>
      </c>
      <c r="B151" s="142"/>
      <c r="C151" s="143"/>
      <c r="D151" s="143"/>
      <c r="E151" s="141">
        <v>430.69471999999996</v>
      </c>
      <c r="F151" s="141">
        <v>1070.1079999999999</v>
      </c>
    </row>
    <row r="152" spans="1:6" x14ac:dyDescent="0.25">
      <c r="A152" s="142" t="s">
        <v>523</v>
      </c>
      <c r="B152" s="142"/>
      <c r="C152" s="143"/>
      <c r="D152" s="143"/>
      <c r="E152" s="141">
        <v>3672.6107099999999</v>
      </c>
      <c r="F152" s="141">
        <v>0</v>
      </c>
    </row>
    <row r="153" spans="1:6" x14ac:dyDescent="0.25">
      <c r="A153" s="142" t="s">
        <v>525</v>
      </c>
      <c r="B153" s="142"/>
      <c r="C153" s="143"/>
      <c r="D153" s="143"/>
      <c r="E153" s="141">
        <v>5.1889000000000003</v>
      </c>
      <c r="F153" s="141">
        <v>3664.7887500000002</v>
      </c>
    </row>
    <row r="154" spans="1:6" x14ac:dyDescent="0.25">
      <c r="A154" s="142" t="s">
        <v>526</v>
      </c>
      <c r="B154" s="142"/>
      <c r="C154" s="143">
        <v>180000</v>
      </c>
      <c r="D154" s="143">
        <v>180000</v>
      </c>
      <c r="E154" s="141">
        <v>179250</v>
      </c>
      <c r="F154" s="141">
        <v>177000</v>
      </c>
    </row>
    <row r="155" spans="1:6" x14ac:dyDescent="0.25">
      <c r="A155" s="135" t="s">
        <v>527</v>
      </c>
      <c r="B155" s="142"/>
      <c r="C155" s="143"/>
      <c r="D155" s="143"/>
      <c r="E155" s="141">
        <v>10753.914000000001</v>
      </c>
      <c r="F155" s="141">
        <v>0</v>
      </c>
    </row>
    <row r="156" spans="1:6" x14ac:dyDescent="0.25">
      <c r="A156" s="77" t="s">
        <v>13</v>
      </c>
      <c r="B156" s="77"/>
      <c r="C156" s="133">
        <v>-227.41249999999999</v>
      </c>
      <c r="D156" s="133">
        <v>-12279.772570000001</v>
      </c>
      <c r="E156" s="122">
        <v>-91674.124399999986</v>
      </c>
      <c r="F156" s="122">
        <v>-155286.89304000002</v>
      </c>
    </row>
    <row r="157" spans="1:6" x14ac:dyDescent="0.25">
      <c r="A157" s="79" t="s">
        <v>14</v>
      </c>
      <c r="B157" s="79"/>
      <c r="C157" s="134">
        <v>-227.41249999999997</v>
      </c>
      <c r="D157" s="134">
        <v>-580.12273000000005</v>
      </c>
      <c r="E157" s="123">
        <v>-88763.700719999979</v>
      </c>
      <c r="F157" s="123">
        <v>-152376.46936000002</v>
      </c>
    </row>
    <row r="158" spans="1:6" x14ac:dyDescent="0.25">
      <c r="A158" s="142" t="s">
        <v>528</v>
      </c>
      <c r="B158" s="142"/>
      <c r="C158" s="143">
        <v>-215.17407999999998</v>
      </c>
      <c r="D158" s="143">
        <v>-571.70042000000001</v>
      </c>
      <c r="E158" s="141">
        <v>-1365.0182500000003</v>
      </c>
      <c r="F158" s="141">
        <v>-2844.9397100000001</v>
      </c>
    </row>
    <row r="159" spans="1:6" x14ac:dyDescent="0.25">
      <c r="A159" s="142" t="s">
        <v>529</v>
      </c>
      <c r="B159" s="142"/>
      <c r="C159" s="143">
        <v>-12.238420000000001</v>
      </c>
      <c r="D159" s="143">
        <v>-6.6130900000000006</v>
      </c>
      <c r="E159" s="141">
        <v>-3846.3196799999996</v>
      </c>
      <c r="F159" s="141">
        <v>-1534.0213100000001</v>
      </c>
    </row>
    <row r="160" spans="1:6" x14ac:dyDescent="0.25">
      <c r="A160" s="142" t="s">
        <v>530</v>
      </c>
      <c r="B160" s="142"/>
      <c r="C160" s="143"/>
      <c r="D160" s="143"/>
      <c r="E160" s="141">
        <v>-12322.59397</v>
      </c>
      <c r="F160" s="141">
        <v>-7163.6347599999999</v>
      </c>
    </row>
    <row r="161" spans="1:6" x14ac:dyDescent="0.25">
      <c r="A161" s="142" t="s">
        <v>531</v>
      </c>
      <c r="B161" s="142"/>
      <c r="C161" s="143"/>
      <c r="D161" s="143"/>
      <c r="E161" s="141">
        <v>-2899.0420600000002</v>
      </c>
      <c r="F161" s="141">
        <v>-2935.67787</v>
      </c>
    </row>
    <row r="162" spans="1:6" x14ac:dyDescent="0.25">
      <c r="A162" t="s">
        <v>532</v>
      </c>
      <c r="B162" s="142"/>
      <c r="C162" s="143"/>
      <c r="D162" s="143">
        <v>-1.4</v>
      </c>
      <c r="E162" s="141">
        <v>0</v>
      </c>
      <c r="F162" s="141">
        <v>0</v>
      </c>
    </row>
    <row r="163" spans="1:6" x14ac:dyDescent="0.25">
      <c r="A163" s="142" t="s">
        <v>533</v>
      </c>
      <c r="B163" s="142"/>
      <c r="C163" s="143"/>
      <c r="D163" s="143">
        <v>-0.40922000000000003</v>
      </c>
      <c r="E163" s="141">
        <v>-67499.72606999999</v>
      </c>
      <c r="F163" s="141">
        <v>-137898.19571</v>
      </c>
    </row>
    <row r="164" spans="1:6" x14ac:dyDescent="0.25">
      <c r="A164" s="135" t="s">
        <v>534</v>
      </c>
      <c r="B164" s="142"/>
      <c r="C164" s="143"/>
      <c r="D164" s="143"/>
      <c r="E164" s="141">
        <v>-831.00069000000008</v>
      </c>
      <c r="F164" s="141">
        <v>0</v>
      </c>
    </row>
    <row r="165" spans="1:6" x14ac:dyDescent="0.25">
      <c r="A165" s="79" t="s">
        <v>19</v>
      </c>
      <c r="B165" s="79"/>
      <c r="C165" s="134">
        <v>0</v>
      </c>
      <c r="D165" s="134">
        <v>-11699.64984</v>
      </c>
      <c r="E165" s="123">
        <v>-2910.4236800000003</v>
      </c>
      <c r="F165" s="123">
        <v>-2910.4236800000003</v>
      </c>
    </row>
    <row r="166" spans="1:6" x14ac:dyDescent="0.25">
      <c r="A166" s="135" t="s">
        <v>534</v>
      </c>
      <c r="B166" s="142"/>
      <c r="C166" s="143"/>
      <c r="D166" s="143">
        <v>-11699.64984</v>
      </c>
      <c r="E166" s="141">
        <v>-2910.4236800000003</v>
      </c>
      <c r="F166" s="141">
        <v>-2910.4236800000003</v>
      </c>
    </row>
    <row r="167" spans="1:6" x14ac:dyDescent="0.25">
      <c r="A167" s="77" t="s">
        <v>20</v>
      </c>
      <c r="B167" s="77"/>
      <c r="C167" s="133">
        <v>-254722.05106999996</v>
      </c>
      <c r="D167" s="133">
        <v>-253784.31156</v>
      </c>
      <c r="E167" s="122">
        <v>-257298.37226999993</v>
      </c>
      <c r="F167" s="122">
        <v>-258861.58625999995</v>
      </c>
    </row>
    <row r="168" spans="1:6" x14ac:dyDescent="0.25">
      <c r="B168" s="147"/>
      <c r="C168" s="183"/>
      <c r="D168" s="183"/>
      <c r="E168" s="183"/>
    </row>
    <row r="169" spans="1:6" x14ac:dyDescent="0.25">
      <c r="B169" s="148"/>
      <c r="C169" s="149"/>
      <c r="D169" s="149"/>
      <c r="E169" s="149"/>
    </row>
    <row r="170" spans="1:6" ht="23.25" x14ac:dyDescent="0.35">
      <c r="A170" s="115" t="s">
        <v>97</v>
      </c>
      <c r="B170" s="115"/>
      <c r="C170" s="115"/>
      <c r="D170" s="115"/>
      <c r="E170" s="115"/>
      <c r="F170" s="115"/>
    </row>
    <row r="171" spans="1:6" x14ac:dyDescent="0.25">
      <c r="A171" s="148"/>
      <c r="B171" s="148"/>
      <c r="C171" s="149"/>
      <c r="D171" s="149"/>
      <c r="E171" s="149"/>
      <c r="F171" s="149"/>
    </row>
    <row r="172" spans="1:6" ht="24.95" customHeight="1" x14ac:dyDescent="0.25">
      <c r="A172" s="31" t="s">
        <v>98</v>
      </c>
      <c r="B172" s="31"/>
      <c r="C172" s="93">
        <v>44286</v>
      </c>
      <c r="D172" s="93">
        <v>44377</v>
      </c>
      <c r="E172" s="93">
        <v>44469</v>
      </c>
      <c r="F172" s="93">
        <v>44561</v>
      </c>
    </row>
    <row r="173" spans="1:6" x14ac:dyDescent="0.25">
      <c r="A173" s="77" t="s">
        <v>2</v>
      </c>
      <c r="B173" s="77"/>
      <c r="C173" s="133">
        <v>376866.49096000002</v>
      </c>
      <c r="D173" s="133">
        <v>375403.49099999998</v>
      </c>
      <c r="E173" s="122">
        <v>374263.20129999996</v>
      </c>
      <c r="F173" s="122">
        <v>373316.79479000001</v>
      </c>
    </row>
    <row r="174" spans="1:6" x14ac:dyDescent="0.25">
      <c r="A174" s="79" t="s">
        <v>3</v>
      </c>
      <c r="B174" s="79"/>
      <c r="C174" s="134">
        <v>126866.49096000001</v>
      </c>
      <c r="D174" s="134">
        <v>128528.49100999998</v>
      </c>
      <c r="E174" s="123">
        <v>86017.492149999962</v>
      </c>
      <c r="F174" s="123">
        <v>83207.594750000004</v>
      </c>
    </row>
    <row r="175" spans="1:6" x14ac:dyDescent="0.25">
      <c r="A175" s="151" t="s">
        <v>77</v>
      </c>
      <c r="B175" s="151"/>
      <c r="C175" s="150">
        <v>47000.990960000003</v>
      </c>
      <c r="D175" s="150">
        <v>786.84081000000003</v>
      </c>
      <c r="E175" s="282">
        <v>409.96343999999539</v>
      </c>
      <c r="F175" s="282">
        <v>209.45742000000001</v>
      </c>
    </row>
    <row r="176" spans="1:6" x14ac:dyDescent="0.25">
      <c r="A176" s="151" t="s">
        <v>99</v>
      </c>
      <c r="B176" s="151"/>
      <c r="C176" s="150">
        <v>79865.5</v>
      </c>
      <c r="D176" s="150">
        <v>126584.21057</v>
      </c>
      <c r="E176" s="282">
        <v>85015.538750000007</v>
      </c>
      <c r="F176" s="282">
        <v>80495.323080000002</v>
      </c>
    </row>
    <row r="177" spans="1:6" x14ac:dyDescent="0.25">
      <c r="A177" s="142" t="s">
        <v>540</v>
      </c>
      <c r="B177" s="151"/>
      <c r="C177" s="150">
        <v>0</v>
      </c>
      <c r="D177" s="150">
        <v>971.90041000000008</v>
      </c>
      <c r="E177" s="282">
        <v>483.75878999999998</v>
      </c>
      <c r="F177" s="282">
        <v>2440.9679100000003</v>
      </c>
    </row>
    <row r="178" spans="1:6" x14ac:dyDescent="0.25">
      <c r="A178" s="135" t="s">
        <v>542</v>
      </c>
      <c r="B178" s="151"/>
      <c r="C178" s="150">
        <v>0</v>
      </c>
      <c r="D178" s="150">
        <v>185.53921999999881</v>
      </c>
      <c r="E178" s="282">
        <v>108.23116999995709</v>
      </c>
      <c r="F178" s="282">
        <v>61.846340000003579</v>
      </c>
    </row>
    <row r="179" spans="1:6" x14ac:dyDescent="0.25">
      <c r="A179" s="79" t="s">
        <v>11</v>
      </c>
      <c r="B179" s="79"/>
      <c r="C179" s="134">
        <v>0</v>
      </c>
      <c r="D179" s="134">
        <v>0</v>
      </c>
      <c r="E179" s="123">
        <v>44495.709169999995</v>
      </c>
      <c r="F179" s="123">
        <v>49409.01627</v>
      </c>
    </row>
    <row r="180" spans="1:6" x14ac:dyDescent="0.25">
      <c r="A180" s="151" t="s">
        <v>99</v>
      </c>
      <c r="B180" s="151"/>
      <c r="C180" s="150">
        <v>0</v>
      </c>
      <c r="D180" s="150">
        <v>0</v>
      </c>
      <c r="E180" s="282">
        <v>42538.820849999996</v>
      </c>
      <c r="F180" s="282">
        <v>42453.164250000002</v>
      </c>
    </row>
    <row r="181" spans="1:6" x14ac:dyDescent="0.25">
      <c r="A181" s="142" t="s">
        <v>540</v>
      </c>
      <c r="B181" s="151"/>
      <c r="C181" s="150">
        <v>0</v>
      </c>
      <c r="D181" s="150">
        <v>0</v>
      </c>
      <c r="E181" s="282">
        <v>1956.88832</v>
      </c>
      <c r="F181" s="282">
        <v>6955.8520200000003</v>
      </c>
    </row>
    <row r="182" spans="1:6" x14ac:dyDescent="0.25">
      <c r="A182" s="151" t="s">
        <v>88</v>
      </c>
      <c r="B182" s="151"/>
      <c r="C182" s="150">
        <v>250000</v>
      </c>
      <c r="D182" s="150">
        <v>246874.99999000001</v>
      </c>
      <c r="E182" s="282">
        <v>243749.99997999999</v>
      </c>
      <c r="F182" s="282">
        <v>240624.99997</v>
      </c>
    </row>
    <row r="183" spans="1:6" x14ac:dyDescent="0.25">
      <c r="A183" s="77" t="s">
        <v>13</v>
      </c>
      <c r="B183" s="77"/>
      <c r="C183" s="133">
        <v>0</v>
      </c>
      <c r="D183" s="133">
        <v>18.593060000000001</v>
      </c>
      <c r="E183" s="122">
        <v>1209.04774</v>
      </c>
      <c r="F183" s="122">
        <v>9960.9214800000009</v>
      </c>
    </row>
    <row r="184" spans="1:6" x14ac:dyDescent="0.25">
      <c r="A184" s="79" t="s">
        <v>14</v>
      </c>
      <c r="B184" s="79"/>
      <c r="C184" s="134">
        <v>0</v>
      </c>
      <c r="D184" s="134">
        <v>18.593060000000001</v>
      </c>
      <c r="E184" s="123">
        <v>1209.04774</v>
      </c>
      <c r="F184" s="123">
        <v>9960.9214800000009</v>
      </c>
    </row>
    <row r="185" spans="1:6" x14ac:dyDescent="0.25">
      <c r="A185" s="151" t="s">
        <v>541</v>
      </c>
      <c r="B185" s="151"/>
      <c r="C185" s="150">
        <v>0</v>
      </c>
      <c r="D185" s="150">
        <v>18.593060000000001</v>
      </c>
      <c r="E185" s="282">
        <v>1209.04774</v>
      </c>
      <c r="F185" s="282">
        <v>9960.9214800000009</v>
      </c>
    </row>
    <row r="186" spans="1:6" x14ac:dyDescent="0.25">
      <c r="A186" s="152" t="s">
        <v>20</v>
      </c>
      <c r="B186" s="152"/>
      <c r="C186" s="153">
        <v>376866.49096000002</v>
      </c>
      <c r="D186" s="153">
        <v>375384.89794</v>
      </c>
      <c r="E186" s="153">
        <v>373054.15356000001</v>
      </c>
      <c r="F186" s="153">
        <v>363355.87331</v>
      </c>
    </row>
    <row r="187" spans="1:6" x14ac:dyDescent="0.25">
      <c r="B187" s="154"/>
      <c r="C187" s="155"/>
      <c r="D187" s="155"/>
    </row>
    <row r="188" spans="1:6" x14ac:dyDescent="0.25">
      <c r="B188" s="154"/>
      <c r="C188" s="155"/>
      <c r="D188" s="155"/>
    </row>
    <row r="189" spans="1:6" x14ac:dyDescent="0.25">
      <c r="B189" s="154"/>
      <c r="C189" s="155"/>
      <c r="D189" s="155"/>
    </row>
    <row r="190" spans="1:6" ht="23.25" x14ac:dyDescent="0.35">
      <c r="A190" s="115" t="s">
        <v>100</v>
      </c>
      <c r="B190" s="115"/>
      <c r="C190" s="115"/>
      <c r="D190" s="115"/>
      <c r="E190" s="115"/>
      <c r="F190" s="115"/>
    </row>
    <row r="191" spans="1:6" x14ac:dyDescent="0.25">
      <c r="A191" s="200"/>
      <c r="B191" s="324"/>
      <c r="C191" s="324"/>
      <c r="D191" s="324"/>
      <c r="E191" s="324"/>
    </row>
    <row r="192" spans="1:6" ht="24.95" customHeight="1" x14ac:dyDescent="0.25">
      <c r="A192" s="31" t="s">
        <v>102</v>
      </c>
      <c r="B192" s="31"/>
      <c r="C192" s="93">
        <v>44286</v>
      </c>
      <c r="D192" s="93">
        <v>44377</v>
      </c>
      <c r="E192" s="93">
        <v>44469</v>
      </c>
      <c r="F192" s="93">
        <v>44561</v>
      </c>
    </row>
    <row r="193" spans="1:6" x14ac:dyDescent="0.25">
      <c r="A193" s="77" t="s">
        <v>2</v>
      </c>
      <c r="B193" s="77"/>
      <c r="C193" s="133">
        <v>76992.196060000002</v>
      </c>
      <c r="D193" s="133">
        <v>37858.371009999995</v>
      </c>
      <c r="E193" s="122">
        <v>42454.756999999998</v>
      </c>
      <c r="F193" s="122">
        <v>39916.009680000003</v>
      </c>
    </row>
    <row r="194" spans="1:6" x14ac:dyDescent="0.25">
      <c r="A194" s="79" t="s">
        <v>3</v>
      </c>
      <c r="B194" s="79"/>
      <c r="C194" s="134">
        <v>47281.691229999997</v>
      </c>
      <c r="D194" s="134">
        <v>8288.351990000001</v>
      </c>
      <c r="E194" s="123">
        <v>12172.837029999999</v>
      </c>
      <c r="F194" s="123">
        <v>8970.0520099999994</v>
      </c>
    </row>
    <row r="195" spans="1:6" x14ac:dyDescent="0.25">
      <c r="A195" s="101" t="s">
        <v>4</v>
      </c>
      <c r="C195" s="156">
        <v>46757.011720000002</v>
      </c>
      <c r="D195" s="156">
        <v>4637.1256399999993</v>
      </c>
      <c r="E195" s="157">
        <v>3016.9564299999997</v>
      </c>
      <c r="F195" s="157">
        <v>1533.6166499999999</v>
      </c>
    </row>
    <row r="196" spans="1:6" x14ac:dyDescent="0.25">
      <c r="A196" s="101" t="s">
        <v>8</v>
      </c>
      <c r="C196" s="156">
        <v>524.67101000000002</v>
      </c>
      <c r="D196" s="156">
        <v>3564.5903599999997</v>
      </c>
      <c r="E196" s="157">
        <v>8958.8680000000004</v>
      </c>
      <c r="F196" s="157">
        <v>5900.8562000000002</v>
      </c>
    </row>
    <row r="197" spans="1:6" x14ac:dyDescent="0.25">
      <c r="A197" s="101" t="s">
        <v>103</v>
      </c>
      <c r="C197" s="156">
        <v>8.5000000000000006E-3</v>
      </c>
      <c r="D197" s="156">
        <v>63.880029999999998</v>
      </c>
      <c r="E197" s="157">
        <v>66.761759999999995</v>
      </c>
      <c r="F197" s="157">
        <v>778.08082000000002</v>
      </c>
    </row>
    <row r="198" spans="1:6" x14ac:dyDescent="0.25">
      <c r="A198" s="142" t="s">
        <v>104</v>
      </c>
      <c r="C198" s="156"/>
      <c r="D198" s="156">
        <v>22.755959999999998</v>
      </c>
      <c r="E198" s="157">
        <v>130.25083999999998</v>
      </c>
      <c r="F198" s="157">
        <v>757.49833999999998</v>
      </c>
    </row>
    <row r="199" spans="1:6" x14ac:dyDescent="0.25">
      <c r="A199" s="79" t="s">
        <v>11</v>
      </c>
      <c r="B199" s="79"/>
      <c r="C199" s="134">
        <v>29710.504829999998</v>
      </c>
      <c r="D199" s="134">
        <v>29570.01902</v>
      </c>
      <c r="E199" s="123">
        <v>30281.919969999999</v>
      </c>
      <c r="F199" s="123">
        <v>30945.957670000003</v>
      </c>
    </row>
    <row r="200" spans="1:6" x14ac:dyDescent="0.25">
      <c r="A200" s="101" t="s">
        <v>105</v>
      </c>
      <c r="C200" s="157">
        <v>85.504829999999998</v>
      </c>
      <c r="D200" s="157">
        <v>268.14920000000001</v>
      </c>
      <c r="E200" s="157">
        <v>699.89328</v>
      </c>
      <c r="F200" s="157">
        <v>1351.52009</v>
      </c>
    </row>
    <row r="201" spans="1:6" x14ac:dyDescent="0.25">
      <c r="A201" s="142" t="s">
        <v>104</v>
      </c>
      <c r="C201" s="157"/>
      <c r="D201" s="157">
        <v>51.869819999999997</v>
      </c>
      <c r="E201" s="157">
        <v>52.258609999999997</v>
      </c>
      <c r="F201" s="157">
        <v>52.835480000000004</v>
      </c>
    </row>
    <row r="202" spans="1:6" x14ac:dyDescent="0.25">
      <c r="A202" s="101" t="s">
        <v>88</v>
      </c>
      <c r="C202" s="157">
        <v>29625</v>
      </c>
      <c r="D202" s="157">
        <v>29250</v>
      </c>
      <c r="E202" s="157">
        <v>28875</v>
      </c>
      <c r="F202" s="157">
        <v>28517.802390000001</v>
      </c>
    </row>
    <row r="203" spans="1:6" x14ac:dyDescent="0.25">
      <c r="A203" s="101" t="s">
        <v>87</v>
      </c>
      <c r="C203" s="131">
        <v>0</v>
      </c>
      <c r="E203" s="157">
        <v>654.76807999999994</v>
      </c>
      <c r="F203" s="157">
        <v>1023.79971</v>
      </c>
    </row>
    <row r="204" spans="1:6" x14ac:dyDescent="0.25">
      <c r="A204" s="77" t="s">
        <v>13</v>
      </c>
      <c r="B204" s="77"/>
      <c r="C204" s="133">
        <v>42156.303380000005</v>
      </c>
      <c r="D204" s="133">
        <v>3377.0232400000004</v>
      </c>
      <c r="E204" s="122">
        <v>8818.7115299999987</v>
      </c>
      <c r="F204" s="122">
        <v>7550.3827700000002</v>
      </c>
    </row>
    <row r="205" spans="1:6" x14ac:dyDescent="0.25">
      <c r="A205" s="79" t="s">
        <v>14</v>
      </c>
      <c r="B205" s="79"/>
      <c r="C205" s="134">
        <v>42156.303380000005</v>
      </c>
      <c r="D205" s="134">
        <v>3377.0232400000004</v>
      </c>
      <c r="E205" s="123">
        <v>8200.0325099999991</v>
      </c>
      <c r="F205" s="123">
        <v>6975.7798000000003</v>
      </c>
    </row>
    <row r="206" spans="1:6" x14ac:dyDescent="0.25">
      <c r="A206" s="101" t="s">
        <v>106</v>
      </c>
      <c r="C206" s="157">
        <v>392.92879999999997</v>
      </c>
      <c r="D206" s="157">
        <v>2963.0570600000001</v>
      </c>
      <c r="E206" s="157">
        <v>7468.7948299999998</v>
      </c>
      <c r="F206" s="157">
        <v>4410.1254900000004</v>
      </c>
    </row>
    <row r="207" spans="1:6" x14ac:dyDescent="0.25">
      <c r="A207" s="101" t="s">
        <v>16</v>
      </c>
      <c r="C207" s="157">
        <v>35.580210000000001</v>
      </c>
      <c r="D207" s="157">
        <v>0</v>
      </c>
      <c r="E207" s="157">
        <v>0</v>
      </c>
      <c r="F207" s="157" t="s">
        <v>562</v>
      </c>
    </row>
    <row r="208" spans="1:6" x14ac:dyDescent="0.25">
      <c r="A208" s="101" t="s">
        <v>65</v>
      </c>
      <c r="C208" s="157">
        <v>36.879200000000004</v>
      </c>
      <c r="D208" s="157">
        <v>147.25261</v>
      </c>
      <c r="E208" s="157">
        <v>185.82921999999999</v>
      </c>
      <c r="F208" s="157">
        <v>387.82542999999998</v>
      </c>
    </row>
    <row r="209" spans="1:6" x14ac:dyDescent="0.25">
      <c r="A209" s="101" t="s">
        <v>107</v>
      </c>
      <c r="C209" s="157">
        <v>24.2485</v>
      </c>
      <c r="D209" s="157">
        <v>236.60978999999998</v>
      </c>
      <c r="E209" s="157">
        <v>439.46975000000003</v>
      </c>
      <c r="F209" s="157">
        <v>1930.35184</v>
      </c>
    </row>
    <row r="210" spans="1:6" x14ac:dyDescent="0.25">
      <c r="A210" s="101" t="s">
        <v>108</v>
      </c>
      <c r="C210" s="157">
        <v>41666.666669999999</v>
      </c>
      <c r="D210" s="157">
        <v>30.10378000000015</v>
      </c>
      <c r="E210" s="157">
        <v>105.9387100000002</v>
      </c>
      <c r="F210" s="157">
        <v>247.47703999999999</v>
      </c>
    </row>
    <row r="211" spans="1:6" x14ac:dyDescent="0.25">
      <c r="A211" s="79" t="s">
        <v>19</v>
      </c>
      <c r="B211" s="79"/>
      <c r="C211" s="134">
        <v>0</v>
      </c>
      <c r="D211" s="134">
        <v>0</v>
      </c>
      <c r="E211" s="123">
        <v>618.67902000000004</v>
      </c>
      <c r="F211" s="123">
        <v>574.60297000000003</v>
      </c>
    </row>
    <row r="212" spans="1:6" x14ac:dyDescent="0.25">
      <c r="A212" s="77" t="s">
        <v>20</v>
      </c>
      <c r="B212" s="77"/>
      <c r="C212" s="133">
        <v>34835.892679999997</v>
      </c>
      <c r="D212" s="133">
        <v>34481.34777</v>
      </c>
      <c r="E212" s="122">
        <v>33636.045469999997</v>
      </c>
      <c r="F212" s="122">
        <v>32365.626910000003</v>
      </c>
    </row>
    <row r="214" spans="1:6" x14ac:dyDescent="0.25">
      <c r="B214" s="154"/>
      <c r="C214" s="155"/>
      <c r="D214" s="155"/>
    </row>
    <row r="215" spans="1:6" x14ac:dyDescent="0.25">
      <c r="B215" s="154"/>
      <c r="C215" s="155"/>
      <c r="D215" s="155"/>
    </row>
    <row r="216" spans="1:6" x14ac:dyDescent="0.25">
      <c r="B216" s="154"/>
      <c r="C216" s="155"/>
      <c r="D216" s="155"/>
    </row>
    <row r="217" spans="1:6" x14ac:dyDescent="0.25">
      <c r="B217" s="154"/>
      <c r="C217" s="155"/>
      <c r="D217" s="155"/>
    </row>
    <row r="218" spans="1:6" x14ac:dyDescent="0.25">
      <c r="B218" s="154"/>
      <c r="C218" s="155"/>
      <c r="D218" s="155"/>
    </row>
    <row r="219" spans="1:6" x14ac:dyDescent="0.25">
      <c r="B219" s="154"/>
      <c r="C219" s="155"/>
      <c r="D219" s="155"/>
    </row>
    <row r="220" spans="1:6" x14ac:dyDescent="0.25">
      <c r="B220" s="154"/>
      <c r="C220" s="155"/>
      <c r="D220" s="155"/>
    </row>
    <row r="221" spans="1:6" x14ac:dyDescent="0.25">
      <c r="B221" s="154"/>
      <c r="C221" s="155"/>
      <c r="D221" s="155"/>
    </row>
    <row r="222" spans="1:6" x14ac:dyDescent="0.25">
      <c r="B222" s="154"/>
      <c r="C222" s="155"/>
      <c r="D222" s="155"/>
    </row>
    <row r="223" spans="1:6" x14ac:dyDescent="0.25">
      <c r="B223" s="154"/>
      <c r="C223" s="155"/>
      <c r="D223" s="155"/>
    </row>
    <row r="224" spans="1:6" x14ac:dyDescent="0.25">
      <c r="B224" s="154"/>
      <c r="C224" s="155"/>
      <c r="D224" s="155"/>
    </row>
    <row r="225" spans="2:4" x14ac:dyDescent="0.25">
      <c r="B225" s="154"/>
      <c r="C225" s="155"/>
      <c r="D225" s="155"/>
    </row>
    <row r="226" spans="2:4" x14ac:dyDescent="0.25">
      <c r="B226" s="154"/>
      <c r="C226" s="155"/>
      <c r="D226" s="155"/>
    </row>
    <row r="227" spans="2:4" x14ac:dyDescent="0.25">
      <c r="B227" s="154"/>
      <c r="C227" s="155"/>
      <c r="D227" s="155"/>
    </row>
    <row r="228" spans="2:4" x14ac:dyDescent="0.25">
      <c r="B228" s="154"/>
      <c r="C228" s="155"/>
      <c r="D228" s="155"/>
    </row>
    <row r="229" spans="2:4" x14ac:dyDescent="0.25">
      <c r="B229" s="154"/>
      <c r="C229" s="155"/>
      <c r="D229" s="155"/>
    </row>
    <row r="230" spans="2:4" x14ac:dyDescent="0.25">
      <c r="B230" s="154"/>
      <c r="C230" s="155"/>
      <c r="D230" s="155"/>
    </row>
    <row r="231" spans="2:4" x14ac:dyDescent="0.25">
      <c r="B231" s="154"/>
      <c r="C231" s="155"/>
      <c r="D231" s="155"/>
    </row>
    <row r="232" spans="2:4" x14ac:dyDescent="0.25">
      <c r="B232" s="154"/>
      <c r="C232" s="155"/>
      <c r="D232" s="155"/>
    </row>
    <row r="233" spans="2:4" x14ac:dyDescent="0.25">
      <c r="B233" s="154"/>
      <c r="C233" s="155"/>
      <c r="D233" s="155"/>
    </row>
    <row r="234" spans="2:4" x14ac:dyDescent="0.25">
      <c r="B234" s="154"/>
      <c r="C234" s="155"/>
      <c r="D234" s="155"/>
    </row>
    <row r="235" spans="2:4" x14ac:dyDescent="0.25">
      <c r="B235" s="154"/>
      <c r="C235" s="155"/>
      <c r="D235" s="155"/>
    </row>
    <row r="236" spans="2:4" x14ac:dyDescent="0.25">
      <c r="B236" s="154"/>
      <c r="C236" s="155"/>
      <c r="D236" s="155"/>
    </row>
    <row r="237" spans="2:4" x14ac:dyDescent="0.25">
      <c r="B237" s="154"/>
      <c r="C237" s="155"/>
      <c r="D237" s="155"/>
    </row>
    <row r="238" spans="2:4" x14ac:dyDescent="0.25">
      <c r="B238" s="154"/>
      <c r="C238" s="155"/>
      <c r="D238" s="155"/>
    </row>
    <row r="239" spans="2:4" x14ac:dyDescent="0.25">
      <c r="B239" s="154"/>
      <c r="C239" s="155"/>
      <c r="D239" s="155"/>
    </row>
    <row r="240" spans="2:4" x14ac:dyDescent="0.25">
      <c r="B240" s="154"/>
      <c r="C240" s="155"/>
      <c r="D240" s="155"/>
    </row>
    <row r="241" spans="2:4" x14ac:dyDescent="0.25">
      <c r="B241" s="154"/>
      <c r="C241" s="155"/>
      <c r="D241" s="155"/>
    </row>
    <row r="242" spans="2:4" x14ac:dyDescent="0.25">
      <c r="B242" s="154"/>
      <c r="C242" s="155"/>
      <c r="D242" s="155"/>
    </row>
    <row r="243" spans="2:4" x14ac:dyDescent="0.25">
      <c r="B243" s="154"/>
      <c r="C243" s="155"/>
      <c r="D243" s="155"/>
    </row>
    <row r="244" spans="2:4" x14ac:dyDescent="0.25">
      <c r="B244" s="154"/>
      <c r="C244" s="155"/>
      <c r="D244" s="155"/>
    </row>
    <row r="245" spans="2:4" x14ac:dyDescent="0.25">
      <c r="B245" s="154"/>
      <c r="C245" s="155"/>
      <c r="D245" s="155"/>
    </row>
    <row r="246" spans="2:4" x14ac:dyDescent="0.25">
      <c r="B246" s="154"/>
      <c r="C246" s="155"/>
      <c r="D246" s="155"/>
    </row>
    <row r="247" spans="2:4" x14ac:dyDescent="0.25">
      <c r="B247" s="154"/>
      <c r="C247" s="155"/>
      <c r="D247" s="155"/>
    </row>
    <row r="248" spans="2:4" x14ac:dyDescent="0.25">
      <c r="B248" s="154"/>
      <c r="C248" s="155"/>
      <c r="D248" s="155"/>
    </row>
    <row r="249" spans="2:4" x14ac:dyDescent="0.25">
      <c r="B249" s="154"/>
      <c r="C249" s="155"/>
      <c r="D249" s="155"/>
    </row>
    <row r="250" spans="2:4" x14ac:dyDescent="0.25">
      <c r="B250" s="154"/>
      <c r="C250" s="155"/>
      <c r="D250" s="155"/>
    </row>
    <row r="251" spans="2:4" x14ac:dyDescent="0.25">
      <c r="B251" s="154"/>
      <c r="C251" s="155"/>
      <c r="D251" s="155"/>
    </row>
    <row r="252" spans="2:4" x14ac:dyDescent="0.25">
      <c r="B252" s="154"/>
      <c r="C252" s="155"/>
      <c r="D252" s="155"/>
    </row>
    <row r="253" spans="2:4" x14ac:dyDescent="0.25">
      <c r="B253" s="154"/>
      <c r="C253" s="155"/>
      <c r="D253" s="155"/>
    </row>
    <row r="254" spans="2:4" x14ac:dyDescent="0.25">
      <c r="B254" s="154"/>
      <c r="C254" s="155"/>
      <c r="D254" s="155"/>
    </row>
    <row r="255" spans="2:4" x14ac:dyDescent="0.25">
      <c r="B255" s="154"/>
      <c r="C255" s="155"/>
      <c r="D255" s="155"/>
    </row>
    <row r="256" spans="2:4" x14ac:dyDescent="0.25">
      <c r="B256" s="154"/>
      <c r="C256" s="155"/>
      <c r="D256" s="155"/>
    </row>
    <row r="257" spans="2:4" x14ac:dyDescent="0.25">
      <c r="B257" s="154"/>
      <c r="C257" s="155"/>
      <c r="D257" s="155"/>
    </row>
    <row r="258" spans="2:4" x14ac:dyDescent="0.25">
      <c r="B258" s="154"/>
      <c r="C258" s="155"/>
      <c r="D258" s="155"/>
    </row>
    <row r="259" spans="2:4" x14ac:dyDescent="0.25">
      <c r="B259" s="154"/>
      <c r="C259" s="155"/>
      <c r="D259" s="155"/>
    </row>
    <row r="260" spans="2:4" x14ac:dyDescent="0.25">
      <c r="B260" s="154"/>
      <c r="C260" s="155"/>
      <c r="D260" s="155"/>
    </row>
    <row r="261" spans="2:4" x14ac:dyDescent="0.25">
      <c r="B261" s="154"/>
      <c r="C261" s="155"/>
      <c r="D261" s="155"/>
    </row>
    <row r="262" spans="2:4" x14ac:dyDescent="0.25">
      <c r="B262" s="154"/>
      <c r="C262" s="155"/>
      <c r="D262" s="155"/>
    </row>
  </sheetData>
  <mergeCells count="1">
    <mergeCell ref="B191:E19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A1DD8-CF60-494B-AE41-8F388C4F1049}">
  <sheetPr>
    <tabColor theme="5"/>
  </sheetPr>
  <dimension ref="A1:AC48"/>
  <sheetViews>
    <sheetView showGridLines="0" showRowColHeaders="0" workbookViewId="0">
      <pane xSplit="7" ySplit="6" topLeftCell="H7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defaultRowHeight="15" x14ac:dyDescent="0.25"/>
  <cols>
    <col min="1" max="1" width="4" style="101" customWidth="1"/>
    <col min="2" max="2" width="48.140625" style="101" customWidth="1"/>
    <col min="3" max="7" width="14.42578125" style="101" hidden="1" customWidth="1"/>
    <col min="8" max="8" width="14.42578125" style="101" bestFit="1" customWidth="1"/>
    <col min="9" max="27" width="14.42578125" style="101" customWidth="1"/>
    <col min="28" max="16384" width="9.140625" style="101"/>
  </cols>
  <sheetData>
    <row r="1" spans="1:29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70"/>
      <c r="AC1" s="170"/>
    </row>
    <row r="2" spans="1:29" x14ac:dyDescent="0.25">
      <c r="A2" s="100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71"/>
      <c r="AC2" s="171"/>
    </row>
    <row r="3" spans="1:29" ht="33.75" customHeight="1" x14ac:dyDescent="0.35">
      <c r="A3" s="76"/>
      <c r="B3" s="95" t="s">
        <v>109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70"/>
      <c r="AC3" s="170"/>
    </row>
    <row r="6" spans="1:29" ht="24.95" customHeight="1" x14ac:dyDescent="0.25">
      <c r="A6" s="104"/>
      <c r="B6" s="97" t="s">
        <v>110</v>
      </c>
      <c r="C6" s="93">
        <v>42369</v>
      </c>
      <c r="D6" s="93">
        <v>42460</v>
      </c>
      <c r="E6" s="93">
        <v>42551</v>
      </c>
      <c r="F6" s="93">
        <v>42643</v>
      </c>
      <c r="G6" s="93">
        <v>42735</v>
      </c>
      <c r="H6" s="93">
        <v>42825</v>
      </c>
      <c r="I6" s="93">
        <v>42916</v>
      </c>
      <c r="J6" s="93">
        <v>43008</v>
      </c>
      <c r="K6" s="93">
        <v>43100</v>
      </c>
      <c r="L6" s="93">
        <v>43190</v>
      </c>
      <c r="M6" s="93">
        <v>43281</v>
      </c>
      <c r="N6" s="93">
        <v>43373</v>
      </c>
      <c r="O6" s="93">
        <v>43465</v>
      </c>
      <c r="P6" s="93">
        <v>43555</v>
      </c>
      <c r="Q6" s="93">
        <v>43646</v>
      </c>
      <c r="R6" s="93">
        <v>43738</v>
      </c>
      <c r="S6" s="93">
        <v>43830</v>
      </c>
      <c r="T6" s="93">
        <v>43921</v>
      </c>
      <c r="U6" s="93">
        <v>44012</v>
      </c>
      <c r="V6" s="93">
        <v>44104</v>
      </c>
      <c r="W6" s="93">
        <v>44196</v>
      </c>
      <c r="X6" s="93">
        <v>44286</v>
      </c>
      <c r="Y6" s="93">
        <v>44377</v>
      </c>
      <c r="Z6" s="93">
        <v>44440</v>
      </c>
      <c r="AA6" s="93">
        <v>44531</v>
      </c>
    </row>
    <row r="7" spans="1:29" x14ac:dyDescent="0.25">
      <c r="A7" s="104"/>
      <c r="B7" s="99" t="s">
        <v>2</v>
      </c>
      <c r="C7" s="122">
        <v>1892068</v>
      </c>
      <c r="D7" s="122">
        <v>1938588</v>
      </c>
      <c r="E7" s="122">
        <v>2055380</v>
      </c>
      <c r="F7" s="122">
        <v>2155263</v>
      </c>
      <c r="G7" s="122">
        <v>2325447</v>
      </c>
      <c r="H7" s="122">
        <v>2448338</v>
      </c>
      <c r="I7" s="122">
        <v>2583637</v>
      </c>
      <c r="J7" s="122">
        <v>2755719</v>
      </c>
      <c r="K7" s="122">
        <v>2702955</v>
      </c>
      <c r="L7" s="122">
        <v>2744649</v>
      </c>
      <c r="M7" s="122">
        <v>2651295</v>
      </c>
      <c r="N7" s="122">
        <v>2762885</v>
      </c>
      <c r="O7" s="122">
        <v>2586471</v>
      </c>
      <c r="P7" s="122">
        <v>2814073</v>
      </c>
      <c r="Q7" s="122">
        <v>2797102</v>
      </c>
      <c r="R7" s="122">
        <v>2641897</v>
      </c>
      <c r="S7" s="122">
        <v>2620118</v>
      </c>
      <c r="T7" s="122">
        <v>2362687</v>
      </c>
      <c r="U7" s="122">
        <v>2363418</v>
      </c>
      <c r="V7" s="122">
        <v>2559119</v>
      </c>
      <c r="W7" s="122">
        <v>2605936</v>
      </c>
      <c r="X7" s="122">
        <v>2512659</v>
      </c>
      <c r="Y7" s="122">
        <v>2517090</v>
      </c>
      <c r="Z7" s="122">
        <v>2637554</v>
      </c>
      <c r="AA7" s="122">
        <v>2570115</v>
      </c>
    </row>
    <row r="8" spans="1:29" x14ac:dyDescent="0.25">
      <c r="A8" s="105"/>
      <c r="B8" s="98" t="s">
        <v>3</v>
      </c>
      <c r="C8" s="123">
        <v>1263898</v>
      </c>
      <c r="D8" s="123">
        <v>1302643</v>
      </c>
      <c r="E8" s="123">
        <v>1164151</v>
      </c>
      <c r="F8" s="123">
        <v>1230823</v>
      </c>
      <c r="G8" s="123">
        <v>1383550</v>
      </c>
      <c r="H8" s="123">
        <v>1521144</v>
      </c>
      <c r="I8" s="123">
        <v>1673538</v>
      </c>
      <c r="J8" s="123">
        <v>1668669</v>
      </c>
      <c r="K8" s="123">
        <v>1602959</v>
      </c>
      <c r="L8" s="123">
        <v>1362259</v>
      </c>
      <c r="M8" s="123">
        <v>1321325</v>
      </c>
      <c r="N8" s="123">
        <v>1386345</v>
      </c>
      <c r="O8" s="123">
        <v>1277419</v>
      </c>
      <c r="P8" s="123">
        <v>1470785</v>
      </c>
      <c r="Q8" s="123">
        <v>1512837</v>
      </c>
      <c r="R8" s="123">
        <v>1467508</v>
      </c>
      <c r="S8" s="123">
        <v>1454968</v>
      </c>
      <c r="T8" s="123">
        <v>1174448</v>
      </c>
      <c r="U8" s="123">
        <v>1212768</v>
      </c>
      <c r="V8" s="123">
        <v>1363796</v>
      </c>
      <c r="W8" s="123">
        <v>1251214</v>
      </c>
      <c r="X8" s="123">
        <v>1470868</v>
      </c>
      <c r="Y8" s="123">
        <v>1367344</v>
      </c>
      <c r="Z8" s="123">
        <v>1625169</v>
      </c>
      <c r="AA8" s="123">
        <v>1422199</v>
      </c>
    </row>
    <row r="9" spans="1:29" x14ac:dyDescent="0.25">
      <c r="A9" s="105"/>
      <c r="B9" s="103" t="s">
        <v>4</v>
      </c>
      <c r="C9" s="124">
        <v>861</v>
      </c>
      <c r="D9" s="124">
        <v>477</v>
      </c>
      <c r="E9" s="124">
        <v>460</v>
      </c>
      <c r="F9" s="124">
        <v>359</v>
      </c>
      <c r="G9" s="124">
        <v>2241</v>
      </c>
      <c r="H9" s="124">
        <v>2790</v>
      </c>
      <c r="I9" s="124">
        <v>2523</v>
      </c>
      <c r="J9" s="124">
        <v>1562</v>
      </c>
      <c r="K9" s="124">
        <v>254</v>
      </c>
      <c r="L9" s="124">
        <v>4328</v>
      </c>
      <c r="M9" s="124">
        <v>177</v>
      </c>
      <c r="N9" s="124">
        <v>776</v>
      </c>
      <c r="O9" s="124">
        <v>9762</v>
      </c>
      <c r="P9" s="124">
        <v>34</v>
      </c>
      <c r="Q9" s="124">
        <v>357</v>
      </c>
      <c r="R9" s="124">
        <v>1073</v>
      </c>
      <c r="S9" s="124">
        <v>2299</v>
      </c>
      <c r="T9" s="124">
        <v>177</v>
      </c>
      <c r="U9" s="124">
        <v>61</v>
      </c>
      <c r="V9" s="124">
        <v>83</v>
      </c>
      <c r="W9" s="124">
        <v>10517</v>
      </c>
      <c r="X9" s="124">
        <v>22082</v>
      </c>
      <c r="Y9" s="124">
        <v>96</v>
      </c>
      <c r="Z9" s="124">
        <v>92</v>
      </c>
      <c r="AA9" s="124">
        <v>923</v>
      </c>
    </row>
    <row r="10" spans="1:29" x14ac:dyDescent="0.25">
      <c r="A10" s="107"/>
      <c r="B10" s="112" t="s">
        <v>5</v>
      </c>
      <c r="C10" s="124">
        <v>373920</v>
      </c>
      <c r="D10" s="124">
        <v>386693</v>
      </c>
      <c r="E10" s="124">
        <v>145004</v>
      </c>
      <c r="F10" s="124">
        <v>153272</v>
      </c>
      <c r="G10" s="124">
        <v>155672</v>
      </c>
      <c r="H10" s="124">
        <v>209167</v>
      </c>
      <c r="I10" s="124">
        <v>223441</v>
      </c>
      <c r="J10" s="124">
        <v>232307</v>
      </c>
      <c r="K10" s="124">
        <v>231580</v>
      </c>
      <c r="L10" s="124">
        <v>240688</v>
      </c>
      <c r="M10" s="124">
        <v>252151</v>
      </c>
      <c r="N10" s="124">
        <v>258376</v>
      </c>
      <c r="O10" s="124">
        <v>260602</v>
      </c>
      <c r="P10" s="124">
        <v>343964</v>
      </c>
      <c r="Q10" s="124">
        <v>342071</v>
      </c>
      <c r="R10" s="124">
        <v>318709</v>
      </c>
      <c r="S10" s="124">
        <v>358930</v>
      </c>
      <c r="T10" s="124">
        <v>175449</v>
      </c>
      <c r="U10" s="124">
        <v>179321</v>
      </c>
      <c r="V10" s="124">
        <v>159901</v>
      </c>
      <c r="W10" s="124">
        <v>217606</v>
      </c>
      <c r="X10" s="124">
        <v>343225</v>
      </c>
      <c r="Y10" s="124">
        <v>430598</v>
      </c>
      <c r="Z10" s="124">
        <v>681194</v>
      </c>
      <c r="AA10" s="124">
        <v>499305</v>
      </c>
    </row>
    <row r="11" spans="1:29" x14ac:dyDescent="0.25">
      <c r="A11" s="107"/>
      <c r="B11" s="113" t="s">
        <v>63</v>
      </c>
      <c r="C11" s="124">
        <v>355717</v>
      </c>
      <c r="D11" s="124">
        <v>372786</v>
      </c>
      <c r="E11" s="124">
        <v>433187</v>
      </c>
      <c r="F11" s="124">
        <v>472808</v>
      </c>
      <c r="G11" s="124">
        <v>582721</v>
      </c>
      <c r="H11" s="124">
        <v>613414</v>
      </c>
      <c r="I11" s="124">
        <v>670671</v>
      </c>
      <c r="J11" s="124">
        <v>753684</v>
      </c>
      <c r="K11" s="124">
        <v>708455</v>
      </c>
      <c r="L11" s="124">
        <v>715572</v>
      </c>
      <c r="M11" s="124">
        <v>671550</v>
      </c>
      <c r="N11" s="124">
        <v>708090</v>
      </c>
      <c r="O11" s="124">
        <v>605603</v>
      </c>
      <c r="P11" s="124">
        <v>680120</v>
      </c>
      <c r="Q11" s="124">
        <v>723032</v>
      </c>
      <c r="R11" s="124">
        <v>695891</v>
      </c>
      <c r="S11" s="124">
        <v>690145</v>
      </c>
      <c r="T11" s="124">
        <v>548965</v>
      </c>
      <c r="U11" s="124">
        <v>605812</v>
      </c>
      <c r="V11" s="124">
        <v>650153</v>
      </c>
      <c r="W11" s="124">
        <v>533551</v>
      </c>
      <c r="X11" s="124">
        <v>513310</v>
      </c>
      <c r="Y11" s="124">
        <v>513941</v>
      </c>
      <c r="Z11" s="124">
        <v>458435</v>
      </c>
      <c r="AA11" s="124">
        <v>471313</v>
      </c>
    </row>
    <row r="12" spans="1:29" x14ac:dyDescent="0.25">
      <c r="A12" s="105"/>
      <c r="B12" s="114" t="s">
        <v>68</v>
      </c>
      <c r="C12" s="124">
        <v>439</v>
      </c>
      <c r="D12" s="124">
        <v>349</v>
      </c>
      <c r="E12" s="124">
        <v>454</v>
      </c>
      <c r="F12" s="124">
        <v>406</v>
      </c>
      <c r="G12" s="124">
        <v>621</v>
      </c>
      <c r="H12" s="124">
        <v>6275</v>
      </c>
      <c r="I12" s="124">
        <v>5666</v>
      </c>
      <c r="J12" s="124">
        <v>100</v>
      </c>
      <c r="K12" s="124"/>
      <c r="L12" s="124">
        <v>280</v>
      </c>
      <c r="M12" s="124">
        <v>607</v>
      </c>
      <c r="N12" s="124">
        <v>613</v>
      </c>
      <c r="O12" s="124">
        <v>623</v>
      </c>
      <c r="P12" s="124">
        <v>737</v>
      </c>
      <c r="Q12" s="124">
        <v>628</v>
      </c>
      <c r="R12" s="124">
        <v>952</v>
      </c>
      <c r="S12" s="124">
        <v>621</v>
      </c>
      <c r="T12" s="124">
        <v>620</v>
      </c>
      <c r="U12" s="124">
        <v>623</v>
      </c>
      <c r="V12" s="124">
        <v>609</v>
      </c>
      <c r="W12" s="124">
        <v>696</v>
      </c>
      <c r="X12" s="124">
        <v>636</v>
      </c>
      <c r="Y12" s="124">
        <v>593</v>
      </c>
      <c r="Z12" s="124">
        <v>603</v>
      </c>
      <c r="AA12" s="124">
        <v>837</v>
      </c>
    </row>
    <row r="13" spans="1:29" x14ac:dyDescent="0.25">
      <c r="A13" s="105"/>
      <c r="B13" s="103" t="s">
        <v>64</v>
      </c>
      <c r="C13" s="124">
        <v>387863</v>
      </c>
      <c r="D13" s="124">
        <v>392102</v>
      </c>
      <c r="E13" s="124">
        <v>418311</v>
      </c>
      <c r="F13" s="124">
        <v>432918</v>
      </c>
      <c r="G13" s="124">
        <v>461820</v>
      </c>
      <c r="H13" s="124">
        <v>494642</v>
      </c>
      <c r="I13" s="124">
        <v>547599</v>
      </c>
      <c r="J13" s="124">
        <v>451206</v>
      </c>
      <c r="K13" s="124">
        <v>447875</v>
      </c>
      <c r="L13" s="124">
        <v>258832</v>
      </c>
      <c r="M13" s="124">
        <v>261390</v>
      </c>
      <c r="N13" s="124">
        <v>276415</v>
      </c>
      <c r="O13" s="124">
        <v>281838</v>
      </c>
      <c r="P13" s="124">
        <v>301048</v>
      </c>
      <c r="Q13" s="124">
        <v>311107</v>
      </c>
      <c r="R13" s="124">
        <v>284245</v>
      </c>
      <c r="S13" s="124">
        <v>267175</v>
      </c>
      <c r="T13" s="124">
        <v>262614</v>
      </c>
      <c r="U13" s="124">
        <v>291864</v>
      </c>
      <c r="V13" s="124">
        <v>351417</v>
      </c>
      <c r="W13" s="124">
        <v>358550</v>
      </c>
      <c r="X13" s="124">
        <v>353110</v>
      </c>
      <c r="Y13" s="124">
        <v>293634</v>
      </c>
      <c r="Z13" s="124">
        <v>347502</v>
      </c>
      <c r="AA13" s="124">
        <v>289124</v>
      </c>
    </row>
    <row r="14" spans="1:29" x14ac:dyDescent="0.25">
      <c r="A14" s="105"/>
      <c r="B14" s="103" t="s">
        <v>65</v>
      </c>
      <c r="C14" s="124">
        <v>1227</v>
      </c>
      <c r="D14" s="124">
        <v>1227</v>
      </c>
      <c r="E14" s="124">
        <v>1350</v>
      </c>
      <c r="F14" s="124">
        <v>3614</v>
      </c>
      <c r="G14" s="124">
        <v>3654</v>
      </c>
      <c r="H14" s="124">
        <v>3746</v>
      </c>
      <c r="I14" s="124">
        <v>17149</v>
      </c>
      <c r="J14" s="124">
        <v>17260</v>
      </c>
      <c r="K14" s="124">
        <v>28466</v>
      </c>
      <c r="L14" s="124">
        <v>35278</v>
      </c>
      <c r="M14" s="124">
        <v>28379</v>
      </c>
      <c r="N14" s="124">
        <v>20419</v>
      </c>
      <c r="O14" s="124">
        <v>15892</v>
      </c>
      <c r="P14" s="124">
        <v>21881</v>
      </c>
      <c r="Q14" s="124">
        <v>16657</v>
      </c>
      <c r="R14" s="124">
        <v>11061</v>
      </c>
      <c r="S14" s="124">
        <v>5972</v>
      </c>
      <c r="T14" s="124">
        <v>12381</v>
      </c>
      <c r="U14" s="124">
        <v>12587</v>
      </c>
      <c r="V14" s="124">
        <v>3152</v>
      </c>
      <c r="W14" s="124">
        <v>25</v>
      </c>
      <c r="X14" s="124">
        <v>4967</v>
      </c>
      <c r="Y14" s="124">
        <v>5002</v>
      </c>
      <c r="Z14" s="124">
        <v>5031</v>
      </c>
      <c r="AA14" s="124">
        <v>34</v>
      </c>
    </row>
    <row r="15" spans="1:29" x14ac:dyDescent="0.25">
      <c r="A15" s="105"/>
      <c r="B15" s="103" t="s">
        <v>111</v>
      </c>
      <c r="C15" s="124"/>
      <c r="D15" s="124"/>
      <c r="E15" s="124"/>
      <c r="F15" s="124"/>
      <c r="G15" s="124">
        <v>3274</v>
      </c>
      <c r="H15" s="124">
        <v>3274</v>
      </c>
      <c r="I15" s="124">
        <v>3274</v>
      </c>
      <c r="J15" s="124">
        <v>3274</v>
      </c>
      <c r="K15" s="124">
        <v>3274</v>
      </c>
      <c r="L15" s="124">
        <v>3274</v>
      </c>
      <c r="M15" s="124">
        <v>3274</v>
      </c>
      <c r="N15" s="124">
        <v>3274</v>
      </c>
      <c r="O15" s="124">
        <v>3274</v>
      </c>
      <c r="P15" s="124">
        <v>3274</v>
      </c>
      <c r="Q15" s="124">
        <v>3274</v>
      </c>
      <c r="R15" s="124">
        <v>3274</v>
      </c>
      <c r="S15" s="124">
        <v>3274</v>
      </c>
      <c r="T15" s="124">
        <v>3274</v>
      </c>
      <c r="U15" s="124">
        <v>3274</v>
      </c>
      <c r="V15" s="124">
        <v>3274</v>
      </c>
      <c r="W15" s="124">
        <v>3274</v>
      </c>
      <c r="X15" s="124">
        <v>0</v>
      </c>
      <c r="Y15" s="124">
        <v>0</v>
      </c>
      <c r="Z15" s="124">
        <v>0</v>
      </c>
      <c r="AA15" s="124">
        <v>1504</v>
      </c>
    </row>
    <row r="16" spans="1:29" x14ac:dyDescent="0.25">
      <c r="A16" s="105"/>
      <c r="B16" s="103" t="s">
        <v>66</v>
      </c>
      <c r="C16" s="124">
        <v>143426</v>
      </c>
      <c r="D16" s="124">
        <v>149143</v>
      </c>
      <c r="E16" s="124">
        <v>164876</v>
      </c>
      <c r="F16" s="124">
        <v>166693</v>
      </c>
      <c r="G16" s="124">
        <v>172648</v>
      </c>
      <c r="H16" s="124">
        <v>187815</v>
      </c>
      <c r="I16" s="124">
        <v>201790</v>
      </c>
      <c r="J16" s="124">
        <v>207276</v>
      </c>
      <c r="K16" s="124">
        <v>181431</v>
      </c>
      <c r="L16" s="124">
        <v>103845</v>
      </c>
      <c r="M16" s="124">
        <v>103073</v>
      </c>
      <c r="N16" s="124">
        <v>117357</v>
      </c>
      <c r="O16" s="124">
        <v>99353</v>
      </c>
      <c r="P16" s="124">
        <v>119554</v>
      </c>
      <c r="Q16" s="124">
        <v>114831</v>
      </c>
      <c r="R16" s="124">
        <v>150962</v>
      </c>
      <c r="S16" s="124">
        <v>125297</v>
      </c>
      <c r="T16" s="124">
        <v>169899</v>
      </c>
      <c r="U16" s="124">
        <v>117590</v>
      </c>
      <c r="V16" s="124">
        <v>192317</v>
      </c>
      <c r="W16" s="124">
        <v>124742</v>
      </c>
      <c r="X16" s="124">
        <v>232078</v>
      </c>
      <c r="Y16" s="124">
        <v>121452</v>
      </c>
      <c r="Z16" s="124">
        <v>129113</v>
      </c>
      <c r="AA16" s="124">
        <v>156763</v>
      </c>
    </row>
    <row r="17" spans="1:27" x14ac:dyDescent="0.25">
      <c r="A17" s="105"/>
      <c r="B17" s="103" t="s">
        <v>10</v>
      </c>
      <c r="C17" s="124">
        <v>445</v>
      </c>
      <c r="D17" s="124">
        <v>-134</v>
      </c>
      <c r="E17" s="124">
        <v>509</v>
      </c>
      <c r="F17" s="124">
        <v>753</v>
      </c>
      <c r="G17" s="124">
        <v>899</v>
      </c>
      <c r="H17" s="124">
        <v>21</v>
      </c>
      <c r="I17" s="124">
        <v>1425</v>
      </c>
      <c r="J17" s="124">
        <v>2000</v>
      </c>
      <c r="K17" s="124">
        <v>1624</v>
      </c>
      <c r="L17" s="124">
        <v>162</v>
      </c>
      <c r="M17" s="124">
        <v>724</v>
      </c>
      <c r="N17" s="124">
        <v>1025</v>
      </c>
      <c r="O17" s="124">
        <v>472</v>
      </c>
      <c r="P17" s="124">
        <v>173</v>
      </c>
      <c r="Q17" s="124">
        <v>880</v>
      </c>
      <c r="R17" s="124">
        <v>1341</v>
      </c>
      <c r="S17" s="124">
        <v>1255</v>
      </c>
      <c r="T17" s="124">
        <v>1069</v>
      </c>
      <c r="U17" s="124">
        <v>1636</v>
      </c>
      <c r="V17" s="124">
        <v>2890</v>
      </c>
      <c r="W17" s="124">
        <v>2253</v>
      </c>
      <c r="X17" s="124">
        <v>1460</v>
      </c>
      <c r="Y17" s="124">
        <v>0</v>
      </c>
      <c r="Z17" s="124">
        <v>3199</v>
      </c>
      <c r="AA17" s="124">
        <v>2396</v>
      </c>
    </row>
    <row r="18" spans="1:27" x14ac:dyDescent="0.25">
      <c r="A18" s="105"/>
      <c r="B18" s="98" t="s">
        <v>11</v>
      </c>
      <c r="C18" s="123">
        <v>628170</v>
      </c>
      <c r="D18" s="123">
        <v>635945</v>
      </c>
      <c r="E18" s="123">
        <v>891229</v>
      </c>
      <c r="F18" s="123">
        <v>924440</v>
      </c>
      <c r="G18" s="123">
        <v>941897</v>
      </c>
      <c r="H18" s="123">
        <v>927194</v>
      </c>
      <c r="I18" s="123">
        <v>910099</v>
      </c>
      <c r="J18" s="123">
        <v>1087050</v>
      </c>
      <c r="K18" s="123">
        <v>1099996</v>
      </c>
      <c r="L18" s="123">
        <v>1382390</v>
      </c>
      <c r="M18" s="123">
        <v>1329970</v>
      </c>
      <c r="N18" s="123">
        <v>1376540</v>
      </c>
      <c r="O18" s="123">
        <v>1309052</v>
      </c>
      <c r="P18" s="123">
        <v>1343288</v>
      </c>
      <c r="Q18" s="123">
        <v>1284265</v>
      </c>
      <c r="R18" s="123">
        <v>1174389</v>
      </c>
      <c r="S18" s="123">
        <v>1165150</v>
      </c>
      <c r="T18" s="123">
        <v>1188239</v>
      </c>
      <c r="U18" s="125">
        <v>1150650</v>
      </c>
      <c r="V18" s="125">
        <v>1195323</v>
      </c>
      <c r="W18" s="125">
        <v>1354722</v>
      </c>
      <c r="X18" s="125">
        <v>1041791</v>
      </c>
      <c r="Y18" s="125">
        <v>1149746</v>
      </c>
      <c r="Z18" s="125">
        <v>1012385</v>
      </c>
      <c r="AA18" s="125">
        <v>1147916</v>
      </c>
    </row>
    <row r="19" spans="1:27" x14ac:dyDescent="0.25">
      <c r="A19" s="107"/>
      <c r="B19" s="112" t="s">
        <v>5</v>
      </c>
      <c r="C19" s="124">
        <v>112950</v>
      </c>
      <c r="D19" s="124">
        <v>125435</v>
      </c>
      <c r="E19" s="124">
        <v>386587</v>
      </c>
      <c r="F19" s="124">
        <v>423668</v>
      </c>
      <c r="G19" s="124">
        <v>462469</v>
      </c>
      <c r="H19" s="124">
        <v>459518</v>
      </c>
      <c r="I19" s="124">
        <v>466074</v>
      </c>
      <c r="J19" s="124">
        <v>484758</v>
      </c>
      <c r="K19" s="124">
        <v>472542</v>
      </c>
      <c r="L19" s="124">
        <v>494124</v>
      </c>
      <c r="M19" s="124">
        <v>458729</v>
      </c>
      <c r="N19" s="124">
        <v>492872</v>
      </c>
      <c r="O19" s="124">
        <v>452455</v>
      </c>
      <c r="P19" s="124">
        <v>452669</v>
      </c>
      <c r="Q19" s="124">
        <v>394190</v>
      </c>
      <c r="R19" s="124">
        <v>401064</v>
      </c>
      <c r="S19" s="124">
        <v>351822</v>
      </c>
      <c r="T19" s="124">
        <v>482067</v>
      </c>
      <c r="U19" s="124">
        <v>388349</v>
      </c>
      <c r="V19" s="124">
        <v>477952</v>
      </c>
      <c r="W19" s="124">
        <v>567161</v>
      </c>
      <c r="X19" s="124">
        <v>406013</v>
      </c>
      <c r="Y19" s="124">
        <v>399438</v>
      </c>
      <c r="Z19" s="124">
        <v>270255</v>
      </c>
      <c r="AA19" s="124">
        <v>2396</v>
      </c>
    </row>
    <row r="20" spans="1:27" x14ac:dyDescent="0.25">
      <c r="A20" s="105"/>
      <c r="B20" s="114" t="s">
        <v>68</v>
      </c>
      <c r="C20" s="124">
        <v>5017</v>
      </c>
      <c r="D20" s="124">
        <v>6229</v>
      </c>
      <c r="E20" s="124">
        <v>6318</v>
      </c>
      <c r="F20" s="124">
        <v>6456</v>
      </c>
      <c r="G20" s="124">
        <v>2856</v>
      </c>
      <c r="H20" s="124">
        <v>2734</v>
      </c>
      <c r="I20" s="124">
        <v>2540</v>
      </c>
      <c r="J20" s="124">
        <v>2256</v>
      </c>
      <c r="K20" s="124">
        <v>1895</v>
      </c>
      <c r="L20" s="124">
        <v>1962</v>
      </c>
      <c r="M20" s="124">
        <v>2422</v>
      </c>
      <c r="N20" s="124">
        <v>2645</v>
      </c>
      <c r="O20" s="124">
        <v>3059</v>
      </c>
      <c r="P20" s="124">
        <v>3056</v>
      </c>
      <c r="Q20" s="124">
        <v>4199</v>
      </c>
      <c r="R20" s="124">
        <v>4039</v>
      </c>
      <c r="S20" s="124">
        <v>3438</v>
      </c>
      <c r="T20" s="124">
        <v>3521</v>
      </c>
      <c r="U20" s="124">
        <v>3421</v>
      </c>
      <c r="V20" s="124">
        <v>3540</v>
      </c>
      <c r="W20" s="124">
        <v>3516</v>
      </c>
      <c r="X20" s="124">
        <v>3550</v>
      </c>
      <c r="Y20" s="124">
        <v>2049</v>
      </c>
      <c r="Z20" s="124">
        <v>1874</v>
      </c>
      <c r="AA20" s="124">
        <v>1498</v>
      </c>
    </row>
    <row r="21" spans="1:27" x14ac:dyDescent="0.25">
      <c r="A21" s="105"/>
      <c r="B21" s="11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>
        <v>11012</v>
      </c>
      <c r="Z21" s="124">
        <v>11726</v>
      </c>
      <c r="AA21" s="124">
        <v>11159</v>
      </c>
    </row>
    <row r="22" spans="1:27" x14ac:dyDescent="0.25">
      <c r="A22" s="105"/>
      <c r="B22" s="103" t="s">
        <v>64</v>
      </c>
      <c r="C22" s="124">
        <v>1059</v>
      </c>
      <c r="D22" s="124">
        <v>1059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158055</v>
      </c>
      <c r="K22" s="124">
        <v>160792</v>
      </c>
      <c r="L22" s="124">
        <v>367671</v>
      </c>
      <c r="M22" s="124">
        <v>351569</v>
      </c>
      <c r="N22" s="124">
        <v>374218</v>
      </c>
      <c r="O22" s="124">
        <v>338388</v>
      </c>
      <c r="P22" s="124">
        <v>407883</v>
      </c>
      <c r="Q22" s="124">
        <v>394704</v>
      </c>
      <c r="R22" s="124">
        <v>314122</v>
      </c>
      <c r="S22" s="124">
        <v>312312</v>
      </c>
      <c r="T22" s="124">
        <v>274341</v>
      </c>
      <c r="U22" s="124">
        <v>271871</v>
      </c>
      <c r="V22" s="124">
        <v>269065</v>
      </c>
      <c r="W22" s="124">
        <v>240201</v>
      </c>
      <c r="X22" s="124">
        <v>223036</v>
      </c>
      <c r="Y22" s="124">
        <v>209095</v>
      </c>
      <c r="Z22" s="124">
        <v>195855</v>
      </c>
      <c r="AA22" s="124">
        <v>184166</v>
      </c>
    </row>
    <row r="23" spans="1:27" x14ac:dyDescent="0.25">
      <c r="A23" s="105"/>
      <c r="B23" s="103" t="s">
        <v>65</v>
      </c>
      <c r="C23" s="124">
        <v>25028</v>
      </c>
      <c r="D23" s="124">
        <v>27241</v>
      </c>
      <c r="E23" s="124">
        <v>30410</v>
      </c>
      <c r="F23" s="124">
        <v>35835</v>
      </c>
      <c r="G23" s="124">
        <v>48673</v>
      </c>
      <c r="H23" s="124">
        <v>46703</v>
      </c>
      <c r="I23" s="124">
        <v>28253</v>
      </c>
      <c r="J23" s="124">
        <v>36363</v>
      </c>
      <c r="K23" s="124">
        <v>72853</v>
      </c>
      <c r="L23" s="124">
        <v>54357</v>
      </c>
      <c r="M23" s="124">
        <v>56497</v>
      </c>
      <c r="N23" s="124">
        <v>60629</v>
      </c>
      <c r="O23" s="124">
        <v>65195</v>
      </c>
      <c r="P23" s="124">
        <v>37344</v>
      </c>
      <c r="Q23" s="124">
        <v>32312</v>
      </c>
      <c r="R23" s="124">
        <v>34684</v>
      </c>
      <c r="S23" s="124">
        <v>37450</v>
      </c>
      <c r="T23" s="124">
        <v>22663</v>
      </c>
      <c r="U23" s="124">
        <v>26981</v>
      </c>
      <c r="V23" s="124">
        <v>43016</v>
      </c>
      <c r="W23" s="124">
        <v>60555</v>
      </c>
      <c r="X23" s="124">
        <v>23049</v>
      </c>
      <c r="Y23" s="124">
        <v>14028</v>
      </c>
      <c r="Z23" s="124">
        <v>14348</v>
      </c>
      <c r="AA23" s="124">
        <v>16802</v>
      </c>
    </row>
    <row r="24" spans="1:27" x14ac:dyDescent="0.25">
      <c r="A24" s="105"/>
      <c r="B24" s="103" t="s">
        <v>66</v>
      </c>
      <c r="C24" s="124"/>
      <c r="D24" s="124"/>
      <c r="E24" s="124"/>
      <c r="F24" s="124"/>
      <c r="G24" s="124">
        <v>2173</v>
      </c>
      <c r="H24" s="124">
        <v>0</v>
      </c>
      <c r="I24" s="124"/>
      <c r="J24" s="124"/>
      <c r="K24" s="124">
        <v>18344</v>
      </c>
      <c r="L24" s="124">
        <v>94829</v>
      </c>
      <c r="M24" s="124">
        <v>93448</v>
      </c>
      <c r="N24" s="124">
        <v>83292</v>
      </c>
      <c r="O24" s="126">
        <v>90298</v>
      </c>
      <c r="P24" s="127">
        <v>89009</v>
      </c>
      <c r="Q24" s="127">
        <v>109277</v>
      </c>
      <c r="R24" s="127">
        <v>74645</v>
      </c>
      <c r="S24" s="127">
        <v>117818</v>
      </c>
      <c r="T24" s="128">
        <v>67437</v>
      </c>
      <c r="U24" s="128">
        <v>124969</v>
      </c>
      <c r="V24" s="128">
        <v>68799</v>
      </c>
      <c r="W24" s="128">
        <v>152809</v>
      </c>
      <c r="X24" s="128">
        <v>57479</v>
      </c>
      <c r="Y24" s="128">
        <v>187139</v>
      </c>
      <c r="Z24" s="124">
        <v>192312</v>
      </c>
      <c r="AA24" s="124">
        <v>218916</v>
      </c>
    </row>
    <row r="25" spans="1:27" x14ac:dyDescent="0.25">
      <c r="A25" s="105"/>
      <c r="B25" s="103" t="s">
        <v>112</v>
      </c>
      <c r="C25" s="124">
        <v>427</v>
      </c>
      <c r="D25" s="124">
        <v>421</v>
      </c>
      <c r="E25" s="124">
        <v>421</v>
      </c>
      <c r="F25" s="124">
        <v>421</v>
      </c>
      <c r="G25" s="124">
        <v>421</v>
      </c>
      <c r="H25" s="124">
        <v>421</v>
      </c>
      <c r="I25" s="124">
        <v>253</v>
      </c>
      <c r="J25" s="124">
        <v>253</v>
      </c>
      <c r="K25" s="124">
        <v>253</v>
      </c>
      <c r="L25" s="124">
        <v>255</v>
      </c>
      <c r="M25" s="124">
        <v>255</v>
      </c>
      <c r="N25" s="124">
        <v>255</v>
      </c>
      <c r="O25" s="124">
        <v>255</v>
      </c>
      <c r="P25" s="128">
        <v>255</v>
      </c>
      <c r="Q25" s="128">
        <v>296</v>
      </c>
      <c r="R25" s="128">
        <v>296</v>
      </c>
      <c r="S25" s="128">
        <v>296</v>
      </c>
      <c r="T25" s="127">
        <v>0</v>
      </c>
      <c r="U25" s="127">
        <v>0</v>
      </c>
      <c r="V25" s="128">
        <v>0</v>
      </c>
      <c r="W25" s="128">
        <v>0</v>
      </c>
      <c r="X25" s="128">
        <v>0</v>
      </c>
      <c r="Y25" s="128">
        <v>0</v>
      </c>
      <c r="Z25" s="124">
        <v>0</v>
      </c>
      <c r="AA25" s="124">
        <v>0</v>
      </c>
    </row>
    <row r="26" spans="1:27" x14ac:dyDescent="0.25">
      <c r="A26" s="105"/>
      <c r="B26" s="112" t="s">
        <v>69</v>
      </c>
      <c r="C26" s="124">
        <v>480120</v>
      </c>
      <c r="D26" s="124">
        <v>471899</v>
      </c>
      <c r="E26" s="124">
        <v>463825</v>
      </c>
      <c r="F26" s="124">
        <v>454624</v>
      </c>
      <c r="G26" s="124">
        <v>422431</v>
      </c>
      <c r="H26" s="124">
        <v>414665</v>
      </c>
      <c r="I26" s="124">
        <v>409385</v>
      </c>
      <c r="J26" s="124">
        <v>401690</v>
      </c>
      <c r="K26" s="124">
        <v>369424</v>
      </c>
      <c r="L26" s="124">
        <v>365304</v>
      </c>
      <c r="M26" s="124">
        <v>363029</v>
      </c>
      <c r="N26" s="124">
        <v>358678</v>
      </c>
      <c r="O26" s="126">
        <v>354488</v>
      </c>
      <c r="P26" s="127">
        <v>349188</v>
      </c>
      <c r="Q26" s="127">
        <v>345233</v>
      </c>
      <c r="R26" s="127">
        <v>341681</v>
      </c>
      <c r="S26" s="127">
        <v>337882</v>
      </c>
      <c r="T26" s="128">
        <v>334289</v>
      </c>
      <c r="U26" s="128">
        <v>331171</v>
      </c>
      <c r="V26" s="128">
        <v>328936</v>
      </c>
      <c r="W26" s="128">
        <v>326607</v>
      </c>
      <c r="X26" s="128">
        <v>324635</v>
      </c>
      <c r="Y26" s="128">
        <v>323054</v>
      </c>
      <c r="Z26" s="124">
        <v>322288</v>
      </c>
      <c r="AA26" s="124">
        <v>323592</v>
      </c>
    </row>
    <row r="27" spans="1:27" x14ac:dyDescent="0.25">
      <c r="A27" s="105"/>
      <c r="B27" s="103" t="s">
        <v>67</v>
      </c>
      <c r="C27" s="124"/>
      <c r="D27" s="124"/>
      <c r="E27" s="124"/>
      <c r="F27" s="124"/>
      <c r="G27" s="124"/>
      <c r="H27" s="124"/>
      <c r="I27" s="124"/>
      <c r="J27" s="124"/>
      <c r="K27" s="124">
        <v>1808</v>
      </c>
      <c r="L27" s="124"/>
      <c r="M27" s="124"/>
      <c r="N27" s="126"/>
      <c r="O27" s="124"/>
      <c r="P27" s="128"/>
      <c r="Q27" s="128"/>
      <c r="R27" s="128"/>
      <c r="S27" s="128"/>
      <c r="T27" s="128"/>
      <c r="U27" s="128"/>
      <c r="V27" s="128"/>
      <c r="W27" s="128"/>
      <c r="X27" s="128"/>
      <c r="Y27" s="128">
        <v>0</v>
      </c>
      <c r="Z27" s="124">
        <v>0</v>
      </c>
      <c r="AA27" s="124">
        <v>0</v>
      </c>
    </row>
    <row r="28" spans="1:27" x14ac:dyDescent="0.25">
      <c r="A28" s="105"/>
      <c r="B28" s="103" t="s">
        <v>70</v>
      </c>
      <c r="C28" s="124">
        <v>3500</v>
      </c>
      <c r="D28" s="124">
        <v>3592</v>
      </c>
      <c r="E28" s="124">
        <v>3599</v>
      </c>
      <c r="F28" s="124">
        <v>3367</v>
      </c>
      <c r="G28" s="124">
        <v>2874</v>
      </c>
      <c r="H28" s="124">
        <v>3153</v>
      </c>
      <c r="I28" s="124">
        <v>3594</v>
      </c>
      <c r="J28" s="124">
        <v>3675</v>
      </c>
      <c r="K28" s="124">
        <v>2085</v>
      </c>
      <c r="L28" s="124">
        <v>3888</v>
      </c>
      <c r="M28" s="124">
        <v>4021</v>
      </c>
      <c r="N28" s="124">
        <v>3951</v>
      </c>
      <c r="O28" s="124">
        <v>4914</v>
      </c>
      <c r="P28" s="128">
        <v>3884</v>
      </c>
      <c r="Q28" s="128">
        <v>4054</v>
      </c>
      <c r="R28" s="128">
        <v>3858</v>
      </c>
      <c r="S28" s="128">
        <v>4132</v>
      </c>
      <c r="T28" s="128">
        <v>3921</v>
      </c>
      <c r="U28" s="128">
        <v>3888</v>
      </c>
      <c r="V28" s="128">
        <v>4015</v>
      </c>
      <c r="W28" s="128">
        <v>3873</v>
      </c>
      <c r="X28" s="128">
        <v>4029</v>
      </c>
      <c r="Y28" s="128">
        <v>3931</v>
      </c>
      <c r="Z28" s="124">
        <v>3727</v>
      </c>
      <c r="AA28" s="124">
        <v>4251</v>
      </c>
    </row>
    <row r="29" spans="1:27" x14ac:dyDescent="0.25">
      <c r="A29" s="104"/>
      <c r="B29" s="103" t="s">
        <v>113</v>
      </c>
      <c r="C29" s="124">
        <v>69</v>
      </c>
      <c r="D29" s="124">
        <v>69</v>
      </c>
      <c r="E29" s="124">
        <v>69</v>
      </c>
      <c r="F29" s="124">
        <v>69</v>
      </c>
      <c r="G29" s="124">
        <v>0</v>
      </c>
      <c r="H29" s="124">
        <v>0</v>
      </c>
      <c r="I29" s="124">
        <v>0</v>
      </c>
      <c r="J29" s="124">
        <v>0</v>
      </c>
      <c r="K29" s="124"/>
      <c r="L29" s="124">
        <v>0</v>
      </c>
      <c r="M29" s="124">
        <v>0</v>
      </c>
      <c r="N29" s="126"/>
      <c r="O29" s="124">
        <v>0</v>
      </c>
      <c r="P29" s="128">
        <v>0</v>
      </c>
      <c r="Q29" s="128">
        <v>0</v>
      </c>
      <c r="R29" s="128">
        <v>0</v>
      </c>
      <c r="S29" s="128">
        <v>0</v>
      </c>
      <c r="T29" s="128">
        <v>0</v>
      </c>
      <c r="U29" s="128">
        <v>0</v>
      </c>
      <c r="V29" s="128">
        <v>0</v>
      </c>
      <c r="W29" s="128">
        <v>0</v>
      </c>
      <c r="X29" s="128">
        <v>0</v>
      </c>
      <c r="Y29" s="128">
        <v>0</v>
      </c>
      <c r="Z29" s="124">
        <v>0</v>
      </c>
      <c r="AA29" s="124">
        <v>0</v>
      </c>
    </row>
    <row r="30" spans="1:27" x14ac:dyDescent="0.25">
      <c r="A30" s="73"/>
      <c r="C30" s="129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</row>
    <row r="31" spans="1:27" x14ac:dyDescent="0.25">
      <c r="A31" s="108"/>
      <c r="C31" s="129"/>
      <c r="D31" s="129"/>
      <c r="E31" s="129"/>
      <c r="F31" s="129"/>
      <c r="G31" s="129"/>
      <c r="H31" s="129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</row>
    <row r="32" spans="1:27" x14ac:dyDescent="0.25">
      <c r="A32" s="108"/>
      <c r="B32" s="99" t="s">
        <v>13</v>
      </c>
      <c r="C32" s="122">
        <v>1165132</v>
      </c>
      <c r="D32" s="122">
        <v>1189713</v>
      </c>
      <c r="E32" s="122">
        <v>1285386</v>
      </c>
      <c r="F32" s="122">
        <v>1367925</v>
      </c>
      <c r="G32" s="122">
        <v>1579186</v>
      </c>
      <c r="H32" s="122">
        <v>1681305</v>
      </c>
      <c r="I32" s="122">
        <v>1821919</v>
      </c>
      <c r="J32" s="122">
        <v>1974468</v>
      </c>
      <c r="K32" s="122">
        <v>1945295</v>
      </c>
      <c r="L32" s="122">
        <v>1985863</v>
      </c>
      <c r="M32" s="122">
        <v>1974496</v>
      </c>
      <c r="N32" s="122">
        <v>2064888</v>
      </c>
      <c r="O32" s="122">
        <v>1928795</v>
      </c>
      <c r="P32" s="122">
        <v>2133040</v>
      </c>
      <c r="Q32" s="122">
        <v>2172862</v>
      </c>
      <c r="R32" s="122">
        <v>2056048</v>
      </c>
      <c r="S32" s="122">
        <v>2043830</v>
      </c>
      <c r="T32" s="122">
        <v>1780124</v>
      </c>
      <c r="U32" s="122">
        <v>1838295</v>
      </c>
      <c r="V32" s="122">
        <v>2026156</v>
      </c>
      <c r="W32" s="122">
        <v>2043631</v>
      </c>
      <c r="X32" s="122">
        <v>1932969</v>
      </c>
      <c r="Y32" s="122">
        <v>1929257</v>
      </c>
      <c r="Z32" s="122">
        <v>2637554</v>
      </c>
      <c r="AA32" s="122">
        <v>2015458</v>
      </c>
    </row>
    <row r="33" spans="1:27" x14ac:dyDescent="0.25">
      <c r="A33" s="109"/>
      <c r="B33" s="98" t="s">
        <v>14</v>
      </c>
      <c r="C33" s="123">
        <v>753988</v>
      </c>
      <c r="D33" s="123">
        <v>768657</v>
      </c>
      <c r="E33" s="123">
        <v>856545</v>
      </c>
      <c r="F33" s="123">
        <v>928365</v>
      </c>
      <c r="G33" s="123">
        <v>1107975</v>
      </c>
      <c r="H33" s="123">
        <v>1397428</v>
      </c>
      <c r="I33" s="123">
        <v>1529994</v>
      </c>
      <c r="J33" s="123">
        <v>1672049</v>
      </c>
      <c r="K33" s="123">
        <v>1642430</v>
      </c>
      <c r="L33" s="123">
        <v>1424799</v>
      </c>
      <c r="M33" s="123">
        <v>1431928</v>
      </c>
      <c r="N33" s="123">
        <v>1541238</v>
      </c>
      <c r="O33" s="123">
        <v>1398604</v>
      </c>
      <c r="P33" s="123">
        <v>1570991</v>
      </c>
      <c r="Q33" s="123">
        <v>1579882</v>
      </c>
      <c r="R33" s="123">
        <v>1609829</v>
      </c>
      <c r="S33" s="123">
        <v>1527282</v>
      </c>
      <c r="T33" s="123">
        <v>1391204</v>
      </c>
      <c r="U33" s="123">
        <v>1319278</v>
      </c>
      <c r="V33" s="123">
        <v>1646892</v>
      </c>
      <c r="W33" s="123">
        <v>1459016</v>
      </c>
      <c r="X33" s="123">
        <v>1614747</v>
      </c>
      <c r="Y33" s="123">
        <v>1243041</v>
      </c>
      <c r="Z33" s="123">
        <v>1352030</v>
      </c>
      <c r="AA33" s="123">
        <v>1316848</v>
      </c>
    </row>
    <row r="34" spans="1:27" x14ac:dyDescent="0.25">
      <c r="A34" s="109"/>
      <c r="B34" s="101" t="s">
        <v>96</v>
      </c>
      <c r="C34" s="131">
        <v>47113</v>
      </c>
      <c r="D34" s="131">
        <v>58219</v>
      </c>
      <c r="E34" s="131">
        <v>86758</v>
      </c>
      <c r="F34" s="131">
        <v>90821</v>
      </c>
      <c r="G34" s="131">
        <v>96701</v>
      </c>
      <c r="H34" s="131">
        <v>122803</v>
      </c>
      <c r="I34" s="131">
        <v>142112</v>
      </c>
      <c r="J34" s="131">
        <v>154573</v>
      </c>
      <c r="K34" s="131">
        <v>865403</v>
      </c>
      <c r="L34" s="131">
        <v>139984</v>
      </c>
      <c r="M34" s="131">
        <v>133418</v>
      </c>
      <c r="N34" s="131">
        <v>133017</v>
      </c>
      <c r="O34" s="131">
        <v>117473</v>
      </c>
      <c r="P34" s="131">
        <v>124737</v>
      </c>
      <c r="Q34" s="131">
        <v>154224</v>
      </c>
      <c r="R34" s="131">
        <v>162496</v>
      </c>
      <c r="S34" s="131">
        <v>186642</v>
      </c>
      <c r="T34" s="131">
        <v>141515</v>
      </c>
      <c r="U34" s="131">
        <v>146273</v>
      </c>
      <c r="V34" s="131">
        <v>167758</v>
      </c>
      <c r="W34" s="131">
        <v>196251</v>
      </c>
      <c r="X34" s="131">
        <v>154549</v>
      </c>
      <c r="Y34" s="131">
        <v>145986</v>
      </c>
      <c r="Z34" s="131">
        <v>157877</v>
      </c>
      <c r="AA34" s="131">
        <v>179471</v>
      </c>
    </row>
    <row r="35" spans="1:27" x14ac:dyDescent="0.25">
      <c r="A35" s="109"/>
      <c r="B35" s="101" t="s">
        <v>72</v>
      </c>
      <c r="C35" s="131">
        <v>281565</v>
      </c>
      <c r="D35" s="131">
        <v>255268</v>
      </c>
      <c r="E35" s="131">
        <v>280135</v>
      </c>
      <c r="F35" s="131">
        <v>325291</v>
      </c>
      <c r="G35" s="131">
        <v>436962</v>
      </c>
      <c r="H35" s="131">
        <v>483112</v>
      </c>
      <c r="I35" s="131">
        <v>545421</v>
      </c>
      <c r="J35" s="131">
        <v>598651</v>
      </c>
      <c r="K35" s="131">
        <v>699460</v>
      </c>
      <c r="L35" s="131">
        <v>605797</v>
      </c>
      <c r="M35" s="131">
        <v>591817</v>
      </c>
      <c r="N35" s="131">
        <v>622697</v>
      </c>
      <c r="O35" s="131">
        <v>489262</v>
      </c>
      <c r="P35" s="131">
        <v>580563</v>
      </c>
      <c r="Q35" s="131">
        <v>612844</v>
      </c>
      <c r="R35" s="131">
        <v>569112</v>
      </c>
      <c r="S35" s="131">
        <v>542316</v>
      </c>
      <c r="T35" s="131">
        <v>474858</v>
      </c>
      <c r="U35" s="131">
        <v>482980</v>
      </c>
      <c r="V35" s="131">
        <v>515574</v>
      </c>
      <c r="W35" s="131">
        <v>434359</v>
      </c>
      <c r="X35" s="131">
        <v>348859</v>
      </c>
      <c r="Y35" s="131">
        <v>351594</v>
      </c>
      <c r="Z35" s="131">
        <v>327720</v>
      </c>
      <c r="AA35" s="131">
        <v>274547</v>
      </c>
    </row>
    <row r="36" spans="1:27" x14ac:dyDescent="0.25">
      <c r="A36" s="109"/>
      <c r="B36" s="101" t="s">
        <v>74</v>
      </c>
      <c r="C36" s="131">
        <v>1</v>
      </c>
      <c r="D36" s="131">
        <v>1</v>
      </c>
      <c r="E36" s="131">
        <v>1</v>
      </c>
      <c r="F36" s="131">
        <v>1</v>
      </c>
      <c r="G36" s="131">
        <v>31167</v>
      </c>
      <c r="H36" s="131">
        <v>2532</v>
      </c>
      <c r="I36" s="131">
        <v>2</v>
      </c>
      <c r="J36" s="131">
        <v>2</v>
      </c>
      <c r="K36" s="131">
        <v>44372</v>
      </c>
      <c r="L36" s="131">
        <v>3</v>
      </c>
      <c r="M36" s="131">
        <v>3</v>
      </c>
      <c r="N36" s="131">
        <v>3</v>
      </c>
      <c r="O36" s="131">
        <v>38933</v>
      </c>
      <c r="P36" s="131">
        <v>38933</v>
      </c>
      <c r="Q36" s="131">
        <v>21508</v>
      </c>
      <c r="R36" s="131">
        <v>30751</v>
      </c>
      <c r="S36" s="131">
        <v>32049</v>
      </c>
      <c r="T36" s="131">
        <v>39341</v>
      </c>
      <c r="U36" s="131">
        <v>14043</v>
      </c>
      <c r="V36" s="131">
        <v>20381</v>
      </c>
      <c r="W36" s="131">
        <v>21981</v>
      </c>
      <c r="X36" s="131">
        <v>28131</v>
      </c>
      <c r="Y36" s="131">
        <v>12614</v>
      </c>
      <c r="Z36" s="131">
        <v>19452</v>
      </c>
      <c r="AA36" s="131">
        <v>22645</v>
      </c>
    </row>
    <row r="37" spans="1:27" x14ac:dyDescent="0.25">
      <c r="A37" s="109"/>
      <c r="B37" s="101" t="s">
        <v>65</v>
      </c>
      <c r="C37" s="131">
        <v>12374</v>
      </c>
      <c r="D37" s="131">
        <v>20503</v>
      </c>
      <c r="E37" s="131">
        <v>23742</v>
      </c>
      <c r="F37" s="131">
        <v>25842</v>
      </c>
      <c r="G37" s="131">
        <v>17622</v>
      </c>
      <c r="H37" s="131">
        <v>20413</v>
      </c>
      <c r="I37" s="131">
        <v>12724</v>
      </c>
      <c r="J37" s="131">
        <v>19797</v>
      </c>
      <c r="K37" s="131">
        <v>12063</v>
      </c>
      <c r="L37" s="131">
        <v>15065</v>
      </c>
      <c r="M37" s="131">
        <v>19056</v>
      </c>
      <c r="N37" s="131">
        <v>26615</v>
      </c>
      <c r="O37" s="131">
        <v>18229</v>
      </c>
      <c r="P37" s="131">
        <v>8716</v>
      </c>
      <c r="Q37" s="131">
        <v>13794</v>
      </c>
      <c r="R37" s="131">
        <v>19900</v>
      </c>
      <c r="S37" s="131">
        <v>17034</v>
      </c>
      <c r="T37" s="131">
        <v>13817</v>
      </c>
      <c r="U37" s="131">
        <v>33022</v>
      </c>
      <c r="V37" s="131">
        <v>41383</v>
      </c>
      <c r="W37" s="131">
        <v>49863</v>
      </c>
      <c r="X37" s="131">
        <v>22820</v>
      </c>
      <c r="Y37" s="131">
        <v>10469</v>
      </c>
      <c r="Z37" s="131">
        <v>13620</v>
      </c>
      <c r="AA37" s="131">
        <v>7954</v>
      </c>
    </row>
    <row r="38" spans="1:27" x14ac:dyDescent="0.25">
      <c r="A38" s="109"/>
      <c r="B38" s="101" t="s">
        <v>114</v>
      </c>
      <c r="C38" s="131">
        <v>401027</v>
      </c>
      <c r="D38" s="131">
        <v>429794</v>
      </c>
      <c r="E38" s="131">
        <v>456454</v>
      </c>
      <c r="F38" s="131">
        <v>474311</v>
      </c>
      <c r="G38" s="131">
        <v>516928</v>
      </c>
      <c r="H38" s="131">
        <v>759810</v>
      </c>
      <c r="I38" s="131">
        <v>818550</v>
      </c>
      <c r="J38" s="131">
        <v>886218</v>
      </c>
      <c r="K38" s="131"/>
      <c r="L38" s="131">
        <v>643610</v>
      </c>
      <c r="M38" s="131">
        <v>663832</v>
      </c>
      <c r="N38" s="131">
        <v>730676</v>
      </c>
      <c r="O38" s="131">
        <v>705805</v>
      </c>
      <c r="P38" s="131">
        <v>800575</v>
      </c>
      <c r="Q38" s="131">
        <v>756304</v>
      </c>
      <c r="R38" s="131">
        <v>798174</v>
      </c>
      <c r="S38" s="131">
        <v>726330</v>
      </c>
      <c r="T38" s="131">
        <v>705236</v>
      </c>
      <c r="U38" s="131">
        <v>619861</v>
      </c>
      <c r="V38" s="131">
        <v>873909</v>
      </c>
      <c r="W38" s="131">
        <v>719643</v>
      </c>
      <c r="X38" s="131">
        <v>1037928</v>
      </c>
      <c r="Y38" s="131">
        <v>699029</v>
      </c>
      <c r="Z38" s="131">
        <v>804768</v>
      </c>
      <c r="AA38" s="131">
        <v>795049</v>
      </c>
    </row>
    <row r="39" spans="1:27" x14ac:dyDescent="0.25">
      <c r="A39" s="108"/>
      <c r="B39" s="101" t="s">
        <v>75</v>
      </c>
      <c r="C39" s="131">
        <v>11908</v>
      </c>
      <c r="D39" s="131">
        <v>4872</v>
      </c>
      <c r="E39" s="131">
        <v>9455</v>
      </c>
      <c r="F39" s="131">
        <v>12099</v>
      </c>
      <c r="G39" s="131">
        <v>8595</v>
      </c>
      <c r="H39" s="131">
        <v>8758</v>
      </c>
      <c r="I39" s="131">
        <v>11185</v>
      </c>
      <c r="J39" s="131">
        <v>12808</v>
      </c>
      <c r="K39" s="131">
        <v>21132</v>
      </c>
      <c r="L39" s="131">
        <v>20340</v>
      </c>
      <c r="M39" s="131">
        <v>23802</v>
      </c>
      <c r="N39" s="131">
        <v>28230</v>
      </c>
      <c r="O39" s="131">
        <v>28902</v>
      </c>
      <c r="P39" s="131">
        <v>17467</v>
      </c>
      <c r="Q39" s="131">
        <v>21208</v>
      </c>
      <c r="R39" s="131">
        <v>29396</v>
      </c>
      <c r="S39" s="131">
        <v>22911</v>
      </c>
      <c r="T39" s="131">
        <v>16437</v>
      </c>
      <c r="U39" s="131">
        <v>23099</v>
      </c>
      <c r="V39" s="131">
        <v>27887</v>
      </c>
      <c r="W39" s="131">
        <v>36919</v>
      </c>
      <c r="X39" s="131">
        <v>22460</v>
      </c>
      <c r="Y39" s="131">
        <v>23349</v>
      </c>
      <c r="Z39" s="131">
        <v>28593</v>
      </c>
      <c r="AA39" s="131">
        <v>37182</v>
      </c>
    </row>
    <row r="40" spans="1:27" x14ac:dyDescent="0.25">
      <c r="A40" s="106"/>
      <c r="B40" s="98" t="s">
        <v>19</v>
      </c>
      <c r="C40" s="123">
        <v>411144</v>
      </c>
      <c r="D40" s="123">
        <v>421056</v>
      </c>
      <c r="E40" s="123">
        <v>428841</v>
      </c>
      <c r="F40" s="123">
        <v>439560</v>
      </c>
      <c r="G40" s="123">
        <v>471211</v>
      </c>
      <c r="H40" s="123">
        <v>283877</v>
      </c>
      <c r="I40" s="123">
        <v>291925</v>
      </c>
      <c r="J40" s="123">
        <v>302419</v>
      </c>
      <c r="K40" s="123">
        <v>302865</v>
      </c>
      <c r="L40" s="123">
        <v>561064</v>
      </c>
      <c r="M40" s="123">
        <v>542568</v>
      </c>
      <c r="N40" s="123">
        <v>523650</v>
      </c>
      <c r="O40" s="123">
        <v>530191</v>
      </c>
      <c r="P40" s="123">
        <v>562049</v>
      </c>
      <c r="Q40" s="123">
        <v>592980</v>
      </c>
      <c r="R40" s="123">
        <v>446219</v>
      </c>
      <c r="S40" s="123">
        <v>516548</v>
      </c>
      <c r="T40" s="123">
        <v>388920</v>
      </c>
      <c r="U40" s="123">
        <v>519017</v>
      </c>
      <c r="V40" s="123">
        <v>379264</v>
      </c>
      <c r="W40" s="123">
        <v>584615</v>
      </c>
      <c r="X40" s="123">
        <v>318222</v>
      </c>
      <c r="Y40" s="123">
        <v>686216</v>
      </c>
      <c r="Z40" s="123">
        <v>698069</v>
      </c>
      <c r="AA40" s="123">
        <v>698610</v>
      </c>
    </row>
    <row r="41" spans="1:27" x14ac:dyDescent="0.25">
      <c r="A41" s="109"/>
      <c r="B41" s="101" t="s">
        <v>96</v>
      </c>
      <c r="C41" s="131">
        <v>353135</v>
      </c>
      <c r="D41" s="131">
        <v>0</v>
      </c>
      <c r="E41" s="131">
        <v>0</v>
      </c>
      <c r="F41" s="131">
        <v>0</v>
      </c>
      <c r="G41" s="131">
        <v>0</v>
      </c>
      <c r="H41" s="131">
        <v>0</v>
      </c>
      <c r="I41" s="131">
        <v>0</v>
      </c>
      <c r="J41" s="131">
        <v>0</v>
      </c>
      <c r="K41" s="131">
        <v>240501</v>
      </c>
      <c r="L41" s="131">
        <v>0</v>
      </c>
      <c r="M41" s="131">
        <v>0</v>
      </c>
      <c r="N41" s="131">
        <v>0</v>
      </c>
      <c r="O41" s="131">
        <v>0</v>
      </c>
      <c r="P41" s="131">
        <v>0</v>
      </c>
      <c r="Q41" s="131">
        <v>0</v>
      </c>
      <c r="R41" s="131">
        <v>0</v>
      </c>
      <c r="S41" s="131">
        <v>0</v>
      </c>
      <c r="T41" s="131">
        <v>0</v>
      </c>
      <c r="U41" s="131">
        <v>0</v>
      </c>
      <c r="V41" s="131">
        <v>0</v>
      </c>
      <c r="W41" s="131">
        <v>0</v>
      </c>
      <c r="X41" s="131">
        <v>0</v>
      </c>
      <c r="Y41" s="131">
        <v>0</v>
      </c>
      <c r="Z41" s="131">
        <v>0</v>
      </c>
      <c r="AA41" s="131">
        <v>0</v>
      </c>
    </row>
    <row r="42" spans="1:27" x14ac:dyDescent="0.25">
      <c r="A42" s="109"/>
      <c r="B42" s="101" t="s">
        <v>72</v>
      </c>
      <c r="C42" s="131">
        <v>-35</v>
      </c>
      <c r="D42" s="131">
        <v>-35</v>
      </c>
      <c r="E42" s="131">
        <v>-35</v>
      </c>
      <c r="F42" s="131">
        <v>-35</v>
      </c>
      <c r="G42" s="131">
        <v>-35</v>
      </c>
      <c r="H42" s="131">
        <v>-35</v>
      </c>
      <c r="I42" s="131">
        <v>0</v>
      </c>
      <c r="J42" s="131">
        <v>0</v>
      </c>
      <c r="K42" s="131"/>
      <c r="L42" s="131">
        <v>0</v>
      </c>
      <c r="M42" s="131">
        <v>0</v>
      </c>
      <c r="N42" s="131">
        <v>0</v>
      </c>
      <c r="O42" s="131">
        <v>0</v>
      </c>
      <c r="P42" s="131">
        <v>0</v>
      </c>
      <c r="Q42" s="131">
        <v>0</v>
      </c>
      <c r="R42" s="131"/>
      <c r="S42" s="131">
        <v>0</v>
      </c>
      <c r="T42" s="131">
        <v>0</v>
      </c>
      <c r="U42" s="131">
        <v>0</v>
      </c>
      <c r="V42" s="131">
        <v>0</v>
      </c>
      <c r="W42" s="131">
        <v>0</v>
      </c>
      <c r="X42" s="131">
        <v>0</v>
      </c>
      <c r="Y42" s="131">
        <v>0</v>
      </c>
      <c r="Z42" s="131">
        <v>0</v>
      </c>
      <c r="AA42" s="131">
        <v>0</v>
      </c>
    </row>
    <row r="43" spans="1:27" x14ac:dyDescent="0.25">
      <c r="A43" s="109"/>
      <c r="B43" s="101" t="s">
        <v>65</v>
      </c>
      <c r="C43" s="131">
        <v>47672</v>
      </c>
      <c r="D43" s="131">
        <v>48284</v>
      </c>
      <c r="E43" s="131">
        <v>43368</v>
      </c>
      <c r="F43" s="131">
        <v>40583</v>
      </c>
      <c r="G43" s="131">
        <v>41581</v>
      </c>
      <c r="H43" s="131">
        <v>40808</v>
      </c>
      <c r="I43" s="131">
        <v>39515</v>
      </c>
      <c r="J43" s="131">
        <v>39012</v>
      </c>
      <c r="K43" s="131">
        <v>37518</v>
      </c>
      <c r="L43" s="131">
        <v>36900</v>
      </c>
      <c r="M43" s="131">
        <v>35109</v>
      </c>
      <c r="N43" s="131">
        <v>34071</v>
      </c>
      <c r="O43" s="131">
        <v>33855</v>
      </c>
      <c r="P43" s="131">
        <v>32934</v>
      </c>
      <c r="Q43" s="131">
        <v>32470</v>
      </c>
      <c r="R43" s="131">
        <v>31774</v>
      </c>
      <c r="S43" s="131">
        <v>30931</v>
      </c>
      <c r="T43" s="131">
        <v>29638</v>
      </c>
      <c r="U43" s="131">
        <v>29344</v>
      </c>
      <c r="V43" s="131">
        <v>27680</v>
      </c>
      <c r="W43" s="131">
        <v>26743</v>
      </c>
      <c r="X43" s="131">
        <v>23827</v>
      </c>
      <c r="Y43" s="131">
        <v>24376</v>
      </c>
      <c r="Z43" s="131">
        <v>23474</v>
      </c>
      <c r="AA43" s="131">
        <v>22416</v>
      </c>
    </row>
    <row r="44" spans="1:27" x14ac:dyDescent="0.25">
      <c r="A44" s="109"/>
      <c r="B44" s="101" t="s">
        <v>114</v>
      </c>
      <c r="C44" s="131">
        <v>10372</v>
      </c>
      <c r="D44" s="131">
        <v>372807</v>
      </c>
      <c r="E44" s="131">
        <v>385508</v>
      </c>
      <c r="F44" s="131">
        <v>399012</v>
      </c>
      <c r="G44" s="131">
        <v>429665</v>
      </c>
      <c r="H44" s="131">
        <v>243104</v>
      </c>
      <c r="I44" s="131">
        <v>252410</v>
      </c>
      <c r="J44" s="131">
        <v>263407</v>
      </c>
      <c r="K44" s="131">
        <v>24846</v>
      </c>
      <c r="L44" s="131">
        <v>524164</v>
      </c>
      <c r="M44" s="131">
        <v>507459</v>
      </c>
      <c r="N44" s="131">
        <v>489579</v>
      </c>
      <c r="O44" s="131">
        <v>496336</v>
      </c>
      <c r="P44" s="131">
        <v>529115</v>
      </c>
      <c r="Q44" s="131">
        <v>560510</v>
      </c>
      <c r="R44" s="131">
        <v>414445</v>
      </c>
      <c r="S44" s="131">
        <v>485617</v>
      </c>
      <c r="T44" s="131">
        <v>359282</v>
      </c>
      <c r="U44" s="131">
        <v>489673</v>
      </c>
      <c r="V44" s="131">
        <v>351584</v>
      </c>
      <c r="W44" s="131">
        <v>557872</v>
      </c>
      <c r="X44" s="131">
        <v>294395</v>
      </c>
      <c r="Y44" s="131">
        <v>654106</v>
      </c>
      <c r="Z44" s="131">
        <v>663956</v>
      </c>
      <c r="AA44" s="131">
        <v>665694</v>
      </c>
    </row>
    <row r="45" spans="1:27" x14ac:dyDescent="0.25">
      <c r="A45" s="109"/>
      <c r="B45" s="101" t="s">
        <v>75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>
        <v>7734</v>
      </c>
      <c r="Z45" s="131">
        <v>10639</v>
      </c>
      <c r="AA45" s="131">
        <v>10500</v>
      </c>
    </row>
    <row r="46" spans="1:27" x14ac:dyDescent="0.25">
      <c r="A46" s="110"/>
      <c r="B46" s="99" t="s">
        <v>20</v>
      </c>
      <c r="C46" s="122">
        <v>726935</v>
      </c>
      <c r="D46" s="122">
        <v>748875</v>
      </c>
      <c r="E46" s="122">
        <v>769994</v>
      </c>
      <c r="F46" s="122">
        <v>787338</v>
      </c>
      <c r="G46" s="122">
        <v>746261</v>
      </c>
      <c r="H46" s="122">
        <v>767033</v>
      </c>
      <c r="I46" s="122">
        <v>761718</v>
      </c>
      <c r="J46" s="122">
        <v>781251</v>
      </c>
      <c r="K46" s="122">
        <v>757660</v>
      </c>
      <c r="L46" s="122">
        <v>758786</v>
      </c>
      <c r="M46" s="122">
        <v>676799</v>
      </c>
      <c r="N46" s="122">
        <v>697997</v>
      </c>
      <c r="O46" s="122">
        <v>657676</v>
      </c>
      <c r="P46" s="122">
        <v>681033</v>
      </c>
      <c r="Q46" s="122">
        <v>624240</v>
      </c>
      <c r="R46" s="122">
        <v>585849</v>
      </c>
      <c r="S46" s="122">
        <v>576288</v>
      </c>
      <c r="T46" s="122">
        <v>582563</v>
      </c>
      <c r="U46" s="122">
        <v>525123</v>
      </c>
      <c r="V46" s="122">
        <v>532963</v>
      </c>
      <c r="W46" s="122">
        <v>562305</v>
      </c>
      <c r="X46" s="122">
        <v>579690</v>
      </c>
      <c r="Y46" s="122">
        <v>587833</v>
      </c>
      <c r="Z46" s="122">
        <v>587455</v>
      </c>
      <c r="AA46" s="122">
        <v>554657</v>
      </c>
    </row>
    <row r="47" spans="1:27" x14ac:dyDescent="0.25">
      <c r="B47" s="20"/>
      <c r="C47" s="111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</row>
    <row r="48" spans="1:27" x14ac:dyDescent="0.25">
      <c r="B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89F5-3222-487F-A43A-6B55AB2993B5}">
  <dimension ref="B1:AJ65"/>
  <sheetViews>
    <sheetView showGridLines="0" showRowColHeaders="0" topLeftCell="A2" zoomScaleNormal="100" workbookViewId="0">
      <pane xSplit="2" topLeftCell="Y1" activePane="topRight" state="frozen"/>
      <selection activeCell="B14" sqref="B14"/>
      <selection pane="topRight" activeCell="B14" sqref="B14"/>
    </sheetView>
  </sheetViews>
  <sheetFormatPr defaultRowHeight="15" x14ac:dyDescent="0.25"/>
  <cols>
    <col min="2" max="2" width="50.42578125" customWidth="1"/>
    <col min="3" max="6" width="10.5703125" customWidth="1"/>
    <col min="7" max="7" width="11" bestFit="1" customWidth="1"/>
    <col min="8" max="26" width="10.5703125" bestFit="1" customWidth="1"/>
    <col min="27" max="27" width="11" bestFit="1" customWidth="1"/>
    <col min="28" max="30" width="10.5703125" bestFit="1" customWidth="1"/>
    <col min="31" max="31" width="14.28515625" bestFit="1" customWidth="1"/>
    <col min="32" max="32" width="11" bestFit="1" customWidth="1"/>
    <col min="33" max="33" width="10.5703125" bestFit="1" customWidth="1"/>
  </cols>
  <sheetData>
    <row r="1" spans="2:36" x14ac:dyDescent="0.25">
      <c r="B1" s="30"/>
      <c r="C1" s="311"/>
      <c r="D1" s="311"/>
      <c r="E1" s="311"/>
      <c r="F1" s="311"/>
      <c r="G1" s="311"/>
      <c r="H1" s="311"/>
      <c r="I1" s="311"/>
      <c r="J1" s="311"/>
      <c r="K1" s="311"/>
      <c r="L1" s="309"/>
      <c r="M1" s="311"/>
      <c r="N1" s="311"/>
      <c r="O1" s="311"/>
      <c r="P1" s="311"/>
      <c r="Q1" s="309"/>
      <c r="R1" s="311"/>
      <c r="S1" s="311"/>
      <c r="T1" s="311"/>
      <c r="U1" s="311"/>
      <c r="V1" s="30"/>
      <c r="W1" s="311"/>
      <c r="X1" s="311"/>
      <c r="Y1" s="311"/>
      <c r="Z1" s="311"/>
      <c r="AA1" s="30"/>
      <c r="AB1" s="311"/>
      <c r="AC1" s="311"/>
      <c r="AD1" s="311"/>
      <c r="AE1" s="311"/>
      <c r="AF1" s="30"/>
    </row>
    <row r="2" spans="2:36" ht="15.75" x14ac:dyDescent="0.25">
      <c r="B2" s="3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64"/>
      <c r="W2" s="310"/>
      <c r="X2" s="310"/>
      <c r="Y2" s="310"/>
      <c r="Z2" s="310"/>
      <c r="AA2" s="64"/>
      <c r="AB2" s="310"/>
      <c r="AC2" s="310"/>
      <c r="AD2" s="310"/>
      <c r="AE2" s="310"/>
      <c r="AF2" s="64"/>
    </row>
    <row r="3" spans="2:36" ht="31.5" customHeight="1" x14ac:dyDescent="0.35">
      <c r="B3" s="95" t="s">
        <v>115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9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5" spans="2:36" ht="15.75" thickBot="1" x14ac:dyDescent="0.3"/>
    <row r="6" spans="2:36" s="33" customFormat="1" x14ac:dyDescent="0.25">
      <c r="B6" s="31" t="s">
        <v>116</v>
      </c>
      <c r="C6" s="43" t="s">
        <v>117</v>
      </c>
      <c r="D6" s="43" t="s">
        <v>118</v>
      </c>
      <c r="E6" s="43" t="s">
        <v>119</v>
      </c>
      <c r="F6" s="43" t="s">
        <v>120</v>
      </c>
      <c r="G6" s="48">
        <v>2016</v>
      </c>
      <c r="H6" s="43" t="s">
        <v>121</v>
      </c>
      <c r="I6" s="43" t="s">
        <v>122</v>
      </c>
      <c r="J6" s="43" t="s">
        <v>123</v>
      </c>
      <c r="K6" s="43" t="s">
        <v>124</v>
      </c>
      <c r="L6" s="48">
        <v>2017</v>
      </c>
      <c r="M6" s="43" t="s">
        <v>125</v>
      </c>
      <c r="N6" s="43" t="s">
        <v>126</v>
      </c>
      <c r="O6" s="43" t="s">
        <v>127</v>
      </c>
      <c r="P6" s="43" t="s">
        <v>128</v>
      </c>
      <c r="Q6" s="48">
        <v>2018</v>
      </c>
      <c r="R6" s="43" t="s">
        <v>129</v>
      </c>
      <c r="S6" s="43" t="s">
        <v>130</v>
      </c>
      <c r="T6" s="43" t="s">
        <v>131</v>
      </c>
      <c r="U6" s="43" t="s">
        <v>132</v>
      </c>
      <c r="V6" s="48">
        <v>2019</v>
      </c>
      <c r="W6" s="43" t="s">
        <v>133</v>
      </c>
      <c r="X6" s="43" t="s">
        <v>134</v>
      </c>
      <c r="Y6" s="43" t="s">
        <v>135</v>
      </c>
      <c r="Z6" s="43" t="s">
        <v>136</v>
      </c>
      <c r="AA6" s="48">
        <v>2020</v>
      </c>
      <c r="AB6" s="43" t="s">
        <v>137</v>
      </c>
      <c r="AC6" s="43" t="s">
        <v>138</v>
      </c>
      <c r="AD6" s="43" t="s">
        <v>514</v>
      </c>
      <c r="AE6" s="43" t="s">
        <v>563</v>
      </c>
      <c r="AF6" s="48">
        <v>2021</v>
      </c>
    </row>
    <row r="7" spans="2:36" s="33" customFormat="1" hidden="1" x14ac:dyDescent="0.25">
      <c r="B7" s="31" t="s">
        <v>116</v>
      </c>
      <c r="C7" s="43" t="s">
        <v>139</v>
      </c>
      <c r="D7" s="43" t="s">
        <v>140</v>
      </c>
      <c r="E7" s="43" t="s">
        <v>141</v>
      </c>
      <c r="F7" s="43" t="s">
        <v>142</v>
      </c>
      <c r="G7" s="48">
        <v>2016</v>
      </c>
      <c r="H7" s="43" t="s">
        <v>143</v>
      </c>
      <c r="I7" s="43" t="s">
        <v>144</v>
      </c>
      <c r="J7" s="43" t="s">
        <v>145</v>
      </c>
      <c r="K7" s="43" t="s">
        <v>146</v>
      </c>
      <c r="L7" s="48">
        <v>2017</v>
      </c>
      <c r="M7" s="43" t="s">
        <v>147</v>
      </c>
      <c r="N7" s="43" t="s">
        <v>148</v>
      </c>
      <c r="O7" s="43" t="s">
        <v>149</v>
      </c>
      <c r="P7" s="43" t="s">
        <v>150</v>
      </c>
      <c r="Q7" s="48">
        <v>2018</v>
      </c>
      <c r="R7" s="43" t="s">
        <v>151</v>
      </c>
      <c r="S7" s="43" t="s">
        <v>152</v>
      </c>
      <c r="T7" s="43" t="s">
        <v>153</v>
      </c>
      <c r="U7" s="43" t="s">
        <v>154</v>
      </c>
      <c r="V7" s="48">
        <v>2019</v>
      </c>
      <c r="W7" s="43" t="s">
        <v>155</v>
      </c>
      <c r="X7" s="43" t="s">
        <v>156</v>
      </c>
      <c r="Y7" s="43" t="s">
        <v>157</v>
      </c>
      <c r="Z7" s="43" t="s">
        <v>158</v>
      </c>
      <c r="AA7" s="48">
        <v>2020</v>
      </c>
      <c r="AB7" s="43" t="s">
        <v>159</v>
      </c>
      <c r="AC7" s="43" t="s">
        <v>160</v>
      </c>
      <c r="AD7" s="43" t="s">
        <v>513</v>
      </c>
      <c r="AE7" s="43" t="s">
        <v>564</v>
      </c>
      <c r="AF7" s="48">
        <v>2021</v>
      </c>
    </row>
    <row r="8" spans="2:36" x14ac:dyDescent="0.25">
      <c r="B8" s="34" t="s">
        <v>161</v>
      </c>
      <c r="C8" s="11">
        <v>311342.51285182941</v>
      </c>
      <c r="D8" s="11">
        <v>294962.95777094807</v>
      </c>
      <c r="E8" s="11">
        <v>319372.50204999984</v>
      </c>
      <c r="F8" s="11">
        <v>335703.33231722261</v>
      </c>
      <c r="G8" s="49">
        <v>1261381.3049899999</v>
      </c>
      <c r="H8" s="11">
        <v>371396.04715</v>
      </c>
      <c r="I8" s="11">
        <v>396392.71150000009</v>
      </c>
      <c r="J8" s="11">
        <v>374551.58783999993</v>
      </c>
      <c r="K8" s="11">
        <v>388154.72696999996</v>
      </c>
      <c r="L8" s="49">
        <v>1530495.0734599999</v>
      </c>
      <c r="M8" s="11">
        <v>375963.23116999998</v>
      </c>
      <c r="N8" s="11">
        <v>389213.30307999998</v>
      </c>
      <c r="O8" s="11">
        <v>426298.38608000008</v>
      </c>
      <c r="P8" s="11">
        <v>480184.94351000001</v>
      </c>
      <c r="Q8" s="49">
        <v>1671659.8638400002</v>
      </c>
      <c r="R8" s="11">
        <v>456973.02142999996</v>
      </c>
      <c r="S8" s="11">
        <v>462942.33439000009</v>
      </c>
      <c r="T8" s="11">
        <v>523469.96214999998</v>
      </c>
      <c r="U8" s="11">
        <v>563046.51152000006</v>
      </c>
      <c r="V8" s="49">
        <v>2006431.8294899999</v>
      </c>
      <c r="W8" s="11">
        <v>492760.12097999995</v>
      </c>
      <c r="X8" s="11">
        <v>464609.4707200001</v>
      </c>
      <c r="Y8" s="11">
        <v>649889.15165999986</v>
      </c>
      <c r="Z8" s="11">
        <v>558082.47187999985</v>
      </c>
      <c r="AA8" s="49">
        <v>2165341.2152399998</v>
      </c>
      <c r="AB8" s="11">
        <v>523104.51129999995</v>
      </c>
      <c r="AC8" s="11">
        <f>AC9+AC18+AC26</f>
        <v>541461.96380000003</v>
      </c>
      <c r="AD8" s="11">
        <f>'[1]DRE TRI'!AA6</f>
        <v>659718.05134999985</v>
      </c>
      <c r="AE8" s="11">
        <f>'[1]DRE TRI'!AB6</f>
        <v>727313.35678999999</v>
      </c>
      <c r="AF8" s="49">
        <f>SUM(AB8:AE8)</f>
        <v>2451597.8832399999</v>
      </c>
      <c r="AG8" s="193"/>
      <c r="AH8" s="193"/>
      <c r="AI8" s="316"/>
    </row>
    <row r="9" spans="2:36" x14ac:dyDescent="0.25">
      <c r="B9" s="41" t="s">
        <v>162</v>
      </c>
      <c r="C9" s="42">
        <v>236255.45921182938</v>
      </c>
      <c r="D9" s="42">
        <v>225581.03017094801</v>
      </c>
      <c r="E9" s="42">
        <v>238873.72721999988</v>
      </c>
      <c r="F9" s="42">
        <v>246067.21456722263</v>
      </c>
      <c r="G9" s="192">
        <v>946777.43116999988</v>
      </c>
      <c r="H9" s="42">
        <v>247407.45812000002</v>
      </c>
      <c r="I9" s="42">
        <v>269483.69308000006</v>
      </c>
      <c r="J9" s="42">
        <v>241597.42679</v>
      </c>
      <c r="K9" s="42">
        <v>279146.92038999998</v>
      </c>
      <c r="L9" s="192">
        <v>1037635.4983800001</v>
      </c>
      <c r="M9" s="42">
        <v>257764.39196000001</v>
      </c>
      <c r="N9" s="42">
        <v>235797.86664999995</v>
      </c>
      <c r="O9" s="42">
        <v>273438.07143000007</v>
      </c>
      <c r="P9" s="42">
        <v>325337.94680999999</v>
      </c>
      <c r="Q9" s="192">
        <v>1092338.27685</v>
      </c>
      <c r="R9" s="42">
        <v>293123.73668999999</v>
      </c>
      <c r="S9" s="42">
        <v>278526.96578000009</v>
      </c>
      <c r="T9" s="42">
        <v>327219.56829000002</v>
      </c>
      <c r="U9" s="42">
        <v>368559.42700999998</v>
      </c>
      <c r="V9" s="192">
        <v>1267429.6977700002</v>
      </c>
      <c r="W9" s="42">
        <v>319693.43053999997</v>
      </c>
      <c r="X9" s="42">
        <v>307529.09672000009</v>
      </c>
      <c r="Y9" s="42">
        <v>323188.11365999986</v>
      </c>
      <c r="Z9" s="42">
        <v>320240.70214999991</v>
      </c>
      <c r="AA9" s="192">
        <v>1270651.3430699999</v>
      </c>
      <c r="AB9" s="42">
        <v>328162.54121</v>
      </c>
      <c r="AC9" s="42">
        <v>327199.54684000002</v>
      </c>
      <c r="AD9" s="42">
        <v>305828.35178999999</v>
      </c>
      <c r="AE9" s="42">
        <v>366546.59004000021</v>
      </c>
      <c r="AF9" s="192">
        <v>1327737.0298800003</v>
      </c>
      <c r="AG9" s="315"/>
      <c r="AH9" s="315"/>
      <c r="AI9" s="316"/>
      <c r="AJ9" s="315"/>
    </row>
    <row r="10" spans="2:36" x14ac:dyDescent="0.25">
      <c r="B10" s="35" t="s">
        <v>163</v>
      </c>
      <c r="C10" s="14">
        <v>224115.87980470699</v>
      </c>
      <c r="D10" s="14">
        <v>213957.429870541</v>
      </c>
      <c r="E10" s="14">
        <v>229557.4752799999</v>
      </c>
      <c r="F10" s="14">
        <v>250603.39923475205</v>
      </c>
      <c r="G10" s="51">
        <v>918234.18418999994</v>
      </c>
      <c r="H10" s="14">
        <v>235621.40842000002</v>
      </c>
      <c r="I10" s="14">
        <v>259678.50790000006</v>
      </c>
      <c r="J10" s="14">
        <v>231421.24450999999</v>
      </c>
      <c r="K10" s="14">
        <v>257647.01269999996</v>
      </c>
      <c r="L10" s="51">
        <v>984368.17353000003</v>
      </c>
      <c r="M10" s="14">
        <v>242022.92480000001</v>
      </c>
      <c r="N10" s="14">
        <v>225303.81946999996</v>
      </c>
      <c r="O10" s="14">
        <v>261732.2677100001</v>
      </c>
      <c r="P10" s="14">
        <v>305434.70525</v>
      </c>
      <c r="Q10" s="51">
        <v>1034493.7172300001</v>
      </c>
      <c r="R10" s="14">
        <v>280237.35920999997</v>
      </c>
      <c r="S10" s="14">
        <v>261725.08901000005</v>
      </c>
      <c r="T10" s="14">
        <v>309110.06737000006</v>
      </c>
      <c r="U10" s="14">
        <v>335395.14009</v>
      </c>
      <c r="V10" s="51">
        <v>1186467.6556800001</v>
      </c>
      <c r="W10" s="14">
        <v>308198.07277999999</v>
      </c>
      <c r="X10" s="14">
        <v>293666.4252900001</v>
      </c>
      <c r="Y10" s="14">
        <v>310691.13023999985</v>
      </c>
      <c r="Z10" s="14">
        <v>295011.33500999992</v>
      </c>
      <c r="AA10" s="51">
        <v>1207566.9633199999</v>
      </c>
      <c r="AB10" s="14">
        <v>128969.31213999999</v>
      </c>
      <c r="AC10" s="14">
        <v>126426.34281</v>
      </c>
      <c r="AD10" s="14">
        <v>97741.211730000025</v>
      </c>
      <c r="AE10" s="14">
        <v>111885.68768</v>
      </c>
      <c r="AF10" s="51">
        <v>465022.55436000007</v>
      </c>
      <c r="AG10" s="193"/>
      <c r="AH10" s="193"/>
      <c r="AI10" s="9"/>
    </row>
    <row r="11" spans="2:36" x14ac:dyDescent="0.25">
      <c r="B11" s="35" t="s">
        <v>164</v>
      </c>
      <c r="C11" s="14">
        <v>0</v>
      </c>
      <c r="D11" s="14">
        <v>0</v>
      </c>
      <c r="E11" s="14">
        <v>0</v>
      </c>
      <c r="F11" s="14">
        <v>0</v>
      </c>
      <c r="G11" s="51">
        <v>0</v>
      </c>
      <c r="H11" s="14">
        <v>0</v>
      </c>
      <c r="I11" s="14">
        <v>0</v>
      </c>
      <c r="J11" s="14">
        <v>0</v>
      </c>
      <c r="K11" s="14">
        <v>0</v>
      </c>
      <c r="L11" s="51">
        <v>0</v>
      </c>
      <c r="M11" s="14">
        <v>0</v>
      </c>
      <c r="N11" s="14">
        <v>0</v>
      </c>
      <c r="O11" s="14">
        <v>0</v>
      </c>
      <c r="P11" s="14">
        <v>0</v>
      </c>
      <c r="Q11" s="51">
        <v>0</v>
      </c>
      <c r="R11" s="14">
        <v>0</v>
      </c>
      <c r="S11" s="14">
        <v>0</v>
      </c>
      <c r="T11" s="14">
        <v>0</v>
      </c>
      <c r="U11" s="14">
        <v>0</v>
      </c>
      <c r="V11" s="51">
        <v>0</v>
      </c>
      <c r="W11" s="14">
        <v>0</v>
      </c>
      <c r="X11" s="14">
        <v>0</v>
      </c>
      <c r="Y11" s="14">
        <v>55.539000000000001</v>
      </c>
      <c r="Z11" s="14">
        <v>442.16998000000001</v>
      </c>
      <c r="AA11" s="51">
        <v>497.70898</v>
      </c>
      <c r="AB11" s="14">
        <v>207267.38247000001</v>
      </c>
      <c r="AC11" s="14">
        <v>204071.52911999996</v>
      </c>
      <c r="AD11" s="14">
        <v>200938.49518999999</v>
      </c>
      <c r="AE11" s="14">
        <v>224796.31309000004</v>
      </c>
      <c r="AF11" s="51">
        <v>837073.71987000003</v>
      </c>
      <c r="AG11" s="193"/>
      <c r="AH11" s="193"/>
      <c r="AI11" s="9"/>
    </row>
    <row r="12" spans="2:36" x14ac:dyDescent="0.25">
      <c r="B12" s="35" t="s">
        <v>165</v>
      </c>
      <c r="C12" s="14">
        <v>0</v>
      </c>
      <c r="D12" s="14">
        <v>0</v>
      </c>
      <c r="E12" s="14">
        <v>0</v>
      </c>
      <c r="F12" s="14">
        <v>0</v>
      </c>
      <c r="G12" s="51">
        <v>0</v>
      </c>
      <c r="H12" s="14">
        <v>0</v>
      </c>
      <c r="I12" s="14">
        <v>0</v>
      </c>
      <c r="J12" s="14">
        <v>0</v>
      </c>
      <c r="K12" s="14">
        <v>0</v>
      </c>
      <c r="L12" s="51">
        <v>0</v>
      </c>
      <c r="M12" s="14">
        <v>0</v>
      </c>
      <c r="N12" s="14">
        <v>0</v>
      </c>
      <c r="O12" s="14">
        <v>0</v>
      </c>
      <c r="P12" s="14">
        <v>0</v>
      </c>
      <c r="Q12" s="51">
        <v>0</v>
      </c>
      <c r="R12" s="14">
        <v>0</v>
      </c>
      <c r="S12" s="14">
        <v>0</v>
      </c>
      <c r="T12" s="14">
        <v>0</v>
      </c>
      <c r="U12" s="14">
        <v>0</v>
      </c>
      <c r="V12" s="51">
        <v>0</v>
      </c>
      <c r="W12" s="14">
        <v>0</v>
      </c>
      <c r="X12" s="14">
        <v>0</v>
      </c>
      <c r="Y12" s="14">
        <v>0</v>
      </c>
      <c r="Z12" s="14">
        <v>0</v>
      </c>
      <c r="AA12" s="51">
        <v>0</v>
      </c>
      <c r="AB12" s="14">
        <v>-26142.165929999999</v>
      </c>
      <c r="AC12" s="14">
        <v>-15890.276809999999</v>
      </c>
      <c r="AD12" s="14">
        <v>-1194.7964499999955</v>
      </c>
      <c r="AE12" s="14">
        <v>9820.5491499999989</v>
      </c>
      <c r="AF12" s="51">
        <v>-33406.690039999994</v>
      </c>
      <c r="AG12" s="193"/>
      <c r="AH12" s="9"/>
    </row>
    <row r="13" spans="2:36" x14ac:dyDescent="0.25">
      <c r="B13" s="35" t="s">
        <v>166</v>
      </c>
      <c r="C13" s="14">
        <v>0</v>
      </c>
      <c r="D13" s="14">
        <v>0</v>
      </c>
      <c r="E13" s="14">
        <v>0</v>
      </c>
      <c r="F13" s="14">
        <v>0</v>
      </c>
      <c r="G13" s="51">
        <v>0</v>
      </c>
      <c r="H13" s="14">
        <v>0</v>
      </c>
      <c r="I13" s="14">
        <v>0</v>
      </c>
      <c r="J13" s="14">
        <v>0</v>
      </c>
      <c r="K13" s="14">
        <v>0</v>
      </c>
      <c r="L13" s="51">
        <v>0</v>
      </c>
      <c r="M13" s="14">
        <v>0</v>
      </c>
      <c r="N13" s="14">
        <v>0</v>
      </c>
      <c r="O13" s="14">
        <v>0</v>
      </c>
      <c r="P13" s="14">
        <v>0</v>
      </c>
      <c r="Q13" s="51">
        <v>0</v>
      </c>
      <c r="R13" s="14">
        <v>0</v>
      </c>
      <c r="S13" s="14">
        <v>0</v>
      </c>
      <c r="T13" s="14">
        <v>0</v>
      </c>
      <c r="U13" s="14">
        <v>0</v>
      </c>
      <c r="V13" s="51">
        <v>0</v>
      </c>
      <c r="W13" s="14">
        <v>0</v>
      </c>
      <c r="X13" s="14">
        <v>0</v>
      </c>
      <c r="Y13" s="14">
        <v>0</v>
      </c>
      <c r="Z13" s="14">
        <v>0</v>
      </c>
      <c r="AA13" s="51">
        <v>0</v>
      </c>
      <c r="AB13" s="14">
        <v>30.243200000000002</v>
      </c>
      <c r="AC13" s="14">
        <v>-703.26945999999998</v>
      </c>
      <c r="AD13" s="14">
        <v>2635.4137600000004</v>
      </c>
      <c r="AE13" s="14">
        <v>1172.3518700000004</v>
      </c>
      <c r="AF13" s="51">
        <v>3134.7393700000007</v>
      </c>
      <c r="AG13" s="193"/>
      <c r="AH13" s="9"/>
    </row>
    <row r="14" spans="2:36" x14ac:dyDescent="0.25">
      <c r="B14" s="35" t="s">
        <v>167</v>
      </c>
      <c r="C14" s="14">
        <v>0</v>
      </c>
      <c r="D14" s="14">
        <v>0</v>
      </c>
      <c r="E14" s="14">
        <v>0</v>
      </c>
      <c r="F14" s="14">
        <v>0</v>
      </c>
      <c r="G14" s="51">
        <v>0</v>
      </c>
      <c r="H14" s="14">
        <v>0</v>
      </c>
      <c r="I14" s="14">
        <v>0</v>
      </c>
      <c r="J14" s="14">
        <v>0</v>
      </c>
      <c r="K14" s="14">
        <v>0</v>
      </c>
      <c r="L14" s="51">
        <v>0</v>
      </c>
      <c r="M14" s="14">
        <v>0</v>
      </c>
      <c r="N14" s="14">
        <v>0</v>
      </c>
      <c r="O14" s="14">
        <v>0</v>
      </c>
      <c r="P14" s="14">
        <v>0</v>
      </c>
      <c r="Q14" s="51">
        <v>0</v>
      </c>
      <c r="R14" s="14">
        <v>0</v>
      </c>
      <c r="S14" s="14">
        <v>0</v>
      </c>
      <c r="T14" s="14">
        <v>0</v>
      </c>
      <c r="U14" s="14">
        <v>0</v>
      </c>
      <c r="V14" s="51">
        <v>0</v>
      </c>
      <c r="W14" s="14">
        <v>0</v>
      </c>
      <c r="X14" s="14">
        <v>0</v>
      </c>
      <c r="Y14" s="14">
        <v>0</v>
      </c>
      <c r="Z14" s="14">
        <v>0</v>
      </c>
      <c r="AA14" s="51">
        <v>0</v>
      </c>
      <c r="AB14" s="14">
        <v>0</v>
      </c>
      <c r="AC14" s="14">
        <v>-1111.2993100000001</v>
      </c>
      <c r="AD14" s="14">
        <v>-1499.4540499999998</v>
      </c>
      <c r="AE14" s="14">
        <v>-3068.3097600000001</v>
      </c>
      <c r="AF14" s="51">
        <v>-5679.0631199999998</v>
      </c>
      <c r="AG14" s="193"/>
      <c r="AH14" s="9"/>
    </row>
    <row r="15" spans="2:36" x14ac:dyDescent="0.25">
      <c r="B15" s="35" t="s">
        <v>168</v>
      </c>
      <c r="C15" s="14">
        <v>0</v>
      </c>
      <c r="D15" s="14">
        <v>0</v>
      </c>
      <c r="E15" s="14">
        <v>0</v>
      </c>
      <c r="F15" s="14">
        <v>0</v>
      </c>
      <c r="G15" s="51">
        <v>0</v>
      </c>
      <c r="H15" s="14">
        <v>0</v>
      </c>
      <c r="I15" s="14">
        <v>0</v>
      </c>
      <c r="J15" s="14">
        <v>0</v>
      </c>
      <c r="K15" s="14">
        <v>0</v>
      </c>
      <c r="L15" s="51">
        <v>0</v>
      </c>
      <c r="M15" s="14">
        <v>0</v>
      </c>
      <c r="N15" s="14">
        <v>0</v>
      </c>
      <c r="O15" s="14">
        <v>0</v>
      </c>
      <c r="P15" s="14">
        <v>0</v>
      </c>
      <c r="Q15" s="51">
        <v>0</v>
      </c>
      <c r="R15" s="14">
        <v>0</v>
      </c>
      <c r="S15" s="14">
        <v>0</v>
      </c>
      <c r="T15" s="14">
        <v>0</v>
      </c>
      <c r="U15" s="14">
        <v>0</v>
      </c>
      <c r="V15" s="51">
        <v>0</v>
      </c>
      <c r="W15" s="14">
        <v>0</v>
      </c>
      <c r="X15" s="14">
        <v>0</v>
      </c>
      <c r="Y15" s="14">
        <v>0</v>
      </c>
      <c r="Z15" s="14">
        <v>0</v>
      </c>
      <c r="AA15" s="51">
        <v>0</v>
      </c>
      <c r="AB15" s="14">
        <v>-124.48341000000001</v>
      </c>
      <c r="AC15" s="14">
        <v>-265.90536000000003</v>
      </c>
      <c r="AD15" s="14">
        <v>-633.96879999999987</v>
      </c>
      <c r="AE15" s="14">
        <v>-952.80201000000011</v>
      </c>
      <c r="AF15" s="51">
        <v>-1977.15958</v>
      </c>
      <c r="AG15" s="193"/>
      <c r="AH15" s="9"/>
    </row>
    <row r="16" spans="2:36" x14ac:dyDescent="0.25">
      <c r="B16" s="35" t="s">
        <v>170</v>
      </c>
      <c r="C16" s="14">
        <v>10879.326935822401</v>
      </c>
      <c r="D16" s="14">
        <v>10156.355570206999</v>
      </c>
      <c r="E16" s="14">
        <v>8493.8030400000025</v>
      </c>
      <c r="F16" s="14">
        <v>-4734.9436560294016</v>
      </c>
      <c r="G16" s="51">
        <v>24794.54189</v>
      </c>
      <c r="H16" s="14">
        <v>9884.6331099999989</v>
      </c>
      <c r="I16" s="14">
        <v>8570.107170000003</v>
      </c>
      <c r="J16" s="14">
        <v>9116.4090699999979</v>
      </c>
      <c r="K16" s="14">
        <v>20355.67669</v>
      </c>
      <c r="L16" s="51">
        <v>47926.82604</v>
      </c>
      <c r="M16" s="14">
        <v>14238.89248</v>
      </c>
      <c r="N16" s="14">
        <v>9331.6300500000016</v>
      </c>
      <c r="O16" s="14">
        <v>10434.51382</v>
      </c>
      <c r="P16" s="14">
        <v>18606.603039999995</v>
      </c>
      <c r="Q16" s="51">
        <v>52611.639389999997</v>
      </c>
      <c r="R16" s="14">
        <v>11259.94118</v>
      </c>
      <c r="S16" s="14">
        <v>9930.3495700000003</v>
      </c>
      <c r="T16" s="14">
        <v>10077.425780000001</v>
      </c>
      <c r="U16" s="14">
        <v>23188.290010000001</v>
      </c>
      <c r="V16" s="51">
        <v>54456.006540000002</v>
      </c>
      <c r="W16" s="14">
        <v>6992.8752500000001</v>
      </c>
      <c r="X16" s="14">
        <v>10779.93607</v>
      </c>
      <c r="Y16" s="14">
        <v>7565.4977399999989</v>
      </c>
      <c r="Z16" s="14">
        <v>17143.477029999995</v>
      </c>
      <c r="AA16" s="51">
        <v>42481.786089999994</v>
      </c>
      <c r="AB16" s="14">
        <v>11128.263289999999</v>
      </c>
      <c r="AC16" s="14">
        <v>8173.9680499999995</v>
      </c>
      <c r="AD16" s="14">
        <v>3266.4812699999998</v>
      </c>
      <c r="AE16" s="14">
        <v>17534.295980000003</v>
      </c>
      <c r="AF16" s="51">
        <v>40103.008589999998</v>
      </c>
      <c r="AG16" s="193"/>
      <c r="AH16" s="193"/>
      <c r="AI16" s="9"/>
    </row>
    <row r="17" spans="2:36" x14ac:dyDescent="0.25">
      <c r="B17" s="35" t="s">
        <v>171</v>
      </c>
      <c r="C17" s="14">
        <v>1260.2524713</v>
      </c>
      <c r="D17" s="14">
        <v>1467.2447301999998</v>
      </c>
      <c r="E17" s="14">
        <v>822.44889999999987</v>
      </c>
      <c r="F17" s="14">
        <v>198.75898850000067</v>
      </c>
      <c r="G17" s="51">
        <v>3748.7050900000004</v>
      </c>
      <c r="H17" s="14">
        <v>1901.41659</v>
      </c>
      <c r="I17" s="14">
        <v>1235.0780099999999</v>
      </c>
      <c r="J17" s="14">
        <v>1059.7732099999994</v>
      </c>
      <c r="K17" s="14">
        <v>1144.2309999999998</v>
      </c>
      <c r="L17" s="51">
        <v>5340.4988099999991</v>
      </c>
      <c r="M17" s="14">
        <v>1502.5746799999999</v>
      </c>
      <c r="N17" s="14">
        <v>1162.41713</v>
      </c>
      <c r="O17" s="14">
        <v>1271.2898999999998</v>
      </c>
      <c r="P17" s="14">
        <v>1296.63852</v>
      </c>
      <c r="Q17" s="51">
        <v>5232.9202299999997</v>
      </c>
      <c r="R17" s="14">
        <v>1626.4363000000001</v>
      </c>
      <c r="S17" s="14">
        <v>6871.5271999999995</v>
      </c>
      <c r="T17" s="14">
        <v>8032.075139999999</v>
      </c>
      <c r="U17" s="14">
        <v>9975.9969100000017</v>
      </c>
      <c r="V17" s="51">
        <v>26506.035550000001</v>
      </c>
      <c r="W17" s="14">
        <v>4502.4825099999998</v>
      </c>
      <c r="X17" s="14">
        <v>3082.7353600000006</v>
      </c>
      <c r="Y17" s="14">
        <v>4875.9466800000009</v>
      </c>
      <c r="Z17" s="14">
        <v>7643.7201299999979</v>
      </c>
      <c r="AA17" s="51">
        <v>20104.884679999999</v>
      </c>
      <c r="AB17" s="14">
        <v>7033.98945</v>
      </c>
      <c r="AC17" s="14">
        <v>6498.4577999999992</v>
      </c>
      <c r="AD17" s="14">
        <v>4574.9691400000002</v>
      </c>
      <c r="AE17" s="14">
        <v>5358.5040399999989</v>
      </c>
      <c r="AF17" s="51">
        <v>23465.920429999998</v>
      </c>
      <c r="AG17" s="193"/>
      <c r="AH17" s="193"/>
      <c r="AI17" s="316"/>
    </row>
    <row r="18" spans="2:36" x14ac:dyDescent="0.25">
      <c r="B18" s="41" t="s">
        <v>172</v>
      </c>
      <c r="C18" s="42">
        <v>75087.053640000027</v>
      </c>
      <c r="D18" s="42">
        <v>69381.927600000025</v>
      </c>
      <c r="E18" s="42">
        <v>80498.774829999966</v>
      </c>
      <c r="F18" s="42">
        <v>89636.117749999947</v>
      </c>
      <c r="G18" s="192">
        <v>314603.87381999998</v>
      </c>
      <c r="H18" s="42">
        <v>123988.58903</v>
      </c>
      <c r="I18" s="42">
        <v>126909.01842000002</v>
      </c>
      <c r="J18" s="42">
        <v>132954.16104999997</v>
      </c>
      <c r="K18" s="42">
        <v>109007.80658</v>
      </c>
      <c r="L18" s="192">
        <v>492859.57507999998</v>
      </c>
      <c r="M18" s="42">
        <v>118198.83920999999</v>
      </c>
      <c r="N18" s="42">
        <v>153415.43643</v>
      </c>
      <c r="O18" s="42">
        <v>152860.31465000001</v>
      </c>
      <c r="P18" s="42">
        <v>154846.99670000002</v>
      </c>
      <c r="Q18" s="192">
        <v>579321.58698999998</v>
      </c>
      <c r="R18" s="42">
        <v>163849.28473999997</v>
      </c>
      <c r="S18" s="42">
        <v>184415.36861</v>
      </c>
      <c r="T18" s="42">
        <v>196250.39385999995</v>
      </c>
      <c r="U18" s="42">
        <v>194487.08451000004</v>
      </c>
      <c r="V18" s="192">
        <v>739002.13172000006</v>
      </c>
      <c r="W18" s="42">
        <v>173066.69043999998</v>
      </c>
      <c r="X18" s="42">
        <v>157080.37400000001</v>
      </c>
      <c r="Y18" s="42">
        <v>326701.038</v>
      </c>
      <c r="Z18" s="42">
        <v>237841.76973</v>
      </c>
      <c r="AA18" s="192">
        <v>894689.8721700001</v>
      </c>
      <c r="AB18" s="42">
        <v>78898.343970000002</v>
      </c>
      <c r="AC18" s="42">
        <v>46476.66502</v>
      </c>
      <c r="AD18" s="42">
        <v>38120.106819999994</v>
      </c>
      <c r="AE18" s="42">
        <v>17383.041049999982</v>
      </c>
      <c r="AF18" s="192">
        <v>180878.15685999996</v>
      </c>
      <c r="AG18" s="9"/>
      <c r="AH18" s="9"/>
      <c r="AI18" s="316"/>
    </row>
    <row r="19" spans="2:36" x14ac:dyDescent="0.25">
      <c r="B19" s="35" t="s">
        <v>173</v>
      </c>
      <c r="C19" s="14">
        <v>2647.0067100000001</v>
      </c>
      <c r="D19" s="14">
        <v>1952.4398799999994</v>
      </c>
      <c r="E19" s="14">
        <v>2407.896020000001</v>
      </c>
      <c r="F19" s="14">
        <v>3315.3241000000007</v>
      </c>
      <c r="G19" s="51">
        <v>10322.666710000001</v>
      </c>
      <c r="H19" s="14">
        <v>4176.1040299999995</v>
      </c>
      <c r="I19" s="14">
        <v>3162.8367600000001</v>
      </c>
      <c r="J19" s="14">
        <v>3505.1761800000013</v>
      </c>
      <c r="K19" s="14">
        <v>1963.8138999999974</v>
      </c>
      <c r="L19" s="51">
        <v>12807.930869999998</v>
      </c>
      <c r="M19" s="14">
        <v>3304.5078399999998</v>
      </c>
      <c r="N19" s="14">
        <v>3253.8506100000009</v>
      </c>
      <c r="O19" s="14">
        <v>5337.9667099999997</v>
      </c>
      <c r="P19" s="14">
        <v>5233.4943700000003</v>
      </c>
      <c r="Q19" s="51">
        <v>17129.819530000001</v>
      </c>
      <c r="R19" s="14">
        <v>3301.2249200000001</v>
      </c>
      <c r="S19" s="14">
        <v>5259.4952200000007</v>
      </c>
      <c r="T19" s="14">
        <v>6234.6843599999993</v>
      </c>
      <c r="U19" s="14">
        <v>4465.9845800000003</v>
      </c>
      <c r="V19" s="51">
        <v>19261.389080000001</v>
      </c>
      <c r="W19" s="14">
        <v>1703.64267</v>
      </c>
      <c r="X19" s="14">
        <v>3467.6972700000006</v>
      </c>
      <c r="Y19" s="14">
        <v>1797.0754999999999</v>
      </c>
      <c r="Z19" s="14">
        <v>1574.3457599999983</v>
      </c>
      <c r="AA19" s="51">
        <v>8542.761199999999</v>
      </c>
      <c r="AB19" s="14">
        <v>1704.3182099999999</v>
      </c>
      <c r="AC19" s="14">
        <v>1410.9515200000001</v>
      </c>
      <c r="AD19" s="14">
        <v>150.92835000000008</v>
      </c>
      <c r="AE19" s="14">
        <v>0</v>
      </c>
      <c r="AF19" s="51">
        <v>3266.1980800000001</v>
      </c>
      <c r="AG19" s="193"/>
      <c r="AH19" s="9"/>
    </row>
    <row r="20" spans="2:36" x14ac:dyDescent="0.25">
      <c r="B20" s="35" t="s">
        <v>174</v>
      </c>
      <c r="C20" s="14">
        <v>4285.8790399999989</v>
      </c>
      <c r="D20" s="14">
        <v>4691.1730400000006</v>
      </c>
      <c r="E20" s="14">
        <v>5568.6564500000022</v>
      </c>
      <c r="F20" s="14">
        <v>3208.0919199999971</v>
      </c>
      <c r="G20" s="51">
        <v>17753.800449999999</v>
      </c>
      <c r="H20" s="14">
        <v>5934.3816799999995</v>
      </c>
      <c r="I20" s="14">
        <v>6516.12799</v>
      </c>
      <c r="J20" s="14">
        <v>6664.3183199999985</v>
      </c>
      <c r="K20" s="14">
        <v>4843.2561200000018</v>
      </c>
      <c r="L20" s="51">
        <v>23958.08411</v>
      </c>
      <c r="M20" s="14">
        <v>3594.8093799999997</v>
      </c>
      <c r="N20" s="14">
        <v>6440.9302399999988</v>
      </c>
      <c r="O20" s="14">
        <v>6855.6991100000032</v>
      </c>
      <c r="P20" s="14">
        <v>5554.7249999999985</v>
      </c>
      <c r="Q20" s="51">
        <v>22446.16373</v>
      </c>
      <c r="R20" s="14">
        <v>4537.7527599999994</v>
      </c>
      <c r="S20" s="14">
        <v>7374.7725000000009</v>
      </c>
      <c r="T20" s="14">
        <v>8317.0072400000008</v>
      </c>
      <c r="U20" s="14">
        <v>7673.1602299999977</v>
      </c>
      <c r="V20" s="51">
        <v>27902.692729999999</v>
      </c>
      <c r="W20" s="14">
        <v>7522.6654600000002</v>
      </c>
      <c r="X20" s="14">
        <v>5522.9755499999992</v>
      </c>
      <c r="Y20" s="14">
        <v>2932.4690900000005</v>
      </c>
      <c r="Z20" s="14">
        <v>3191.3905000000032</v>
      </c>
      <c r="AA20" s="51">
        <v>19169.500600000003</v>
      </c>
      <c r="AB20" s="14">
        <v>1828.2783700000002</v>
      </c>
      <c r="AC20" s="14">
        <v>1886.86608</v>
      </c>
      <c r="AD20" s="14">
        <v>1465.4596200000001</v>
      </c>
      <c r="AE20" s="14">
        <v>207.5212399999993</v>
      </c>
      <c r="AF20" s="51">
        <v>5388.1253099999994</v>
      </c>
      <c r="AG20" s="193"/>
      <c r="AH20" s="9"/>
    </row>
    <row r="21" spans="2:36" x14ac:dyDescent="0.25">
      <c r="B21" s="35" t="s">
        <v>175</v>
      </c>
      <c r="C21" s="14">
        <v>9361.4164399999972</v>
      </c>
      <c r="D21" s="14">
        <v>9111.0661300000029</v>
      </c>
      <c r="E21" s="14">
        <v>11235.22236</v>
      </c>
      <c r="F21" s="14">
        <v>5881.2237400000013</v>
      </c>
      <c r="G21" s="51">
        <v>35588.928670000001</v>
      </c>
      <c r="H21" s="14">
        <v>13263.41056</v>
      </c>
      <c r="I21" s="14">
        <v>14628.899679999999</v>
      </c>
      <c r="J21" s="14">
        <v>16625.004560000001</v>
      </c>
      <c r="K21" s="14">
        <v>14212.879179999996</v>
      </c>
      <c r="L21" s="51">
        <v>58730.193979999996</v>
      </c>
      <c r="M21" s="14">
        <v>16806.66678</v>
      </c>
      <c r="N21" s="14">
        <v>19265.73403</v>
      </c>
      <c r="O21" s="14">
        <v>17745.830250000006</v>
      </c>
      <c r="P21" s="14">
        <v>21413.88562999999</v>
      </c>
      <c r="Q21" s="51">
        <v>75232.116689999995</v>
      </c>
      <c r="R21" s="14">
        <v>21932.11764</v>
      </c>
      <c r="S21" s="14">
        <v>25230.2582</v>
      </c>
      <c r="T21" s="14">
        <v>25964.108329999995</v>
      </c>
      <c r="U21" s="14">
        <v>28797.415659999999</v>
      </c>
      <c r="V21" s="51">
        <v>101923.89982999999</v>
      </c>
      <c r="W21" s="14">
        <v>21301.937030000001</v>
      </c>
      <c r="X21" s="14">
        <v>16936.89991</v>
      </c>
      <c r="Y21" s="14">
        <v>32964.355299999988</v>
      </c>
      <c r="Z21" s="14">
        <v>31465.817230000015</v>
      </c>
      <c r="AA21" s="51">
        <v>102669.00947</v>
      </c>
      <c r="AB21" s="14">
        <v>12644.4887</v>
      </c>
      <c r="AC21" s="14">
        <v>14225.909539999999</v>
      </c>
      <c r="AD21" s="14">
        <v>12723.674129999999</v>
      </c>
      <c r="AE21" s="14">
        <v>12770.426940000005</v>
      </c>
      <c r="AF21" s="51">
        <v>52364.499309999999</v>
      </c>
      <c r="AG21" s="193"/>
      <c r="AH21" s="9"/>
    </row>
    <row r="22" spans="2:36" x14ac:dyDescent="0.25">
      <c r="B22" s="35" t="s">
        <v>176</v>
      </c>
      <c r="C22" s="14">
        <v>26125</v>
      </c>
      <c r="D22" s="14">
        <v>22866.000000000007</v>
      </c>
      <c r="E22" s="14">
        <v>22500.000000000007</v>
      </c>
      <c r="F22" s="14">
        <v>19684.368059999993</v>
      </c>
      <c r="G22" s="51">
        <v>91175.368060000008</v>
      </c>
      <c r="H22" s="14">
        <v>29851.235389999998</v>
      </c>
      <c r="I22" s="14">
        <v>26250.789220000002</v>
      </c>
      <c r="J22" s="14">
        <v>26755.961690000004</v>
      </c>
      <c r="K22" s="14">
        <v>26975.38513000001</v>
      </c>
      <c r="L22" s="51">
        <v>109833.37143000001</v>
      </c>
      <c r="M22" s="14">
        <v>27957.785030000003</v>
      </c>
      <c r="N22" s="14">
        <v>29093.127759999999</v>
      </c>
      <c r="O22" s="14">
        <v>27761.318029999995</v>
      </c>
      <c r="P22" s="14">
        <v>25639.407749999998</v>
      </c>
      <c r="Q22" s="51">
        <v>110451.63857</v>
      </c>
      <c r="R22" s="14">
        <v>26772.866249999999</v>
      </c>
      <c r="S22" s="14">
        <v>27887.497800000005</v>
      </c>
      <c r="T22" s="14">
        <v>27291.314809999982</v>
      </c>
      <c r="U22" s="14">
        <v>27691.930960000012</v>
      </c>
      <c r="V22" s="51">
        <v>109643.60982</v>
      </c>
      <c r="W22" s="14">
        <v>29050.265769999998</v>
      </c>
      <c r="X22" s="14">
        <v>29131.783630000005</v>
      </c>
      <c r="Y22" s="14">
        <v>29096.444869999992</v>
      </c>
      <c r="Z22" s="14">
        <v>29172.094370000006</v>
      </c>
      <c r="AA22" s="51">
        <v>116450.58864</v>
      </c>
      <c r="AB22" s="14">
        <v>34602.20938</v>
      </c>
      <c r="AC22" s="14">
        <v>30231.405919999997</v>
      </c>
      <c r="AD22" s="14">
        <v>30370.021090000002</v>
      </c>
      <c r="AE22" s="14">
        <v>30618.520860000001</v>
      </c>
      <c r="AF22" s="51">
        <v>125822.15725</v>
      </c>
      <c r="AG22" s="193"/>
      <c r="AH22" s="9"/>
    </row>
    <row r="23" spans="2:36" x14ac:dyDescent="0.25">
      <c r="B23" s="35" t="s">
        <v>177</v>
      </c>
      <c r="C23" s="14">
        <v>28265.000000000004</v>
      </c>
      <c r="D23" s="14">
        <v>27732.000000000025</v>
      </c>
      <c r="E23" s="14">
        <v>35462.999999999956</v>
      </c>
      <c r="F23" s="14">
        <v>53717.819041525494</v>
      </c>
      <c r="G23" s="51">
        <v>145177.81904152548</v>
      </c>
      <c r="H23" s="14">
        <v>67159.019610000003</v>
      </c>
      <c r="I23" s="14">
        <v>72317.752950000009</v>
      </c>
      <c r="J23" s="14">
        <v>73247.401939999982</v>
      </c>
      <c r="K23" s="14">
        <v>52474.558749999997</v>
      </c>
      <c r="L23" s="51">
        <v>265198.73324999999</v>
      </c>
      <c r="M23" s="14">
        <v>61590.879689999994</v>
      </c>
      <c r="N23" s="14">
        <v>86143.474319999979</v>
      </c>
      <c r="O23" s="14">
        <v>87810.210380000004</v>
      </c>
      <c r="P23" s="14">
        <v>86925.616560000024</v>
      </c>
      <c r="Q23" s="51">
        <v>322470.18095000001</v>
      </c>
      <c r="R23" s="14">
        <v>100659.71281</v>
      </c>
      <c r="S23" s="14">
        <v>108968.95843</v>
      </c>
      <c r="T23" s="14">
        <v>116132.95714999997</v>
      </c>
      <c r="U23" s="14">
        <v>112010.06149000005</v>
      </c>
      <c r="V23" s="51">
        <v>437771.68988000002</v>
      </c>
      <c r="W23" s="14">
        <v>106793.66065999999</v>
      </c>
      <c r="X23" s="14">
        <v>95081.823250000016</v>
      </c>
      <c r="Y23" s="14">
        <v>235299.88245999999</v>
      </c>
      <c r="Z23" s="14">
        <v>149988.01143999997</v>
      </c>
      <c r="AA23" s="51">
        <v>587163.37780999998</v>
      </c>
      <c r="AB23" s="14">
        <v>21981.241460000001</v>
      </c>
      <c r="AC23" s="14">
        <v>-2296.3428400000012</v>
      </c>
      <c r="AD23" s="14">
        <v>-7818.3075499999986</v>
      </c>
      <c r="AE23" s="14">
        <v>-27347.608170000003</v>
      </c>
      <c r="AF23" s="51">
        <v>-15481.017100000001</v>
      </c>
      <c r="AG23" s="193"/>
      <c r="AH23" s="9"/>
    </row>
    <row r="24" spans="2:36" x14ac:dyDescent="0.25">
      <c r="B24" s="35" t="s">
        <v>178</v>
      </c>
      <c r="C24" s="14">
        <v>4402.7514500000179</v>
      </c>
      <c r="D24" s="14">
        <v>3029.2485499999848</v>
      </c>
      <c r="E24" s="14">
        <v>3323.9999999999955</v>
      </c>
      <c r="F24" s="14">
        <v>3829.2908884744666</v>
      </c>
      <c r="G24" s="51">
        <v>14585.290888474465</v>
      </c>
      <c r="H24" s="14">
        <v>3604.4377599999998</v>
      </c>
      <c r="I24" s="14">
        <v>4032.6118200000001</v>
      </c>
      <c r="J24" s="14">
        <v>6156.2983599999998</v>
      </c>
      <c r="K24" s="14">
        <v>8537.9135000000024</v>
      </c>
      <c r="L24" s="51">
        <v>22331.261440000002</v>
      </c>
      <c r="M24" s="14">
        <v>4944.19049</v>
      </c>
      <c r="N24" s="14">
        <v>9218.3194700000022</v>
      </c>
      <c r="O24" s="14">
        <v>7349.2901699999984</v>
      </c>
      <c r="P24" s="14">
        <v>10079.867389999999</v>
      </c>
      <c r="Q24" s="51">
        <v>31591.667520000003</v>
      </c>
      <c r="R24" s="14">
        <v>6645.6103600000006</v>
      </c>
      <c r="S24" s="14">
        <v>9694.3864599999997</v>
      </c>
      <c r="T24" s="14">
        <v>12310.321969999997</v>
      </c>
      <c r="U24" s="14">
        <v>13848.531589999999</v>
      </c>
      <c r="V24" s="51">
        <v>42498.850379999996</v>
      </c>
      <c r="W24" s="14">
        <v>6694.5188499999995</v>
      </c>
      <c r="X24" s="14">
        <v>6939.1943900000015</v>
      </c>
      <c r="Y24" s="14">
        <v>24610.810780000003</v>
      </c>
      <c r="Z24" s="14">
        <v>22450.110430000001</v>
      </c>
      <c r="AA24" s="51">
        <v>60694.634450000005</v>
      </c>
      <c r="AB24" s="14">
        <v>6137.8078499999992</v>
      </c>
      <c r="AC24" s="14">
        <v>1017.8748000000014</v>
      </c>
      <c r="AD24" s="14">
        <v>1228.3311799999997</v>
      </c>
      <c r="AE24" s="14">
        <v>1134.1801799999996</v>
      </c>
      <c r="AF24" s="51">
        <v>9518.1940099999993</v>
      </c>
      <c r="AG24" s="193"/>
      <c r="AH24" s="9"/>
    </row>
    <row r="25" spans="2:36" x14ac:dyDescent="0.25">
      <c r="B25" s="35" t="s">
        <v>179</v>
      </c>
      <c r="C25" s="14">
        <v>0</v>
      </c>
      <c r="D25" s="14">
        <v>0</v>
      </c>
      <c r="E25" s="14">
        <v>0</v>
      </c>
      <c r="F25" s="14">
        <v>0</v>
      </c>
      <c r="G25" s="51">
        <v>0</v>
      </c>
      <c r="H25" s="14">
        <v>0</v>
      </c>
      <c r="I25" s="14">
        <v>0</v>
      </c>
      <c r="J25" s="14">
        <v>0</v>
      </c>
      <c r="K25" s="14">
        <v>0</v>
      </c>
      <c r="L25" s="51">
        <v>0</v>
      </c>
      <c r="M25" s="14">
        <v>0</v>
      </c>
      <c r="N25" s="14">
        <v>0</v>
      </c>
      <c r="O25" s="14">
        <v>0</v>
      </c>
      <c r="P25" s="14">
        <v>0</v>
      </c>
      <c r="Q25" s="51">
        <v>0</v>
      </c>
      <c r="R25" s="14">
        <v>0</v>
      </c>
      <c r="S25" s="14">
        <v>0</v>
      </c>
      <c r="T25" s="14">
        <v>0</v>
      </c>
      <c r="U25" s="14">
        <v>0</v>
      </c>
      <c r="V25" s="51">
        <v>0</v>
      </c>
      <c r="W25" s="14">
        <v>0</v>
      </c>
      <c r="X25" s="14">
        <v>0</v>
      </c>
      <c r="Y25" s="14">
        <v>0</v>
      </c>
      <c r="Z25" s="14">
        <v>0</v>
      </c>
      <c r="AA25" s="51">
        <v>0</v>
      </c>
      <c r="AB25" s="14">
        <v>0</v>
      </c>
      <c r="AC25" s="14">
        <v>0</v>
      </c>
      <c r="AD25" s="14">
        <v>0</v>
      </c>
      <c r="AE25" s="14">
        <v>0</v>
      </c>
      <c r="AF25" s="51">
        <v>0</v>
      </c>
      <c r="AG25" s="9"/>
      <c r="AH25" s="9"/>
    </row>
    <row r="26" spans="2:36" x14ac:dyDescent="0.25">
      <c r="B26" s="41" t="s">
        <v>180</v>
      </c>
      <c r="C26" s="42">
        <v>0</v>
      </c>
      <c r="D26" s="42">
        <v>0</v>
      </c>
      <c r="E26" s="42">
        <v>0</v>
      </c>
      <c r="F26" s="42">
        <v>0</v>
      </c>
      <c r="G26" s="192">
        <v>0</v>
      </c>
      <c r="H26" s="42">
        <v>0</v>
      </c>
      <c r="I26" s="42">
        <v>0</v>
      </c>
      <c r="J26" s="42">
        <v>0</v>
      </c>
      <c r="K26" s="42">
        <v>0</v>
      </c>
      <c r="L26" s="192">
        <v>0</v>
      </c>
      <c r="M26" s="42">
        <v>0</v>
      </c>
      <c r="N26" s="42">
        <v>0</v>
      </c>
      <c r="O26" s="42">
        <v>0</v>
      </c>
      <c r="P26" s="42">
        <v>0</v>
      </c>
      <c r="Q26" s="192">
        <v>0</v>
      </c>
      <c r="R26" s="42">
        <v>0</v>
      </c>
      <c r="S26" s="42">
        <v>0</v>
      </c>
      <c r="T26" s="42">
        <v>0</v>
      </c>
      <c r="U26" s="42">
        <v>0</v>
      </c>
      <c r="V26" s="192">
        <v>0</v>
      </c>
      <c r="W26" s="42">
        <v>0</v>
      </c>
      <c r="X26" s="42">
        <v>0</v>
      </c>
      <c r="Y26" s="42">
        <v>0</v>
      </c>
      <c r="Z26" s="42">
        <v>0</v>
      </c>
      <c r="AA26" s="192">
        <v>0</v>
      </c>
      <c r="AB26" s="42">
        <v>116043.62611999999</v>
      </c>
      <c r="AC26" s="42">
        <v>167785.75193999999</v>
      </c>
      <c r="AD26" s="42">
        <v>315769.59273999999</v>
      </c>
      <c r="AE26" s="42">
        <v>343383.72570000007</v>
      </c>
      <c r="AF26" s="192">
        <v>942982.69650000008</v>
      </c>
      <c r="AG26" s="193"/>
      <c r="AH26" s="193"/>
      <c r="AI26" s="193"/>
      <c r="AJ26" s="193"/>
    </row>
    <row r="27" spans="2:36" x14ac:dyDescent="0.25">
      <c r="B27" s="35" t="s">
        <v>181</v>
      </c>
      <c r="C27" s="14">
        <v>0</v>
      </c>
      <c r="D27" s="14">
        <v>0</v>
      </c>
      <c r="E27" s="14">
        <v>0</v>
      </c>
      <c r="F27" s="14">
        <v>0</v>
      </c>
      <c r="G27" s="51">
        <v>0</v>
      </c>
      <c r="H27" s="14">
        <v>0</v>
      </c>
      <c r="I27" s="14">
        <v>0</v>
      </c>
      <c r="J27" s="14">
        <v>0</v>
      </c>
      <c r="K27" s="14">
        <v>0</v>
      </c>
      <c r="L27" s="51">
        <v>0</v>
      </c>
      <c r="M27" s="14">
        <v>0</v>
      </c>
      <c r="N27" s="14">
        <v>0</v>
      </c>
      <c r="O27" s="14">
        <v>0</v>
      </c>
      <c r="P27" s="14">
        <v>0</v>
      </c>
      <c r="Q27" s="51">
        <v>0</v>
      </c>
      <c r="R27" s="14">
        <v>0</v>
      </c>
      <c r="S27" s="14">
        <v>0</v>
      </c>
      <c r="T27" s="14">
        <v>0</v>
      </c>
      <c r="U27" s="14">
        <v>0</v>
      </c>
      <c r="V27" s="51">
        <v>0</v>
      </c>
      <c r="W27" s="14">
        <v>0</v>
      </c>
      <c r="X27" s="14">
        <v>0</v>
      </c>
      <c r="Y27" s="14">
        <v>0</v>
      </c>
      <c r="Z27" s="14">
        <v>0</v>
      </c>
      <c r="AA27" s="51">
        <v>0</v>
      </c>
      <c r="AB27" s="14">
        <v>9996.3251700000001</v>
      </c>
      <c r="AC27" s="14">
        <v>15800.894779999999</v>
      </c>
      <c r="AD27" s="14">
        <v>25326.226529999996</v>
      </c>
      <c r="AE27" s="14">
        <v>30358.872930000001</v>
      </c>
      <c r="AF27" s="51">
        <v>81482.319409999996</v>
      </c>
      <c r="AG27" s="193"/>
      <c r="AH27" s="193"/>
    </row>
    <row r="28" spans="2:36" x14ac:dyDescent="0.25">
      <c r="B28" s="35" t="s">
        <v>183</v>
      </c>
      <c r="C28" s="14">
        <v>0</v>
      </c>
      <c r="D28" s="14">
        <v>0</v>
      </c>
      <c r="E28" s="14">
        <v>0</v>
      </c>
      <c r="F28" s="14">
        <v>0</v>
      </c>
      <c r="G28" s="51">
        <v>0</v>
      </c>
      <c r="H28" s="14">
        <v>0</v>
      </c>
      <c r="I28" s="14">
        <v>0</v>
      </c>
      <c r="J28" s="14">
        <v>0</v>
      </c>
      <c r="K28" s="14">
        <v>0</v>
      </c>
      <c r="L28" s="51">
        <v>0</v>
      </c>
      <c r="M28" s="14">
        <v>0</v>
      </c>
      <c r="N28" s="14">
        <v>0</v>
      </c>
      <c r="O28" s="14">
        <v>0</v>
      </c>
      <c r="P28" s="14">
        <v>0</v>
      </c>
      <c r="Q28" s="51">
        <v>0</v>
      </c>
      <c r="R28" s="14">
        <v>0</v>
      </c>
      <c r="S28" s="14">
        <v>0</v>
      </c>
      <c r="T28" s="14">
        <v>0</v>
      </c>
      <c r="U28" s="14">
        <v>0</v>
      </c>
      <c r="V28" s="51">
        <v>0</v>
      </c>
      <c r="W28" s="14">
        <v>0</v>
      </c>
      <c r="X28" s="14">
        <v>0</v>
      </c>
      <c r="Y28" s="14">
        <v>0</v>
      </c>
      <c r="Z28" s="14">
        <v>0</v>
      </c>
      <c r="AA28" s="51">
        <v>0</v>
      </c>
      <c r="AB28" s="14">
        <v>77995.33941</v>
      </c>
      <c r="AC28" s="14">
        <v>100105.40303999999</v>
      </c>
      <c r="AD28" s="14">
        <v>209429.62568</v>
      </c>
      <c r="AE28" s="14">
        <v>202800.24335000003</v>
      </c>
      <c r="AF28" s="51">
        <v>590330.61147999996</v>
      </c>
      <c r="AG28" s="193"/>
      <c r="AH28" s="193"/>
    </row>
    <row r="29" spans="2:36" x14ac:dyDescent="0.25">
      <c r="B29" s="35" t="s">
        <v>175</v>
      </c>
      <c r="C29" s="14">
        <v>0</v>
      </c>
      <c r="D29" s="14">
        <v>0</v>
      </c>
      <c r="E29" s="14">
        <v>0</v>
      </c>
      <c r="F29" s="14">
        <v>0</v>
      </c>
      <c r="G29" s="51">
        <v>0</v>
      </c>
      <c r="H29" s="14">
        <v>0</v>
      </c>
      <c r="I29" s="14">
        <v>0</v>
      </c>
      <c r="J29" s="14">
        <v>0</v>
      </c>
      <c r="K29" s="14">
        <v>0</v>
      </c>
      <c r="L29" s="51">
        <v>0</v>
      </c>
      <c r="M29" s="14">
        <v>0</v>
      </c>
      <c r="N29" s="14">
        <v>0</v>
      </c>
      <c r="O29" s="14">
        <v>0</v>
      </c>
      <c r="P29" s="14">
        <v>0</v>
      </c>
      <c r="Q29" s="51">
        <v>0</v>
      </c>
      <c r="R29" s="14">
        <v>0</v>
      </c>
      <c r="S29" s="14">
        <v>0</v>
      </c>
      <c r="T29" s="14">
        <v>0</v>
      </c>
      <c r="U29" s="14">
        <v>0</v>
      </c>
      <c r="V29" s="51">
        <v>0</v>
      </c>
      <c r="W29" s="14">
        <v>0</v>
      </c>
      <c r="X29" s="14">
        <v>0</v>
      </c>
      <c r="Y29" s="14">
        <v>0</v>
      </c>
      <c r="Z29" s="14">
        <v>0</v>
      </c>
      <c r="AA29" s="51">
        <v>0</v>
      </c>
      <c r="AB29" s="14">
        <v>13344.21117</v>
      </c>
      <c r="AC29" s="14">
        <v>16520.48747</v>
      </c>
      <c r="AD29" s="14">
        <v>18838.53082</v>
      </c>
      <c r="AE29" s="14">
        <v>23199.461979999996</v>
      </c>
      <c r="AF29" s="51">
        <v>71902.691439999995</v>
      </c>
      <c r="AG29" s="193"/>
      <c r="AH29" s="193"/>
    </row>
    <row r="30" spans="2:36" x14ac:dyDescent="0.25">
      <c r="B30" s="35" t="s">
        <v>185</v>
      </c>
      <c r="C30" s="14">
        <v>0</v>
      </c>
      <c r="D30" s="14">
        <v>0</v>
      </c>
      <c r="E30" s="14">
        <v>0</v>
      </c>
      <c r="F30" s="14">
        <v>0</v>
      </c>
      <c r="G30" s="51">
        <v>0</v>
      </c>
      <c r="H30" s="14">
        <v>0</v>
      </c>
      <c r="I30" s="14">
        <v>0</v>
      </c>
      <c r="J30" s="14">
        <v>0</v>
      </c>
      <c r="K30" s="14">
        <v>0</v>
      </c>
      <c r="L30" s="51">
        <v>0</v>
      </c>
      <c r="M30" s="14">
        <v>0</v>
      </c>
      <c r="N30" s="14">
        <v>0</v>
      </c>
      <c r="O30" s="14">
        <v>0</v>
      </c>
      <c r="P30" s="14">
        <v>0</v>
      </c>
      <c r="Q30" s="51">
        <v>0</v>
      </c>
      <c r="R30" s="14">
        <v>0</v>
      </c>
      <c r="S30" s="14">
        <v>0</v>
      </c>
      <c r="T30" s="14">
        <v>0</v>
      </c>
      <c r="U30" s="14">
        <v>0</v>
      </c>
      <c r="V30" s="51">
        <v>0</v>
      </c>
      <c r="W30" s="14">
        <v>0</v>
      </c>
      <c r="X30" s="14">
        <v>0</v>
      </c>
      <c r="Y30" s="14">
        <v>0</v>
      </c>
      <c r="Z30" s="14">
        <v>0</v>
      </c>
      <c r="AA30" s="51">
        <v>0</v>
      </c>
      <c r="AB30" s="14">
        <v>0</v>
      </c>
      <c r="AC30" s="14">
        <v>1115.6157800000001</v>
      </c>
      <c r="AD30" s="14">
        <v>5017.2139999999999</v>
      </c>
      <c r="AE30" s="14">
        <v>6475.7491800000007</v>
      </c>
      <c r="AF30" s="51">
        <v>12608.578960000001</v>
      </c>
      <c r="AG30" s="193"/>
      <c r="AH30" s="193"/>
    </row>
    <row r="31" spans="2:36" x14ac:dyDescent="0.25">
      <c r="B31" s="35" t="s">
        <v>187</v>
      </c>
      <c r="C31" s="14">
        <v>0</v>
      </c>
      <c r="D31" s="14">
        <v>0</v>
      </c>
      <c r="E31" s="14">
        <v>0</v>
      </c>
      <c r="F31" s="14">
        <v>0</v>
      </c>
      <c r="G31" s="51">
        <v>0</v>
      </c>
      <c r="H31" s="14">
        <v>0</v>
      </c>
      <c r="I31" s="14">
        <v>0</v>
      </c>
      <c r="J31" s="14">
        <v>0</v>
      </c>
      <c r="K31" s="14">
        <v>0</v>
      </c>
      <c r="L31" s="51">
        <v>0</v>
      </c>
      <c r="M31" s="14">
        <v>0</v>
      </c>
      <c r="N31" s="14">
        <v>0</v>
      </c>
      <c r="O31" s="14">
        <v>0</v>
      </c>
      <c r="P31" s="14">
        <v>0</v>
      </c>
      <c r="Q31" s="51">
        <v>0</v>
      </c>
      <c r="R31" s="14">
        <v>0</v>
      </c>
      <c r="S31" s="14">
        <v>0</v>
      </c>
      <c r="T31" s="14">
        <v>0</v>
      </c>
      <c r="U31" s="14">
        <v>0</v>
      </c>
      <c r="V31" s="51">
        <v>0</v>
      </c>
      <c r="W31" s="14">
        <v>0</v>
      </c>
      <c r="X31" s="14">
        <v>0</v>
      </c>
      <c r="Y31" s="14">
        <v>0</v>
      </c>
      <c r="Z31" s="14">
        <v>0</v>
      </c>
      <c r="AA31" s="51">
        <v>0</v>
      </c>
      <c r="AB31" s="14">
        <v>14707.75037</v>
      </c>
      <c r="AC31" s="14">
        <v>34243.350870000002</v>
      </c>
      <c r="AD31" s="14">
        <v>50129.761829999989</v>
      </c>
      <c r="AE31" s="14">
        <v>63928.733469999999</v>
      </c>
      <c r="AF31" s="51">
        <v>163009.59654</v>
      </c>
      <c r="AG31" s="193"/>
      <c r="AH31" s="193"/>
    </row>
    <row r="32" spans="2:36" x14ac:dyDescent="0.25">
      <c r="B32" s="35" t="s">
        <v>173</v>
      </c>
      <c r="C32" s="14">
        <v>0</v>
      </c>
      <c r="D32" s="14">
        <v>0</v>
      </c>
      <c r="E32" s="14">
        <v>0</v>
      </c>
      <c r="F32" s="14">
        <v>0</v>
      </c>
      <c r="G32" s="51">
        <v>0</v>
      </c>
      <c r="H32" s="14">
        <v>0</v>
      </c>
      <c r="I32" s="14">
        <v>0</v>
      </c>
      <c r="J32" s="14">
        <v>0</v>
      </c>
      <c r="K32" s="14">
        <v>0</v>
      </c>
      <c r="L32" s="51">
        <v>0</v>
      </c>
      <c r="M32" s="14">
        <v>0</v>
      </c>
      <c r="N32" s="14">
        <v>0</v>
      </c>
      <c r="O32" s="14">
        <v>0</v>
      </c>
      <c r="P32" s="14">
        <v>0</v>
      </c>
      <c r="Q32" s="51">
        <v>0</v>
      </c>
      <c r="R32" s="14">
        <v>0</v>
      </c>
      <c r="S32" s="14">
        <v>0</v>
      </c>
      <c r="T32" s="14">
        <v>0</v>
      </c>
      <c r="U32" s="14">
        <v>0</v>
      </c>
      <c r="V32" s="51">
        <v>0</v>
      </c>
      <c r="W32" s="14">
        <v>0</v>
      </c>
      <c r="X32" s="14">
        <v>0</v>
      </c>
      <c r="Y32" s="14">
        <v>0</v>
      </c>
      <c r="Z32" s="14">
        <v>0</v>
      </c>
      <c r="AA32" s="51">
        <v>0</v>
      </c>
      <c r="AB32" s="14">
        <v>0</v>
      </c>
      <c r="AC32" s="14">
        <v>0</v>
      </c>
      <c r="AD32" s="14">
        <v>6379.6751800000002</v>
      </c>
      <c r="AE32" s="14">
        <v>8454.2459299999991</v>
      </c>
      <c r="AF32" s="51">
        <v>14833.921109999999</v>
      </c>
      <c r="AG32" s="193"/>
      <c r="AH32" s="193"/>
    </row>
    <row r="33" spans="2:34" x14ac:dyDescent="0.25">
      <c r="B33" s="35" t="s">
        <v>174</v>
      </c>
      <c r="C33" s="14">
        <v>0</v>
      </c>
      <c r="D33" s="14">
        <v>0</v>
      </c>
      <c r="E33" s="14">
        <v>0</v>
      </c>
      <c r="F33" s="14">
        <v>0</v>
      </c>
      <c r="G33" s="51">
        <v>0</v>
      </c>
      <c r="H33" s="14">
        <v>0</v>
      </c>
      <c r="I33" s="14">
        <v>0</v>
      </c>
      <c r="J33" s="14">
        <v>0</v>
      </c>
      <c r="K33" s="14">
        <v>0</v>
      </c>
      <c r="L33" s="51">
        <v>0</v>
      </c>
      <c r="M33" s="14">
        <v>0</v>
      </c>
      <c r="N33" s="14">
        <v>0</v>
      </c>
      <c r="O33" s="14">
        <v>0</v>
      </c>
      <c r="P33" s="14">
        <v>0</v>
      </c>
      <c r="Q33" s="51">
        <v>0</v>
      </c>
      <c r="R33" s="14">
        <v>0</v>
      </c>
      <c r="S33" s="14">
        <v>0</v>
      </c>
      <c r="T33" s="14">
        <v>0</v>
      </c>
      <c r="U33" s="14">
        <v>0</v>
      </c>
      <c r="V33" s="51">
        <v>0</v>
      </c>
      <c r="W33" s="14">
        <v>0</v>
      </c>
      <c r="X33" s="14">
        <v>0</v>
      </c>
      <c r="Y33" s="14">
        <v>0</v>
      </c>
      <c r="Z33" s="14">
        <v>0</v>
      </c>
      <c r="AA33" s="51">
        <v>0</v>
      </c>
      <c r="AB33" s="14">
        <v>0</v>
      </c>
      <c r="AC33" s="14">
        <v>0</v>
      </c>
      <c r="AD33" s="14">
        <v>625.17274999999995</v>
      </c>
      <c r="AE33" s="14">
        <v>7527.6387500000001</v>
      </c>
      <c r="AF33" s="51">
        <v>8152.8114999999998</v>
      </c>
      <c r="AG33" s="193"/>
      <c r="AH33" s="193"/>
    </row>
    <row r="34" spans="2:34" s="87" customFormat="1" x14ac:dyDescent="0.25">
      <c r="B34" s="35" t="s">
        <v>189</v>
      </c>
      <c r="C34" s="14">
        <v>0</v>
      </c>
      <c r="D34" s="14">
        <v>0</v>
      </c>
      <c r="E34" s="14">
        <v>0</v>
      </c>
      <c r="F34" s="14">
        <v>0</v>
      </c>
      <c r="G34" s="51">
        <v>0</v>
      </c>
      <c r="H34" s="14">
        <v>0</v>
      </c>
      <c r="I34" s="14">
        <v>0</v>
      </c>
      <c r="J34" s="14">
        <v>0</v>
      </c>
      <c r="K34" s="14">
        <v>0</v>
      </c>
      <c r="L34" s="51">
        <v>0</v>
      </c>
      <c r="M34" s="14">
        <v>0</v>
      </c>
      <c r="N34" s="14">
        <v>0</v>
      </c>
      <c r="O34" s="14">
        <v>0</v>
      </c>
      <c r="P34" s="14">
        <v>0</v>
      </c>
      <c r="Q34" s="51">
        <v>0</v>
      </c>
      <c r="R34" s="14">
        <v>0</v>
      </c>
      <c r="S34" s="14">
        <v>0</v>
      </c>
      <c r="T34" s="14">
        <v>0</v>
      </c>
      <c r="U34" s="14">
        <v>0</v>
      </c>
      <c r="V34" s="51">
        <v>0</v>
      </c>
      <c r="W34" s="14">
        <v>0</v>
      </c>
      <c r="X34" s="14">
        <v>0</v>
      </c>
      <c r="Y34" s="14">
        <v>0</v>
      </c>
      <c r="Z34" s="14">
        <v>0</v>
      </c>
      <c r="AA34" s="51">
        <v>0</v>
      </c>
      <c r="AB34" s="14">
        <v>0</v>
      </c>
      <c r="AC34" s="14">
        <v>0</v>
      </c>
      <c r="AD34" s="14">
        <v>0</v>
      </c>
      <c r="AE34" s="14">
        <v>14.02482</v>
      </c>
      <c r="AF34" s="51">
        <v>14.02482</v>
      </c>
      <c r="AG34" s="193"/>
      <c r="AH34" s="9"/>
    </row>
    <row r="35" spans="2:34" x14ac:dyDescent="0.25">
      <c r="B35" s="35" t="s">
        <v>516</v>
      </c>
      <c r="C35" s="14">
        <v>0</v>
      </c>
      <c r="D35" s="14">
        <v>0</v>
      </c>
      <c r="E35" s="14">
        <v>0</v>
      </c>
      <c r="F35" s="14">
        <v>0</v>
      </c>
      <c r="G35" s="51">
        <v>0</v>
      </c>
      <c r="H35" s="14">
        <v>0</v>
      </c>
      <c r="I35" s="14">
        <v>0</v>
      </c>
      <c r="J35" s="14">
        <v>0</v>
      </c>
      <c r="K35" s="14">
        <v>0</v>
      </c>
      <c r="L35" s="51">
        <v>0</v>
      </c>
      <c r="M35" s="14">
        <v>0</v>
      </c>
      <c r="N35" s="14">
        <v>0</v>
      </c>
      <c r="O35" s="14">
        <v>0</v>
      </c>
      <c r="P35" s="14">
        <v>0</v>
      </c>
      <c r="Q35" s="51">
        <v>0</v>
      </c>
      <c r="R35" s="14">
        <v>0</v>
      </c>
      <c r="S35" s="14">
        <v>0</v>
      </c>
      <c r="T35" s="14">
        <v>0</v>
      </c>
      <c r="U35" s="14">
        <v>0</v>
      </c>
      <c r="V35" s="51">
        <v>0</v>
      </c>
      <c r="W35" s="14">
        <v>0</v>
      </c>
      <c r="X35" s="14">
        <v>0</v>
      </c>
      <c r="Y35" s="14">
        <v>0</v>
      </c>
      <c r="Z35" s="14">
        <v>0</v>
      </c>
      <c r="AA35" s="51">
        <v>0</v>
      </c>
      <c r="AB35" s="14">
        <v>0</v>
      </c>
      <c r="AC35" s="14">
        <v>0</v>
      </c>
      <c r="AD35" s="14">
        <v>23.385950000000005</v>
      </c>
      <c r="AE35" s="14">
        <v>623.02203999999983</v>
      </c>
      <c r="AF35" s="51">
        <v>646.40798999999981</v>
      </c>
      <c r="AG35" s="193"/>
    </row>
    <row r="36" spans="2:34" x14ac:dyDescent="0.25">
      <c r="B36" s="34" t="s">
        <v>190</v>
      </c>
      <c r="C36" s="36"/>
      <c r="D36" s="36"/>
      <c r="E36" s="36"/>
      <c r="F36" s="36"/>
      <c r="G36" s="52"/>
      <c r="H36" s="36"/>
      <c r="I36" s="36"/>
      <c r="J36" s="36"/>
      <c r="K36" s="36"/>
      <c r="L36" s="52"/>
      <c r="M36" s="36"/>
      <c r="N36" s="36"/>
      <c r="O36" s="36"/>
      <c r="P36" s="36"/>
      <c r="Q36" s="52"/>
      <c r="R36" s="36"/>
      <c r="S36" s="36"/>
      <c r="T36" s="36"/>
      <c r="U36" s="36"/>
      <c r="V36" s="52"/>
      <c r="W36" s="36"/>
      <c r="X36" s="36"/>
      <c r="Y36" s="36"/>
      <c r="Z36" s="36"/>
      <c r="AA36" s="52"/>
      <c r="AB36" s="36">
        <v>-1781.4667399999998</v>
      </c>
      <c r="AC36" s="36">
        <v>-21658.209200000001</v>
      </c>
      <c r="AD36" s="36">
        <v>-24240.573229999995</v>
      </c>
      <c r="AE36" s="36">
        <v>-27746.284649999998</v>
      </c>
      <c r="AF36" s="52">
        <v>-75426.533819999997</v>
      </c>
      <c r="AG36" s="9"/>
      <c r="AH36" s="9"/>
    </row>
    <row r="37" spans="2:34" x14ac:dyDescent="0.25">
      <c r="B37" s="35"/>
      <c r="C37" s="14"/>
      <c r="D37" s="14"/>
      <c r="E37" s="14"/>
      <c r="F37" s="14"/>
      <c r="G37" s="51"/>
      <c r="H37" s="14"/>
      <c r="I37" s="14"/>
      <c r="J37" s="14"/>
      <c r="K37" s="14"/>
      <c r="L37" s="51"/>
      <c r="M37" s="14"/>
      <c r="N37" s="14"/>
      <c r="O37" s="14"/>
      <c r="P37" s="14"/>
      <c r="Q37" s="51"/>
      <c r="R37" s="14"/>
      <c r="S37" s="14"/>
      <c r="T37" s="14"/>
      <c r="U37" s="14"/>
      <c r="V37" s="51"/>
      <c r="W37" s="14"/>
      <c r="X37" s="194"/>
      <c r="Y37" s="14"/>
      <c r="Z37" s="14"/>
      <c r="AA37" s="51"/>
      <c r="AB37" s="194">
        <v>0.12112435247974636</v>
      </c>
      <c r="AC37" s="193">
        <v>0.61252381650129473</v>
      </c>
      <c r="AD37" s="194">
        <v>0.38987521462434643</v>
      </c>
      <c r="AE37" s="194">
        <v>0.31883700390587943</v>
      </c>
      <c r="AF37" s="51"/>
      <c r="AG37" s="9"/>
    </row>
    <row r="38" spans="2:34" x14ac:dyDescent="0.25">
      <c r="B38" s="34" t="s">
        <v>191</v>
      </c>
      <c r="C38" s="36">
        <v>-11206.133216375001</v>
      </c>
      <c r="D38" s="36">
        <v>-13327.701679999998</v>
      </c>
      <c r="E38" s="36">
        <v>-17608.093830000002</v>
      </c>
      <c r="F38" s="36">
        <v>-20717.561589999998</v>
      </c>
      <c r="G38" s="52">
        <v>-62859.490316374999</v>
      </c>
      <c r="H38" s="36">
        <v>-19750.060062050001</v>
      </c>
      <c r="I38" s="36">
        <v>-20583.432040000003</v>
      </c>
      <c r="J38" s="36">
        <v>-22631.823019999989</v>
      </c>
      <c r="K38" s="36">
        <v>-29543.228969999996</v>
      </c>
      <c r="L38" s="52">
        <v>-92508.544092049997</v>
      </c>
      <c r="M38" s="36">
        <v>-20292.245869899998</v>
      </c>
      <c r="N38" s="36">
        <v>-26203.933441599991</v>
      </c>
      <c r="O38" s="36">
        <v>-29415.879860000019</v>
      </c>
      <c r="P38" s="36">
        <v>-29523.258123</v>
      </c>
      <c r="Q38" s="52">
        <v>-105435.31729450001</v>
      </c>
      <c r="R38" s="36">
        <v>-26365.988598674998</v>
      </c>
      <c r="S38" s="36">
        <v>-30255.89972999999</v>
      </c>
      <c r="T38" s="36">
        <v>-32212.213794650004</v>
      </c>
      <c r="U38" s="36">
        <v>-34282.304858324991</v>
      </c>
      <c r="V38" s="52">
        <v>-123116.40698164998</v>
      </c>
      <c r="W38" s="36">
        <v>-30500.919940000003</v>
      </c>
      <c r="X38" s="36">
        <v>-28159.054629999999</v>
      </c>
      <c r="Y38" s="36">
        <v>-43884.79458999999</v>
      </c>
      <c r="Z38" s="36">
        <v>-37313.735299999971</v>
      </c>
      <c r="AA38" s="52">
        <v>-139858.50445999997</v>
      </c>
      <c r="AB38" s="36">
        <v>-34651.087630000002</v>
      </c>
      <c r="AC38" s="36">
        <v>-42476.204289999994</v>
      </c>
      <c r="AD38" s="36">
        <v>-50963.072759999988</v>
      </c>
      <c r="AE38" s="36">
        <v>-62417.958160000009</v>
      </c>
      <c r="AF38" s="52">
        <v>-190508.32283999998</v>
      </c>
      <c r="AG38" s="9"/>
      <c r="AH38" s="9"/>
    </row>
    <row r="39" spans="2:34" x14ac:dyDescent="0.25">
      <c r="B39" s="35" t="s">
        <v>192</v>
      </c>
      <c r="C39" s="14">
        <v>0</v>
      </c>
      <c r="D39" s="14">
        <v>0</v>
      </c>
      <c r="E39" s="14">
        <v>0</v>
      </c>
      <c r="F39" s="14">
        <v>0</v>
      </c>
      <c r="G39" s="51">
        <v>0</v>
      </c>
      <c r="H39" s="14">
        <v>0</v>
      </c>
      <c r="I39" s="14">
        <v>0</v>
      </c>
      <c r="J39" s="14">
        <v>0</v>
      </c>
      <c r="K39" s="14">
        <v>0</v>
      </c>
      <c r="L39" s="51">
        <v>0</v>
      </c>
      <c r="M39" s="14">
        <v>0</v>
      </c>
      <c r="N39" s="14">
        <v>0.56599999999999995</v>
      </c>
      <c r="O39" s="14">
        <v>0.16358000000000006</v>
      </c>
      <c r="P39" s="14">
        <v>236.88291000000208</v>
      </c>
      <c r="Q39" s="51">
        <v>237.61249000000208</v>
      </c>
      <c r="R39" s="14">
        <v>0</v>
      </c>
      <c r="S39" s="14">
        <v>0</v>
      </c>
      <c r="T39" s="14">
        <v>5.6900000000000006E-3</v>
      </c>
      <c r="U39" s="14">
        <v>0</v>
      </c>
      <c r="V39" s="51">
        <v>5.6900000000000006E-3</v>
      </c>
      <c r="W39" s="14">
        <v>0</v>
      </c>
      <c r="X39" s="14">
        <v>0</v>
      </c>
      <c r="Y39" s="14">
        <v>0</v>
      </c>
      <c r="Z39" s="14">
        <v>1.8731800000000001</v>
      </c>
      <c r="AA39" s="51">
        <v>1.8731800000000001</v>
      </c>
      <c r="AB39" s="14">
        <v>0</v>
      </c>
      <c r="AC39" s="14">
        <v>1809.0078899999999</v>
      </c>
      <c r="AD39" s="14">
        <v>5934.6343400000005</v>
      </c>
      <c r="AE39" s="14">
        <v>6.7999999970197672E-4</v>
      </c>
      <c r="AF39" s="51">
        <v>7743.6429100000005</v>
      </c>
      <c r="AG39" s="9"/>
      <c r="AH39" s="9"/>
    </row>
    <row r="40" spans="2:34" x14ac:dyDescent="0.25">
      <c r="B40" s="35" t="s">
        <v>193</v>
      </c>
      <c r="C40" s="14">
        <v>-2216.6877699999995</v>
      </c>
      <c r="D40" s="14">
        <v>-4126.8672299999998</v>
      </c>
      <c r="E40" s="14">
        <v>-6310.178469999998</v>
      </c>
      <c r="F40" s="14">
        <v>-9359.9636400000036</v>
      </c>
      <c r="G40" s="51">
        <v>-22013.697110000001</v>
      </c>
      <c r="H40" s="14">
        <v>-6669.2848099999983</v>
      </c>
      <c r="I40" s="14">
        <v>-7482.5691600000036</v>
      </c>
      <c r="J40" s="14">
        <v>-8903.9532499999932</v>
      </c>
      <c r="K40" s="14">
        <v>-15634.739829999999</v>
      </c>
      <c r="L40" s="51">
        <v>-38690.547049999994</v>
      </c>
      <c r="M40" s="14">
        <v>-8155.6838599999992</v>
      </c>
      <c r="N40" s="14">
        <v>-10933.564439999993</v>
      </c>
      <c r="O40" s="14">
        <v>-14467.978350000012</v>
      </c>
      <c r="P40" s="14">
        <v>-13158.086230000001</v>
      </c>
      <c r="Q40" s="51">
        <v>-46715.312880000005</v>
      </c>
      <c r="R40" s="14">
        <v>-10460.7711</v>
      </c>
      <c r="S40" s="14">
        <v>-11110.768909999993</v>
      </c>
      <c r="T40" s="14">
        <v>-12026.777290000002</v>
      </c>
      <c r="U40" s="14">
        <v>-11909.429629999999</v>
      </c>
      <c r="V40" s="51">
        <v>-45507.746929999994</v>
      </c>
      <c r="W40" s="14">
        <v>-16810.195630000006</v>
      </c>
      <c r="X40" s="14">
        <v>-11807.021239999998</v>
      </c>
      <c r="Y40" s="14">
        <v>-12318.089829999997</v>
      </c>
      <c r="Z40" s="14">
        <v>-14215.174809999997</v>
      </c>
      <c r="AA40" s="51">
        <v>-55150.481509999998</v>
      </c>
      <c r="AB40" s="14">
        <v>-13579.38731</v>
      </c>
      <c r="AC40" s="14">
        <v>-19664.983889999996</v>
      </c>
      <c r="AD40" s="14">
        <v>-15965.393460000008</v>
      </c>
      <c r="AE40" s="14">
        <v>-20353.055479999981</v>
      </c>
      <c r="AF40" s="51">
        <v>-69562.820139999982</v>
      </c>
      <c r="AG40" s="9"/>
      <c r="AH40" s="9"/>
    </row>
    <row r="41" spans="2:34" x14ac:dyDescent="0.25">
      <c r="B41" s="35" t="s">
        <v>194</v>
      </c>
      <c r="C41" s="14">
        <v>-8989.4454463750008</v>
      </c>
      <c r="D41" s="14">
        <v>-9200.8344499999985</v>
      </c>
      <c r="E41" s="14">
        <v>-11297.915360000003</v>
      </c>
      <c r="F41" s="14">
        <v>-11357.597949999996</v>
      </c>
      <c r="G41" s="51">
        <v>-40845.793206374998</v>
      </c>
      <c r="H41" s="14">
        <v>-13080.775252050002</v>
      </c>
      <c r="I41" s="14">
        <v>-13100.862879999999</v>
      </c>
      <c r="J41" s="14">
        <v>-13727.869769999998</v>
      </c>
      <c r="K41" s="14">
        <v>-13908.489139999998</v>
      </c>
      <c r="L41" s="51">
        <v>-53817.997042049996</v>
      </c>
      <c r="M41" s="14">
        <v>-12136.562009900001</v>
      </c>
      <c r="N41" s="14">
        <v>-15270.935001599999</v>
      </c>
      <c r="O41" s="14">
        <v>-14948.065090000007</v>
      </c>
      <c r="P41" s="14">
        <v>-16602.054802999999</v>
      </c>
      <c r="Q41" s="51">
        <v>-58957.616904500006</v>
      </c>
      <c r="R41" s="14">
        <v>-15905.217498674998</v>
      </c>
      <c r="S41" s="14">
        <v>-19145.130819999998</v>
      </c>
      <c r="T41" s="14">
        <v>-20175.696204650005</v>
      </c>
      <c r="U41" s="14">
        <v>-22359.820568324991</v>
      </c>
      <c r="V41" s="51">
        <v>-77585.86509164999</v>
      </c>
      <c r="W41" s="14">
        <v>-13690.724309999998</v>
      </c>
      <c r="X41" s="14">
        <v>-16342.020769999999</v>
      </c>
      <c r="Y41" s="14">
        <v>-31538.01727</v>
      </c>
      <c r="Z41" s="14">
        <v>-23100.433669999977</v>
      </c>
      <c r="AA41" s="51">
        <v>-84671.196019999974</v>
      </c>
      <c r="AB41" s="14">
        <v>-21071.70032</v>
      </c>
      <c r="AC41" s="14">
        <v>-24620.228290000003</v>
      </c>
      <c r="AD41" s="14">
        <v>-40932.313639999986</v>
      </c>
      <c r="AE41" s="14">
        <v>-42064.903360000026</v>
      </c>
      <c r="AF41" s="51">
        <v>-128689.14561000001</v>
      </c>
      <c r="AG41" s="9"/>
      <c r="AH41" s="9"/>
    </row>
    <row r="42" spans="2:34" x14ac:dyDescent="0.25">
      <c r="B42" s="35" t="s">
        <v>195</v>
      </c>
      <c r="C42" s="14">
        <v>0</v>
      </c>
      <c r="D42" s="14">
        <v>0</v>
      </c>
      <c r="E42" s="14">
        <v>0</v>
      </c>
      <c r="F42" s="14">
        <v>0</v>
      </c>
      <c r="G42" s="51">
        <v>0</v>
      </c>
      <c r="H42" s="14">
        <v>0</v>
      </c>
      <c r="I42" s="14">
        <v>0</v>
      </c>
      <c r="J42" s="14">
        <v>0</v>
      </c>
      <c r="K42" s="14">
        <v>0</v>
      </c>
      <c r="L42" s="51">
        <v>0</v>
      </c>
      <c r="M42" s="14">
        <v>0</v>
      </c>
      <c r="N42" s="14">
        <v>0</v>
      </c>
      <c r="O42" s="14">
        <v>0</v>
      </c>
      <c r="P42" s="14">
        <v>0</v>
      </c>
      <c r="Q42" s="51">
        <v>0</v>
      </c>
      <c r="R42" s="14">
        <v>0</v>
      </c>
      <c r="S42" s="14">
        <v>0</v>
      </c>
      <c r="T42" s="14">
        <v>-9.745989999999999</v>
      </c>
      <c r="U42" s="14">
        <v>-13.054660000000002</v>
      </c>
      <c r="V42" s="51">
        <v>-22.800650000000001</v>
      </c>
      <c r="W42" s="14">
        <v>0</v>
      </c>
      <c r="X42" s="14">
        <v>-10.01262</v>
      </c>
      <c r="Y42" s="14">
        <v>-28.687490000000004</v>
      </c>
      <c r="Z42" s="14">
        <v>0</v>
      </c>
      <c r="AA42" s="51">
        <v>-38.700110000000002</v>
      </c>
      <c r="AB42" s="14">
        <v>0</v>
      </c>
      <c r="AC42" s="14">
        <v>0</v>
      </c>
      <c r="AD42" s="14">
        <v>0</v>
      </c>
      <c r="AE42" s="14">
        <v>0</v>
      </c>
      <c r="AF42" s="51">
        <v>0</v>
      </c>
      <c r="AG42" s="9"/>
      <c r="AH42" s="9"/>
    </row>
    <row r="43" spans="2:34" x14ac:dyDescent="0.25">
      <c r="B43" s="34" t="s">
        <v>196</v>
      </c>
      <c r="C43" s="37">
        <v>300136.37963545439</v>
      </c>
      <c r="D43" s="37">
        <v>281635.25609094807</v>
      </c>
      <c r="E43" s="37">
        <v>301764.40821999981</v>
      </c>
      <c r="F43" s="37">
        <v>314985.77072722261</v>
      </c>
      <c r="G43" s="53">
        <v>1198521.8146736249</v>
      </c>
      <c r="H43" s="37">
        <v>351645.98708794999</v>
      </c>
      <c r="I43" s="37">
        <v>375809.27946000011</v>
      </c>
      <c r="J43" s="37">
        <v>351919.76481999992</v>
      </c>
      <c r="K43" s="37">
        <v>358611.49799999996</v>
      </c>
      <c r="L43" s="53">
        <v>1437986.52936795</v>
      </c>
      <c r="M43" s="37">
        <v>355670.9853001</v>
      </c>
      <c r="N43" s="37">
        <v>363009.36963839998</v>
      </c>
      <c r="O43" s="37">
        <v>396882.50622000004</v>
      </c>
      <c r="P43" s="37">
        <v>450661.68538700003</v>
      </c>
      <c r="Q43" s="53">
        <v>1566224.5465454999</v>
      </c>
      <c r="R43" s="37">
        <v>430607.03283132496</v>
      </c>
      <c r="S43" s="37">
        <v>432686.43466000009</v>
      </c>
      <c r="T43" s="37">
        <v>491257.74835534999</v>
      </c>
      <c r="U43" s="37">
        <v>528764.20666167513</v>
      </c>
      <c r="V43" s="53">
        <v>1883315.4225083501</v>
      </c>
      <c r="W43" s="37">
        <v>462259.20103999996</v>
      </c>
      <c r="X43" s="37">
        <v>436450.41609000007</v>
      </c>
      <c r="Y43" s="37">
        <v>606004.35706999991</v>
      </c>
      <c r="Z43" s="37">
        <v>520768.73657999991</v>
      </c>
      <c r="AA43" s="53">
        <v>2025482.7107799998</v>
      </c>
      <c r="AB43" s="37">
        <v>486671.95692999993</v>
      </c>
      <c r="AC43" s="37">
        <v>477327.55031000002</v>
      </c>
      <c r="AD43" s="37">
        <v>584514.40535999974</v>
      </c>
      <c r="AE43" s="37">
        <v>637149.11397999979</v>
      </c>
      <c r="AF43" s="53">
        <v>2185663.0265799998</v>
      </c>
      <c r="AG43" s="9"/>
      <c r="AH43" s="9"/>
    </row>
    <row r="44" spans="2:34" x14ac:dyDescent="0.25">
      <c r="B44" s="35"/>
      <c r="C44" s="15"/>
      <c r="D44" s="15"/>
      <c r="E44" s="15"/>
      <c r="F44" s="15"/>
      <c r="G44" s="51">
        <v>0</v>
      </c>
      <c r="H44" s="15"/>
      <c r="I44" s="15"/>
      <c r="J44" s="15"/>
      <c r="K44" s="15"/>
      <c r="L44" s="51">
        <v>0</v>
      </c>
      <c r="M44" s="15"/>
      <c r="N44" s="15"/>
      <c r="O44" s="15"/>
      <c r="P44" s="15"/>
      <c r="Q44" s="51">
        <v>0</v>
      </c>
      <c r="R44" s="15"/>
      <c r="S44" s="15"/>
      <c r="T44" s="15"/>
      <c r="U44" s="15"/>
      <c r="V44" s="51">
        <v>0</v>
      </c>
      <c r="W44" s="15"/>
      <c r="X44" s="15"/>
      <c r="Y44" s="15"/>
      <c r="Z44" s="15"/>
      <c r="AA44" s="51">
        <v>0</v>
      </c>
      <c r="AB44" s="15"/>
      <c r="AC44" s="15"/>
      <c r="AD44" s="15"/>
      <c r="AE44" s="15"/>
      <c r="AF44" s="51">
        <v>0</v>
      </c>
      <c r="AG44" s="9"/>
    </row>
    <row r="45" spans="2:34" x14ac:dyDescent="0.25">
      <c r="B45" s="34" t="s">
        <v>197</v>
      </c>
      <c r="C45" s="37">
        <v>-1418.2734300000006</v>
      </c>
      <c r="D45" s="37">
        <v>2677.4463700000006</v>
      </c>
      <c r="E45" s="37">
        <v>5837.2842000000046</v>
      </c>
      <c r="F45" s="37">
        <v>7006.9743999999992</v>
      </c>
      <c r="G45" s="53">
        <v>14103.431540000003</v>
      </c>
      <c r="H45" s="37">
        <v>4216.8447699999997</v>
      </c>
      <c r="I45" s="37">
        <v>7007.4345200000016</v>
      </c>
      <c r="J45" s="37">
        <v>6577.1029199999975</v>
      </c>
      <c r="K45" s="37">
        <v>6447.4069500000005</v>
      </c>
      <c r="L45" s="53">
        <v>24248.78916</v>
      </c>
      <c r="M45" s="37">
        <v>2733.1374600000008</v>
      </c>
      <c r="N45" s="37">
        <v>6629.2316099999989</v>
      </c>
      <c r="O45" s="37">
        <v>6872.5647300000001</v>
      </c>
      <c r="P45" s="37">
        <v>7660.6280699999998</v>
      </c>
      <c r="Q45" s="53">
        <v>23895.561870000001</v>
      </c>
      <c r="R45" s="37">
        <v>4140.2438900000006</v>
      </c>
      <c r="S45" s="37">
        <v>13237.845399999997</v>
      </c>
      <c r="T45" s="37">
        <v>12215.334070000001</v>
      </c>
      <c r="U45" s="37">
        <v>5350.0509500000044</v>
      </c>
      <c r="V45" s="53">
        <v>34943.474310000005</v>
      </c>
      <c r="W45" s="37">
        <v>4646.90798</v>
      </c>
      <c r="X45" s="37">
        <v>5911.9798900000005</v>
      </c>
      <c r="Y45" s="37">
        <v>3741.4539599999989</v>
      </c>
      <c r="Z45" s="37">
        <v>6040.7381800000003</v>
      </c>
      <c r="AA45" s="53">
        <v>20341.080009999998</v>
      </c>
      <c r="AB45" s="37">
        <v>-179.89427000000001</v>
      </c>
      <c r="AC45" s="37">
        <v>2444.45082</v>
      </c>
      <c r="AD45" s="37">
        <v>5011.8135199999997</v>
      </c>
      <c r="AE45" s="37">
        <v>3295.3234500000003</v>
      </c>
      <c r="AF45" s="53">
        <v>10571.693520000001</v>
      </c>
      <c r="AG45" s="9"/>
      <c r="AH45" s="9"/>
    </row>
    <row r="46" spans="2:34" x14ac:dyDescent="0.25">
      <c r="B46" s="35" t="s">
        <v>198</v>
      </c>
      <c r="C46" s="14">
        <v>2717.0130299999996</v>
      </c>
      <c r="D46" s="14">
        <v>4754.5504600000004</v>
      </c>
      <c r="E46" s="14">
        <v>5634.9898000000039</v>
      </c>
      <c r="F46" s="14">
        <v>7006.9743999999992</v>
      </c>
      <c r="G46" s="51">
        <v>20113.527690000003</v>
      </c>
      <c r="H46" s="14">
        <v>8481.92425</v>
      </c>
      <c r="I46" s="14">
        <v>8232.1099600000016</v>
      </c>
      <c r="J46" s="14">
        <v>6577.1029199999975</v>
      </c>
      <c r="K46" s="14">
        <v>6447.4069500000005</v>
      </c>
      <c r="L46" s="51">
        <v>29738.54408</v>
      </c>
      <c r="M46" s="14">
        <v>7050.4618900000005</v>
      </c>
      <c r="N46" s="14">
        <v>8263.3159099999993</v>
      </c>
      <c r="O46" s="14">
        <v>6872.5947500000002</v>
      </c>
      <c r="P46" s="14">
        <v>7660.7134499999993</v>
      </c>
      <c r="Q46" s="51">
        <v>29847.085999999999</v>
      </c>
      <c r="R46" s="14">
        <v>4506.8492100000003</v>
      </c>
      <c r="S46" s="14">
        <v>13365.335369999997</v>
      </c>
      <c r="T46" s="14">
        <v>12215.489030000001</v>
      </c>
      <c r="U46" s="14">
        <v>5350.0509500000044</v>
      </c>
      <c r="V46" s="51">
        <v>35437.724560000002</v>
      </c>
      <c r="W46" s="14">
        <v>5487.2420899999997</v>
      </c>
      <c r="X46" s="14">
        <v>5913.1763800000008</v>
      </c>
      <c r="Y46" s="14">
        <v>3741.4574999999986</v>
      </c>
      <c r="Z46" s="14">
        <v>6040.7746800000004</v>
      </c>
      <c r="AA46" s="51">
        <v>21182.65065</v>
      </c>
      <c r="AB46" s="14">
        <v>841.82868999999994</v>
      </c>
      <c r="AC46" s="14">
        <v>2444.4508300000002</v>
      </c>
      <c r="AD46" s="14">
        <v>5568.4585800000004</v>
      </c>
      <c r="AE46" s="14">
        <v>6728.4127999999992</v>
      </c>
      <c r="AF46" s="51">
        <v>15583.150900000001</v>
      </c>
      <c r="AG46" s="9"/>
      <c r="AH46" s="9"/>
    </row>
    <row r="47" spans="2:34" x14ac:dyDescent="0.25">
      <c r="B47" s="35" t="s">
        <v>199</v>
      </c>
      <c r="C47" s="14">
        <v>-4135.2864600000003</v>
      </c>
      <c r="D47" s="14">
        <v>-2077.1040899999998</v>
      </c>
      <c r="E47" s="14">
        <v>202.29440000000068</v>
      </c>
      <c r="F47" s="14">
        <v>0</v>
      </c>
      <c r="G47" s="51">
        <v>-6010.0961499999994</v>
      </c>
      <c r="H47" s="14">
        <v>-4265.0794800000003</v>
      </c>
      <c r="I47" s="14">
        <v>-1224.67544</v>
      </c>
      <c r="J47" s="14">
        <v>0</v>
      </c>
      <c r="K47" s="14">
        <v>0</v>
      </c>
      <c r="L47" s="51">
        <v>-5489.7549200000003</v>
      </c>
      <c r="M47" s="14">
        <v>-4317.3244299999997</v>
      </c>
      <c r="N47" s="14">
        <v>-1634.0843000000004</v>
      </c>
      <c r="O47" s="14">
        <v>-3.0020000000149594E-2</v>
      </c>
      <c r="P47" s="14">
        <v>-8.5379999999531719E-2</v>
      </c>
      <c r="Q47" s="51">
        <v>-5951.5241299999998</v>
      </c>
      <c r="R47" s="14">
        <v>-366.60532000000001</v>
      </c>
      <c r="S47" s="14">
        <v>-127.48996999999997</v>
      </c>
      <c r="T47" s="14">
        <v>-0.15496000000001686</v>
      </c>
      <c r="U47" s="14">
        <v>0</v>
      </c>
      <c r="V47" s="51">
        <v>-494.25024999999999</v>
      </c>
      <c r="W47" s="14">
        <v>-840.3341099999999</v>
      </c>
      <c r="X47" s="14">
        <v>-1.1964900000000398</v>
      </c>
      <c r="Y47" s="14">
        <v>-3.5399999999299325E-3</v>
      </c>
      <c r="Z47" s="14">
        <v>-3.6500000000046384E-2</v>
      </c>
      <c r="AA47" s="51">
        <v>-841.57063999999991</v>
      </c>
      <c r="AB47" s="14">
        <v>-1021.7229599999999</v>
      </c>
      <c r="AC47" s="14">
        <v>-9.9999999747524271E-6</v>
      </c>
      <c r="AD47" s="14">
        <v>-556.64506000000006</v>
      </c>
      <c r="AE47" s="14">
        <v>-3433.0893499999997</v>
      </c>
      <c r="AF47" s="51">
        <v>-5011.4573799999998</v>
      </c>
      <c r="AG47" s="9"/>
      <c r="AH47" s="9"/>
    </row>
    <row r="48" spans="2:34" x14ac:dyDescent="0.25">
      <c r="B48" s="35"/>
      <c r="C48" s="14"/>
      <c r="D48" s="14"/>
      <c r="E48" s="14"/>
      <c r="F48" s="14"/>
      <c r="G48" s="51"/>
      <c r="H48" s="14"/>
      <c r="I48" s="14"/>
      <c r="J48" s="14"/>
      <c r="K48" s="14"/>
      <c r="L48" s="51"/>
      <c r="M48" s="14"/>
      <c r="N48" s="14"/>
      <c r="O48" s="14"/>
      <c r="P48" s="14"/>
      <c r="Q48" s="51"/>
      <c r="R48" s="14"/>
      <c r="S48" s="14"/>
      <c r="T48" s="14"/>
      <c r="U48" s="14"/>
      <c r="V48" s="51"/>
      <c r="W48" s="14"/>
      <c r="X48" s="14"/>
      <c r="Y48" s="14"/>
      <c r="Z48" s="14"/>
      <c r="AA48" s="51"/>
      <c r="AB48" s="14"/>
      <c r="AC48" s="14"/>
      <c r="AD48" s="14"/>
      <c r="AE48" s="14"/>
      <c r="AF48" s="51"/>
      <c r="AG48" s="9"/>
    </row>
    <row r="49" spans="2:35" x14ac:dyDescent="0.25">
      <c r="B49" s="34" t="s">
        <v>200</v>
      </c>
      <c r="C49" s="37">
        <v>298718.10620545439</v>
      </c>
      <c r="D49" s="37">
        <v>284312.70246094809</v>
      </c>
      <c r="E49" s="37">
        <v>307601.6924199998</v>
      </c>
      <c r="F49" s="37">
        <v>321992.74512722262</v>
      </c>
      <c r="G49" s="53">
        <v>1212625.2462136247</v>
      </c>
      <c r="H49" s="37">
        <v>355862.83185795002</v>
      </c>
      <c r="I49" s="37">
        <v>382816.71398000012</v>
      </c>
      <c r="J49" s="37">
        <v>358496.8677399999</v>
      </c>
      <c r="K49" s="37">
        <v>365058.90494999994</v>
      </c>
      <c r="L49" s="53">
        <v>1462235.31852795</v>
      </c>
      <c r="M49" s="37">
        <v>358404.1227601</v>
      </c>
      <c r="N49" s="37">
        <v>369638.60124839999</v>
      </c>
      <c r="O49" s="37">
        <v>403755.07095000002</v>
      </c>
      <c r="P49" s="37">
        <v>458322.31345700001</v>
      </c>
      <c r="Q49" s="53">
        <v>1590120.1084155</v>
      </c>
      <c r="R49" s="37">
        <v>434747.27672132495</v>
      </c>
      <c r="S49" s="37">
        <v>445924.28006000008</v>
      </c>
      <c r="T49" s="37">
        <v>503473.08242534997</v>
      </c>
      <c r="U49" s="37">
        <v>534114.25761167519</v>
      </c>
      <c r="V49" s="53">
        <v>1918258.8968183501</v>
      </c>
      <c r="W49" s="37">
        <v>466906.10901999997</v>
      </c>
      <c r="X49" s="37">
        <v>442362.39598000009</v>
      </c>
      <c r="Y49" s="37">
        <v>609745.81102999987</v>
      </c>
      <c r="Z49" s="37">
        <v>526809.4747599999</v>
      </c>
      <c r="AA49" s="53">
        <v>2045823.7907899998</v>
      </c>
      <c r="AB49" s="37">
        <v>486492.06265999994</v>
      </c>
      <c r="AC49" s="37">
        <v>479772.00113000005</v>
      </c>
      <c r="AD49" s="37">
        <v>589526.21887999971</v>
      </c>
      <c r="AE49" s="37">
        <v>640444.43742999982</v>
      </c>
      <c r="AF49" s="53">
        <v>2196234.7201</v>
      </c>
      <c r="AG49" s="9"/>
      <c r="AH49" s="9"/>
    </row>
    <row r="50" spans="2:35" x14ac:dyDescent="0.25">
      <c r="B50" s="38"/>
      <c r="C50" s="38"/>
      <c r="D50" s="38"/>
      <c r="E50" s="38"/>
      <c r="F50" s="38"/>
      <c r="G50" s="51">
        <v>0</v>
      </c>
      <c r="H50" s="38"/>
      <c r="I50" s="38"/>
      <c r="J50" s="38"/>
      <c r="K50" s="38"/>
      <c r="L50" s="51">
        <v>0</v>
      </c>
      <c r="M50" s="38"/>
      <c r="N50" s="38"/>
      <c r="O50" s="38"/>
      <c r="P50" s="38"/>
      <c r="Q50" s="51">
        <v>0</v>
      </c>
      <c r="R50" s="38"/>
      <c r="S50" s="38"/>
      <c r="T50" s="38"/>
      <c r="U50" s="38"/>
      <c r="V50" s="51">
        <v>0</v>
      </c>
      <c r="W50" s="38"/>
      <c r="X50" s="38"/>
      <c r="Y50" s="38"/>
      <c r="Z50" s="38"/>
      <c r="AA50" s="51">
        <v>0</v>
      </c>
      <c r="AB50" s="38"/>
      <c r="AC50" s="38"/>
      <c r="AD50" s="38"/>
      <c r="AE50" s="38"/>
      <c r="AF50" s="51">
        <v>0</v>
      </c>
      <c r="AG50" s="9"/>
    </row>
    <row r="51" spans="2:35" x14ac:dyDescent="0.25">
      <c r="B51" s="34" t="s">
        <v>201</v>
      </c>
      <c r="C51" s="36">
        <v>-28279.598763032503</v>
      </c>
      <c r="D51" s="36">
        <v>-28799.083560000006</v>
      </c>
      <c r="E51" s="36">
        <v>-36556.443429999992</v>
      </c>
      <c r="F51" s="36">
        <v>-36155.890209999998</v>
      </c>
      <c r="G51" s="52">
        <v>-129791.01596303251</v>
      </c>
      <c r="H51" s="36">
        <v>-42793.816057502998</v>
      </c>
      <c r="I51" s="36">
        <v>-42474.80287</v>
      </c>
      <c r="J51" s="36">
        <v>-43847.089709999993</v>
      </c>
      <c r="K51" s="36">
        <v>-42429.774840000005</v>
      </c>
      <c r="L51" s="52">
        <v>-171545.483477503</v>
      </c>
      <c r="M51" s="36">
        <v>-38911.268523034007</v>
      </c>
      <c r="N51" s="36">
        <v>-47693.894319056002</v>
      </c>
      <c r="O51" s="36">
        <v>-44940.490500000014</v>
      </c>
      <c r="P51" s="36">
        <v>-51112.451852379978</v>
      </c>
      <c r="Q51" s="52">
        <v>-182658.10519447</v>
      </c>
      <c r="R51" s="36">
        <v>-50125.4878968505</v>
      </c>
      <c r="S51" s="36">
        <v>-62276.76455</v>
      </c>
      <c r="T51" s="36">
        <v>-63990.277498219024</v>
      </c>
      <c r="U51" s="36">
        <v>-60152.375450369495</v>
      </c>
      <c r="V51" s="52">
        <v>-236544.90539543901</v>
      </c>
      <c r="W51" s="36">
        <v>-52976.324219999995</v>
      </c>
      <c r="X51" s="36">
        <v>-48424.392359999998</v>
      </c>
      <c r="Y51" s="36">
        <v>-101615.43473000002</v>
      </c>
      <c r="Z51" s="36">
        <v>-73394.194679999986</v>
      </c>
      <c r="AA51" s="52">
        <v>-276410.34599</v>
      </c>
      <c r="AB51" s="36">
        <v>-54834.664099999995</v>
      </c>
      <c r="AC51" s="36">
        <v>-53138.731930000002</v>
      </c>
      <c r="AD51" s="36">
        <v>-97389.54601999998</v>
      </c>
      <c r="AE51" s="36">
        <v>-94720.263690000022</v>
      </c>
      <c r="AF51" s="52">
        <v>-300083.20574</v>
      </c>
      <c r="AG51" s="9"/>
      <c r="AH51" s="9"/>
    </row>
    <row r="52" spans="2:35" x14ac:dyDescent="0.25">
      <c r="B52" s="191" t="s">
        <v>202</v>
      </c>
      <c r="C52" s="14">
        <v>-28282.357293032503</v>
      </c>
      <c r="D52" s="14">
        <v>-28801.603500000005</v>
      </c>
      <c r="E52" s="14">
        <v>-36557.502709999993</v>
      </c>
      <c r="F52" s="14">
        <v>-36151.750959999998</v>
      </c>
      <c r="G52" s="51">
        <v>-129793.21446303249</v>
      </c>
      <c r="H52" s="14">
        <v>-42793.104297503</v>
      </c>
      <c r="I52" s="14">
        <v>-42473.316129999999</v>
      </c>
      <c r="J52" s="14">
        <v>-43876.885589999991</v>
      </c>
      <c r="K52" s="14">
        <v>-42436.152100000007</v>
      </c>
      <c r="L52" s="51">
        <v>-171579.458117503</v>
      </c>
      <c r="M52" s="14">
        <v>-38849.198733034005</v>
      </c>
      <c r="N52" s="14">
        <v>-47693.894319056002</v>
      </c>
      <c r="O52" s="14">
        <v>-44940.490500000014</v>
      </c>
      <c r="P52" s="14">
        <v>-51112.451852379978</v>
      </c>
      <c r="Q52" s="51">
        <v>-182596.03540446999</v>
      </c>
      <c r="R52" s="14">
        <v>-50123.362136850497</v>
      </c>
      <c r="S52" s="14">
        <v>-59037.532789999997</v>
      </c>
      <c r="T52" s="14">
        <v>-62598.791878219025</v>
      </c>
      <c r="U52" s="14">
        <v>-64783.092830369496</v>
      </c>
      <c r="V52" s="51">
        <v>-236542.77963543899</v>
      </c>
      <c r="W52" s="14">
        <v>-51879.784719999996</v>
      </c>
      <c r="X52" s="14">
        <v>-47410.502759999996</v>
      </c>
      <c r="Y52" s="14">
        <v>-100662.87559000003</v>
      </c>
      <c r="Z52" s="14">
        <v>-76457.182919999992</v>
      </c>
      <c r="AA52" s="51">
        <v>-276410.34599</v>
      </c>
      <c r="AB52" s="14">
        <v>-53910.889759999998</v>
      </c>
      <c r="AC52" s="14">
        <v>-52168.189290000002</v>
      </c>
      <c r="AD52" s="14">
        <v>-96361.813859999995</v>
      </c>
      <c r="AE52" s="14">
        <v>-97642.31283000001</v>
      </c>
      <c r="AF52" s="51">
        <v>-300083.20574</v>
      </c>
      <c r="AG52" s="9"/>
      <c r="AH52" s="9"/>
    </row>
    <row r="53" spans="2:35" x14ac:dyDescent="0.25">
      <c r="B53" s="35" t="s">
        <v>203</v>
      </c>
      <c r="C53" s="14">
        <v>-20794.26271340625</v>
      </c>
      <c r="D53" s="14">
        <v>-21176.061400000006</v>
      </c>
      <c r="E53" s="14">
        <v>-26878.928459999996</v>
      </c>
      <c r="F53" s="14">
        <v>-26580.581590000002</v>
      </c>
      <c r="G53" s="51">
        <v>-95429.834163406253</v>
      </c>
      <c r="H53" s="14">
        <v>-31463.929631987503</v>
      </c>
      <c r="I53" s="14">
        <v>-31228.791269999998</v>
      </c>
      <c r="J53" s="14">
        <v>-32260.827639999989</v>
      </c>
      <c r="K53" s="14">
        <v>-31195.111840000012</v>
      </c>
      <c r="L53" s="51">
        <v>-126148.6603819875</v>
      </c>
      <c r="M53" s="14">
        <v>-28563.833657525003</v>
      </c>
      <c r="N53" s="14">
        <v>-35067.2721896</v>
      </c>
      <c r="O53" s="14">
        <v>-33038.470290000012</v>
      </c>
      <c r="P53" s="14">
        <v>-37659.656126749978</v>
      </c>
      <c r="Q53" s="51">
        <v>-134329.23226387499</v>
      </c>
      <c r="R53" s="14">
        <v>-36852.236865331244</v>
      </c>
      <c r="S53" s="14">
        <v>-43406.774109999998</v>
      </c>
      <c r="T53" s="14">
        <v>-46047.435281337515</v>
      </c>
      <c r="U53" s="14">
        <v>-47673.493477918746</v>
      </c>
      <c r="V53" s="51">
        <v>-173979.9397345875</v>
      </c>
      <c r="W53" s="14">
        <v>-38145.311689999995</v>
      </c>
      <c r="X53" s="14">
        <v>-34857.487329999996</v>
      </c>
      <c r="Y53" s="14">
        <v>-74013.643810000023</v>
      </c>
      <c r="Z53" s="14">
        <v>-56282.34467999998</v>
      </c>
      <c r="AA53" s="51">
        <v>-203298.78750999999</v>
      </c>
      <c r="AB53" s="14">
        <v>-39636.146549999998</v>
      </c>
      <c r="AC53" s="14">
        <v>-38408.489670000003</v>
      </c>
      <c r="AD53" s="14">
        <v>-70801.114650000003</v>
      </c>
      <c r="AE53" s="14">
        <v>-71890.544609999983</v>
      </c>
      <c r="AF53" s="51">
        <v>-220736.29547999997</v>
      </c>
      <c r="AG53" s="9"/>
      <c r="AH53" s="9"/>
    </row>
    <row r="54" spans="2:35" x14ac:dyDescent="0.25">
      <c r="B54" s="35" t="s">
        <v>204</v>
      </c>
      <c r="C54" s="14">
        <v>-7488.0945796262513</v>
      </c>
      <c r="D54" s="14">
        <v>-7625.5420999999988</v>
      </c>
      <c r="E54" s="14">
        <v>-9678.5742499999997</v>
      </c>
      <c r="F54" s="14">
        <v>-9571.169369999996</v>
      </c>
      <c r="G54" s="51">
        <v>-34363.380299626246</v>
      </c>
      <c r="H54" s="14">
        <v>-11329.174665515498</v>
      </c>
      <c r="I54" s="14">
        <v>-11244.524860000003</v>
      </c>
      <c r="J54" s="14">
        <v>-11616.057949999999</v>
      </c>
      <c r="K54" s="14">
        <v>-11241.040259999994</v>
      </c>
      <c r="L54" s="51">
        <v>-45430.797735515494</v>
      </c>
      <c r="M54" s="14">
        <v>-10285.365075509</v>
      </c>
      <c r="N54" s="14">
        <v>-12626.622129456004</v>
      </c>
      <c r="O54" s="14">
        <v>-11902.020209999999</v>
      </c>
      <c r="P54" s="14">
        <v>-13452.79572563</v>
      </c>
      <c r="Q54" s="51">
        <v>-48266.803140595002</v>
      </c>
      <c r="R54" s="14">
        <v>-13271.125271519251</v>
      </c>
      <c r="S54" s="14">
        <v>-15630.758679999997</v>
      </c>
      <c r="T54" s="14">
        <v>-16551.356596881506</v>
      </c>
      <c r="U54" s="14">
        <v>-17109.59935245075</v>
      </c>
      <c r="V54" s="51">
        <v>-62562.839900851504</v>
      </c>
      <c r="W54" s="14">
        <v>-13734.473029999999</v>
      </c>
      <c r="X54" s="14">
        <v>-12553.015430000001</v>
      </c>
      <c r="Y54" s="14">
        <v>-26649.231780000002</v>
      </c>
      <c r="Z54" s="14">
        <v>-20174.838240000005</v>
      </c>
      <c r="AA54" s="51">
        <v>-73111.558480000007</v>
      </c>
      <c r="AB54" s="14">
        <v>-14274.743210000001</v>
      </c>
      <c r="AC54" s="14">
        <v>-13759.699619999999</v>
      </c>
      <c r="AD54" s="14">
        <v>-25560.699210000002</v>
      </c>
      <c r="AE54" s="14">
        <v>-25751.768220000005</v>
      </c>
      <c r="AF54" s="51">
        <v>-79346.910260000004</v>
      </c>
      <c r="AG54" s="9"/>
      <c r="AH54" s="9"/>
    </row>
    <row r="55" spans="2:35" x14ac:dyDescent="0.25">
      <c r="B55" s="191" t="s">
        <v>205</v>
      </c>
      <c r="C55" s="14">
        <v>2.7585299999999999</v>
      </c>
      <c r="D55" s="14">
        <v>2.5199400000000005</v>
      </c>
      <c r="E55" s="14">
        <v>1.0592799999999993</v>
      </c>
      <c r="F55" s="14">
        <v>-4.1392499999999997</v>
      </c>
      <c r="G55" s="51">
        <v>2.1985000000000001</v>
      </c>
      <c r="H55" s="14">
        <v>-0.71175999999999995</v>
      </c>
      <c r="I55" s="14">
        <v>-1.4867400000000002</v>
      </c>
      <c r="J55" s="14">
        <v>29.795879999999997</v>
      </c>
      <c r="K55" s="14">
        <v>6.3772600000000033</v>
      </c>
      <c r="L55" s="51">
        <v>33.974640000000001</v>
      </c>
      <c r="M55" s="14">
        <v>-62.069790000000005</v>
      </c>
      <c r="N55" s="14">
        <v>0</v>
      </c>
      <c r="O55" s="14">
        <v>0</v>
      </c>
      <c r="P55" s="14">
        <v>0</v>
      </c>
      <c r="Q55" s="51">
        <v>-62.069790000000005</v>
      </c>
      <c r="R55" s="14">
        <v>-2.1257600000000001</v>
      </c>
      <c r="S55" s="14">
        <v>-3239.2317599999997</v>
      </c>
      <c r="T55" s="14">
        <v>-1391.4856200000004</v>
      </c>
      <c r="U55" s="14">
        <v>4630.71738</v>
      </c>
      <c r="V55" s="51">
        <v>-2.1257599999999002</v>
      </c>
      <c r="W55" s="14">
        <v>-1096.5395000000001</v>
      </c>
      <c r="X55" s="14">
        <v>-1013.8895999999997</v>
      </c>
      <c r="Y55" s="14">
        <v>-952.55913999999984</v>
      </c>
      <c r="Z55" s="14">
        <v>3062.9882399999997</v>
      </c>
      <c r="AA55" s="51">
        <v>0</v>
      </c>
      <c r="AB55" s="14">
        <v>-923.77433999999994</v>
      </c>
      <c r="AC55" s="14">
        <v>-970.54264000000012</v>
      </c>
      <c r="AD55" s="14">
        <v>-1027.7321599999998</v>
      </c>
      <c r="AE55" s="14">
        <v>2922.0491399999996</v>
      </c>
      <c r="AF55" s="51">
        <v>0</v>
      </c>
      <c r="AG55" s="9"/>
      <c r="AH55" s="9"/>
    </row>
    <row r="56" spans="2:35" x14ac:dyDescent="0.25">
      <c r="B56" s="35"/>
      <c r="C56" s="14"/>
      <c r="D56" s="14"/>
      <c r="E56" s="14"/>
      <c r="F56" s="14"/>
      <c r="G56" s="51"/>
      <c r="H56" s="14"/>
      <c r="I56" s="14"/>
      <c r="J56" s="14"/>
      <c r="K56" s="14"/>
      <c r="L56" s="51"/>
      <c r="M56" s="14"/>
      <c r="N56" s="14"/>
      <c r="O56" s="14"/>
      <c r="P56" s="14"/>
      <c r="Q56" s="51"/>
      <c r="R56" s="14"/>
      <c r="S56" s="14"/>
      <c r="T56" s="14"/>
      <c r="U56" s="14"/>
      <c r="V56" s="51"/>
      <c r="W56" s="14"/>
      <c r="X56" s="14"/>
      <c r="Y56" s="14"/>
      <c r="Z56" s="14"/>
      <c r="AA56" s="51"/>
      <c r="AB56" s="14"/>
      <c r="AC56" s="14"/>
      <c r="AD56" s="14"/>
      <c r="AE56" s="14"/>
      <c r="AF56" s="51"/>
      <c r="AG56" s="9"/>
    </row>
    <row r="57" spans="2:35" x14ac:dyDescent="0.25">
      <c r="B57" s="39" t="s">
        <v>206</v>
      </c>
      <c r="C57" s="40">
        <v>270438.50744242186</v>
      </c>
      <c r="D57" s="40">
        <v>255513.61890094809</v>
      </c>
      <c r="E57" s="40">
        <v>271045.24898999982</v>
      </c>
      <c r="F57" s="40">
        <v>285836.85491722263</v>
      </c>
      <c r="G57" s="54">
        <v>1082834.2302505923</v>
      </c>
      <c r="H57" s="40">
        <v>313069.01580044703</v>
      </c>
      <c r="I57" s="40">
        <v>340341.9111100001</v>
      </c>
      <c r="J57" s="40">
        <v>314649.77802999993</v>
      </c>
      <c r="K57" s="40">
        <v>322629.13010999991</v>
      </c>
      <c r="L57" s="54">
        <v>1290689.8350504469</v>
      </c>
      <c r="M57" s="40">
        <v>319492.854237066</v>
      </c>
      <c r="N57" s="40">
        <v>321944.70692934399</v>
      </c>
      <c r="O57" s="40">
        <v>358814.58045000001</v>
      </c>
      <c r="P57" s="40">
        <v>407209.86160462</v>
      </c>
      <c r="Q57" s="54">
        <v>1407462.0032210299</v>
      </c>
      <c r="R57" s="40">
        <v>384621.78882447444</v>
      </c>
      <c r="S57" s="40">
        <v>383647.51551000006</v>
      </c>
      <c r="T57" s="40">
        <v>439482.80492713093</v>
      </c>
      <c r="U57" s="40">
        <v>473961.88216130569</v>
      </c>
      <c r="V57" s="54">
        <v>1681713.9914229112</v>
      </c>
      <c r="W57" s="40">
        <v>413929.78479999996</v>
      </c>
      <c r="X57" s="40">
        <v>393938.00362000009</v>
      </c>
      <c r="Y57" s="40">
        <v>508130.37629999983</v>
      </c>
      <c r="Z57" s="40">
        <v>453415.28007999994</v>
      </c>
      <c r="AA57" s="54">
        <v>1769413.4447999999</v>
      </c>
      <c r="AB57" s="40">
        <v>431657.39855999994</v>
      </c>
      <c r="AC57" s="40">
        <v>426633.26920000004</v>
      </c>
      <c r="AD57" s="40">
        <v>492136.67285999976</v>
      </c>
      <c r="AE57" s="40">
        <v>545724.17373999977</v>
      </c>
      <c r="AF57" s="54">
        <v>1896151.5143599999</v>
      </c>
      <c r="AG57" s="193"/>
      <c r="AH57" s="193"/>
      <c r="AI57" s="193"/>
    </row>
    <row r="58" spans="2:35" x14ac:dyDescent="0.25">
      <c r="B58" s="35"/>
      <c r="C58" s="14"/>
      <c r="D58" s="14"/>
      <c r="E58" s="14"/>
      <c r="F58" s="14"/>
      <c r="G58" s="51"/>
      <c r="H58" s="14"/>
      <c r="I58" s="14"/>
      <c r="J58" s="14"/>
      <c r="K58" s="14"/>
      <c r="L58" s="51"/>
      <c r="M58" s="14"/>
      <c r="N58" s="14"/>
      <c r="O58" s="14"/>
      <c r="P58" s="14"/>
      <c r="Q58" s="51"/>
      <c r="R58" s="14"/>
      <c r="S58" s="14"/>
      <c r="T58" s="14"/>
      <c r="U58" s="14"/>
      <c r="V58" s="51"/>
      <c r="W58" s="14"/>
      <c r="X58" s="14"/>
      <c r="Y58" s="14"/>
      <c r="Z58" s="14"/>
      <c r="AA58" s="51"/>
      <c r="AB58" s="14"/>
      <c r="AC58" s="14"/>
      <c r="AD58" s="14"/>
      <c r="AE58" s="14"/>
      <c r="AF58" s="51"/>
    </row>
    <row r="59" spans="2:35" x14ac:dyDescent="0.25">
      <c r="B59" s="18" t="s">
        <v>207</v>
      </c>
      <c r="C59" s="19">
        <v>0.86862055864219845</v>
      </c>
      <c r="D59" s="19">
        <v>0.86541004219277806</v>
      </c>
      <c r="E59" s="19">
        <v>0.85956614364058037</v>
      </c>
      <c r="F59" s="19">
        <v>0.85740790343263129</v>
      </c>
      <c r="G59" s="56">
        <v>0.85740790343263129</v>
      </c>
      <c r="H59" s="19">
        <v>0.84295193285674397</v>
      </c>
      <c r="I59" s="19">
        <v>0.85102955669647584</v>
      </c>
      <c r="J59" s="19">
        <v>0.8474363248351936</v>
      </c>
      <c r="K59" s="19">
        <v>0.84331524970712679</v>
      </c>
      <c r="L59" s="56">
        <v>0.84331524970712679</v>
      </c>
      <c r="M59" s="19">
        <v>0.84979813914994351</v>
      </c>
      <c r="N59" s="19">
        <v>0.83828702587583315</v>
      </c>
      <c r="O59" s="19">
        <v>0.83950750834047994</v>
      </c>
      <c r="P59" s="19">
        <v>0.84195477421341192</v>
      </c>
      <c r="Q59" s="56">
        <v>0.84195477421341192</v>
      </c>
      <c r="R59" s="19">
        <v>0.84167285766867006</v>
      </c>
      <c r="S59" s="19">
        <v>0.83515216859234798</v>
      </c>
      <c r="T59" s="19">
        <v>0.83674961510638557</v>
      </c>
      <c r="U59" s="19">
        <v>0.83816153965737938</v>
      </c>
      <c r="V59" s="56">
        <v>0.83816153965737938</v>
      </c>
      <c r="W59" s="19">
        <v>0.84002289790979334</v>
      </c>
      <c r="X59" s="19">
        <v>0.84384107812059317</v>
      </c>
      <c r="Y59" s="19">
        <v>0.81881255658897234</v>
      </c>
      <c r="Z59" s="19">
        <v>0.81715224942221554</v>
      </c>
      <c r="AA59" s="56">
        <v>0.81715224942221554</v>
      </c>
      <c r="AB59" s="19">
        <v>0.82518385759522694</v>
      </c>
      <c r="AC59" s="19">
        <v>0.80623492082011738</v>
      </c>
      <c r="AD59" s="19">
        <f>SUM(AB57:AD57)/SUM(AB8:AD8)</f>
        <v>0.78318126730528248</v>
      </c>
      <c r="AE59" s="19">
        <f>SUM(AB57:AE57)/SUM(AB8:AE8)</f>
        <v>0.77343496146850566</v>
      </c>
      <c r="AF59" s="56">
        <v>0.77343496146850566</v>
      </c>
    </row>
    <row r="60" spans="2:35" x14ac:dyDescent="0.25">
      <c r="B60" s="20"/>
      <c r="C60" s="20"/>
      <c r="D60" s="20"/>
      <c r="E60" s="20"/>
      <c r="F60" s="20"/>
      <c r="G60" s="57"/>
      <c r="H60" s="20"/>
      <c r="I60" s="20"/>
      <c r="J60" s="20"/>
      <c r="K60" s="20"/>
      <c r="L60" s="57"/>
      <c r="M60" s="20"/>
      <c r="N60" s="20"/>
      <c r="O60" s="20"/>
      <c r="P60" s="20"/>
      <c r="Q60" s="57"/>
      <c r="R60" s="20"/>
      <c r="S60" s="20"/>
      <c r="T60" s="20"/>
      <c r="U60" s="20"/>
      <c r="V60" s="57"/>
      <c r="W60" s="20"/>
      <c r="X60" s="20"/>
      <c r="Y60" s="20"/>
      <c r="Z60" s="20"/>
      <c r="AA60" s="57"/>
      <c r="AB60" s="20"/>
      <c r="AC60" s="20"/>
      <c r="AD60" s="20"/>
      <c r="AE60" s="20"/>
      <c r="AF60" s="57"/>
    </row>
    <row r="61" spans="2:35" ht="15.75" thickBot="1" x14ac:dyDescent="0.3">
      <c r="B61" s="18" t="s">
        <v>208</v>
      </c>
      <c r="C61" s="19">
        <v>0.37950678433952056</v>
      </c>
      <c r="D61" s="19">
        <v>0.35701324992220829</v>
      </c>
      <c r="E61" s="19">
        <v>0.33059986351894888</v>
      </c>
      <c r="F61" s="19">
        <v>0.31757888226709596</v>
      </c>
      <c r="G61" s="58">
        <v>0.31757888226709596</v>
      </c>
      <c r="H61" s="19">
        <v>0.35854716085371141</v>
      </c>
      <c r="I61" s="19">
        <v>0.37586961565913812</v>
      </c>
      <c r="J61" s="19">
        <v>0.33884093247890767</v>
      </c>
      <c r="K61" s="19">
        <v>0.32536092404112993</v>
      </c>
      <c r="L61" s="58">
        <v>0.32536092404112993</v>
      </c>
      <c r="M61" s="19">
        <v>0.32886567288429847</v>
      </c>
      <c r="N61" s="19">
        <v>0.33610312799098763</v>
      </c>
      <c r="O61" s="19">
        <v>0.32218443776763905</v>
      </c>
      <c r="P61" s="19">
        <v>0.32340496043512745</v>
      </c>
      <c r="Q61" s="58">
        <v>0.32340496043512745</v>
      </c>
      <c r="R61" s="19">
        <v>0.36414709081560548</v>
      </c>
      <c r="S61" s="19">
        <v>0.33107765238290843</v>
      </c>
      <c r="T61" s="19">
        <v>0.35301076807754495</v>
      </c>
      <c r="U61" s="19">
        <v>0.3425078906075556</v>
      </c>
      <c r="V61" s="58">
        <v>0.3425078906075556</v>
      </c>
      <c r="W61" s="19">
        <v>0.34321590110626632</v>
      </c>
      <c r="X61" s="19">
        <v>0.30727839598510309</v>
      </c>
      <c r="Y61" s="19">
        <v>0.36427291885736746</v>
      </c>
      <c r="Z61" s="19">
        <v>0.3478805788355217</v>
      </c>
      <c r="AA61" s="58">
        <v>0.3478805788355217</v>
      </c>
      <c r="AB61" s="19">
        <v>0.42880000000000001</v>
      </c>
      <c r="AC61" s="19">
        <v>0.38735923699438191</v>
      </c>
      <c r="AD61" s="19">
        <v>0.37444933527919866</v>
      </c>
      <c r="AE61" s="266">
        <v>0.38803453404933652</v>
      </c>
      <c r="AF61" s="58">
        <v>0.38803453404933652</v>
      </c>
      <c r="AG61" s="193"/>
      <c r="AH61" s="193"/>
    </row>
    <row r="63" spans="2:35" x14ac:dyDescent="0.25">
      <c r="S63" s="193"/>
      <c r="X63" s="193"/>
      <c r="AB63" s="193"/>
      <c r="AD63" s="316"/>
      <c r="AE63" s="198"/>
      <c r="AF63" s="198"/>
    </row>
    <row r="64" spans="2:35" x14ac:dyDescent="0.25">
      <c r="S64" s="193"/>
      <c r="X64" s="193"/>
      <c r="AB64" s="193"/>
    </row>
    <row r="65" spans="28:28" x14ac:dyDescent="0.25">
      <c r="AB65" s="19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71925-F335-40D4-867A-81D89FF7A1E7}">
  <dimension ref="B1:AL91"/>
  <sheetViews>
    <sheetView showGridLines="0" showRowColHeaders="0" workbookViewId="0">
      <pane xSplit="2" ySplit="7" topLeftCell="Y8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defaultRowHeight="15" x14ac:dyDescent="0.25"/>
  <cols>
    <col min="2" max="2" width="49.140625" customWidth="1"/>
    <col min="3" max="3" width="11.42578125" customWidth="1"/>
    <col min="4" max="6" width="12.42578125" customWidth="1"/>
    <col min="7" max="7" width="11.5703125" customWidth="1"/>
    <col min="8" max="8" width="11.42578125" customWidth="1"/>
    <col min="9" max="10" width="12.42578125" customWidth="1"/>
    <col min="11" max="11" width="11.42578125" customWidth="1"/>
    <col min="12" max="12" width="11.5703125" customWidth="1"/>
    <col min="13" max="13" width="11.42578125" customWidth="1"/>
    <col min="14" max="15" width="12.42578125" customWidth="1"/>
    <col min="16" max="16" width="11.42578125" customWidth="1"/>
    <col min="17" max="17" width="11.5703125" customWidth="1"/>
    <col min="18" max="18" width="11.28515625" customWidth="1"/>
    <col min="19" max="19" width="12" customWidth="1"/>
    <col min="20" max="20" width="12.42578125" customWidth="1"/>
    <col min="21" max="21" width="11.42578125" customWidth="1"/>
    <col min="22" max="22" width="11.5703125" customWidth="1"/>
    <col min="23" max="23" width="12.5703125" customWidth="1"/>
    <col min="24" max="24" width="12.140625" customWidth="1"/>
    <col min="25" max="25" width="12.28515625" customWidth="1"/>
    <col min="26" max="27" width="11.5703125" customWidth="1"/>
    <col min="28" max="28" width="14" customWidth="1"/>
    <col min="29" max="31" width="12.42578125" customWidth="1"/>
    <col min="32" max="32" width="11.5703125" customWidth="1"/>
    <col min="33" max="33" width="10.5703125" bestFit="1" customWidth="1"/>
    <col min="34" max="34" width="11.5703125" bestFit="1" customWidth="1"/>
  </cols>
  <sheetData>
    <row r="1" spans="2:38" ht="15" customHeight="1" x14ac:dyDescent="0.25">
      <c r="B1" s="75"/>
      <c r="C1" s="75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2:38" ht="15.75" x14ac:dyDescent="0.25">
      <c r="B2" s="75"/>
      <c r="C2" s="75"/>
      <c r="D2" s="64"/>
      <c r="E2" s="64"/>
      <c r="F2" s="64"/>
      <c r="G2" s="201"/>
      <c r="H2" s="64"/>
      <c r="I2" s="64"/>
      <c r="J2" s="64"/>
      <c r="K2" s="64"/>
      <c r="L2" s="201"/>
      <c r="M2" s="64"/>
      <c r="N2" s="64"/>
      <c r="O2" s="64"/>
      <c r="P2" s="64"/>
      <c r="Q2" s="201"/>
      <c r="R2" s="64"/>
      <c r="S2" s="64"/>
      <c r="T2" s="64"/>
      <c r="U2" s="64"/>
      <c r="V2" s="201"/>
      <c r="W2" s="64"/>
      <c r="X2" s="64"/>
      <c r="Y2" s="64"/>
      <c r="Z2" s="64"/>
      <c r="AA2" s="64"/>
      <c r="AB2" s="64"/>
      <c r="AC2" s="64"/>
      <c r="AD2" s="64"/>
      <c r="AE2" s="64"/>
      <c r="AF2" s="64"/>
    </row>
    <row r="3" spans="2:38" ht="30.75" customHeight="1" x14ac:dyDescent="0.35">
      <c r="B3" s="158" t="s">
        <v>209</v>
      </c>
      <c r="C3" s="75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5" spans="2:38" ht="15.75" thickBot="1" x14ac:dyDescent="0.3"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</row>
    <row r="6" spans="2:38" x14ac:dyDescent="0.25">
      <c r="B6" s="31" t="s">
        <v>1</v>
      </c>
      <c r="C6" s="43" t="s">
        <v>117</v>
      </c>
      <c r="D6" s="43" t="s">
        <v>118</v>
      </c>
      <c r="E6" s="43" t="s">
        <v>119</v>
      </c>
      <c r="F6" s="43" t="s">
        <v>120</v>
      </c>
      <c r="G6" s="48">
        <v>2016</v>
      </c>
      <c r="H6" s="43" t="s">
        <v>121</v>
      </c>
      <c r="I6" s="43" t="s">
        <v>122</v>
      </c>
      <c r="J6" s="43" t="s">
        <v>123</v>
      </c>
      <c r="K6" s="43" t="s">
        <v>124</v>
      </c>
      <c r="L6" s="48">
        <v>2017</v>
      </c>
      <c r="M6" s="43" t="s">
        <v>125</v>
      </c>
      <c r="N6" s="43" t="s">
        <v>126</v>
      </c>
      <c r="O6" s="43" t="s">
        <v>127</v>
      </c>
      <c r="P6" s="43" t="s">
        <v>128</v>
      </c>
      <c r="Q6" s="48">
        <v>2018</v>
      </c>
      <c r="R6" s="43" t="s">
        <v>129</v>
      </c>
      <c r="S6" s="43" t="s">
        <v>130</v>
      </c>
      <c r="T6" s="43" t="s">
        <v>131</v>
      </c>
      <c r="U6" s="43" t="s">
        <v>132</v>
      </c>
      <c r="V6" s="48">
        <v>2019</v>
      </c>
      <c r="W6" s="43" t="s">
        <v>133</v>
      </c>
      <c r="X6" s="43" t="s">
        <v>134</v>
      </c>
      <c r="Y6" s="43" t="s">
        <v>135</v>
      </c>
      <c r="Z6" s="43" t="s">
        <v>136</v>
      </c>
      <c r="AA6" s="48">
        <v>2020</v>
      </c>
      <c r="AB6" s="43" t="s">
        <v>137</v>
      </c>
      <c r="AC6" s="43" t="s">
        <v>138</v>
      </c>
      <c r="AD6" s="43" t="s">
        <v>514</v>
      </c>
      <c r="AE6" s="43" t="s">
        <v>563</v>
      </c>
      <c r="AF6" s="48">
        <v>2021</v>
      </c>
    </row>
    <row r="7" spans="2:38" hidden="1" x14ac:dyDescent="0.25">
      <c r="B7" s="31" t="s">
        <v>1</v>
      </c>
      <c r="C7" s="43" t="s">
        <v>139</v>
      </c>
      <c r="D7" s="43" t="s">
        <v>140</v>
      </c>
      <c r="E7" s="43" t="s">
        <v>141</v>
      </c>
      <c r="F7" s="43" t="s">
        <v>142</v>
      </c>
      <c r="G7" s="48">
        <v>2016</v>
      </c>
      <c r="H7" s="43" t="s">
        <v>143</v>
      </c>
      <c r="I7" s="43" t="s">
        <v>144</v>
      </c>
      <c r="J7" s="43" t="s">
        <v>145</v>
      </c>
      <c r="K7" s="43" t="s">
        <v>146</v>
      </c>
      <c r="L7" s="48">
        <v>2017</v>
      </c>
      <c r="M7" s="43" t="s">
        <v>147</v>
      </c>
      <c r="N7" s="43" t="s">
        <v>148</v>
      </c>
      <c r="O7" s="43" t="s">
        <v>149</v>
      </c>
      <c r="P7" s="43" t="s">
        <v>150</v>
      </c>
      <c r="Q7" s="48">
        <v>2018</v>
      </c>
      <c r="R7" s="43" t="s">
        <v>151</v>
      </c>
      <c r="S7" s="43" t="s">
        <v>152</v>
      </c>
      <c r="T7" s="43" t="s">
        <v>153</v>
      </c>
      <c r="U7" s="43" t="s">
        <v>154</v>
      </c>
      <c r="V7" s="48">
        <v>2019</v>
      </c>
      <c r="W7" s="43" t="s">
        <v>155</v>
      </c>
      <c r="X7" s="43" t="s">
        <v>156</v>
      </c>
      <c r="Y7" s="43" t="s">
        <v>157</v>
      </c>
      <c r="Z7" s="43" t="s">
        <v>158</v>
      </c>
      <c r="AA7" s="48">
        <v>2020</v>
      </c>
      <c r="AB7" s="43" t="s">
        <v>159</v>
      </c>
      <c r="AC7" s="43" t="s">
        <v>160</v>
      </c>
      <c r="AD7" s="43" t="s">
        <v>513</v>
      </c>
      <c r="AE7" s="43" t="s">
        <v>564</v>
      </c>
      <c r="AF7" s="48">
        <v>2021</v>
      </c>
    </row>
    <row r="8" spans="2:38" x14ac:dyDescent="0.25">
      <c r="B8" s="34" t="s">
        <v>161</v>
      </c>
      <c r="C8" s="202">
        <v>324824.07625182939</v>
      </c>
      <c r="D8" s="202">
        <v>294962.95777094801</v>
      </c>
      <c r="E8" s="202">
        <v>319372.50204999995</v>
      </c>
      <c r="F8" s="202">
        <v>335703.33231722255</v>
      </c>
      <c r="G8" s="203">
        <v>1274862.86839</v>
      </c>
      <c r="H8" s="202">
        <v>385020.81329000002</v>
      </c>
      <c r="I8" s="202">
        <v>396392.71150000003</v>
      </c>
      <c r="J8" s="202">
        <v>374551.58783999993</v>
      </c>
      <c r="K8" s="202">
        <v>388154.72696999996</v>
      </c>
      <c r="L8" s="203">
        <v>1544119.8395999998</v>
      </c>
      <c r="M8" s="202">
        <v>460534.75409</v>
      </c>
      <c r="N8" s="202">
        <v>391732.42435999995</v>
      </c>
      <c r="O8" s="202">
        <v>426298.38607999997</v>
      </c>
      <c r="P8" s="202">
        <v>480184.94351000001</v>
      </c>
      <c r="Q8" s="203">
        <v>1758750.5080400002</v>
      </c>
      <c r="R8" s="202">
        <v>475031.87711999996</v>
      </c>
      <c r="S8" s="202">
        <v>462942.33439000009</v>
      </c>
      <c r="T8" s="202">
        <v>519506.18036999996</v>
      </c>
      <c r="U8" s="202">
        <v>366128.79943000007</v>
      </c>
      <c r="V8" s="203">
        <v>1823609.1913100001</v>
      </c>
      <c r="W8" s="202">
        <v>492760.12097999995</v>
      </c>
      <c r="X8" s="202">
        <v>464609.4707200001</v>
      </c>
      <c r="Y8" s="202">
        <v>649889.15165999997</v>
      </c>
      <c r="Z8" s="202">
        <v>558082.47187999985</v>
      </c>
      <c r="AA8" s="203">
        <v>2165341.2152399998</v>
      </c>
      <c r="AB8" s="202">
        <v>523104.51130000001</v>
      </c>
      <c r="AC8" s="202">
        <v>541461.96380000003</v>
      </c>
      <c r="AD8" s="202">
        <v>659718.05135000008</v>
      </c>
      <c r="AE8" s="202">
        <v>727313.35678999999</v>
      </c>
      <c r="AF8" s="203">
        <v>2451597.8832399999</v>
      </c>
      <c r="AG8" s="209"/>
      <c r="AH8" s="60"/>
    </row>
    <row r="9" spans="2:38" x14ac:dyDescent="0.25">
      <c r="B9" s="41" t="s">
        <v>162</v>
      </c>
      <c r="C9" s="204">
        <v>236255.45921182938</v>
      </c>
      <c r="D9" s="204">
        <v>225581.03017094798</v>
      </c>
      <c r="E9" s="204">
        <v>238873.72722</v>
      </c>
      <c r="F9" s="204">
        <v>246067.21456722257</v>
      </c>
      <c r="G9" s="229">
        <v>946777.43117</v>
      </c>
      <c r="H9" s="204">
        <v>247407.45812000002</v>
      </c>
      <c r="I9" s="204">
        <v>269483.69308</v>
      </c>
      <c r="J9" s="204">
        <v>241597.42679</v>
      </c>
      <c r="K9" s="204">
        <v>279146.92038999998</v>
      </c>
      <c r="L9" s="229">
        <v>1037635.49838</v>
      </c>
      <c r="M9" s="204">
        <v>257764.39196000001</v>
      </c>
      <c r="N9" s="204">
        <v>235797.86664999995</v>
      </c>
      <c r="O9" s="204">
        <v>273438.07143000001</v>
      </c>
      <c r="P9" s="204">
        <v>325337.94680999999</v>
      </c>
      <c r="Q9" s="229">
        <v>1092338.27685</v>
      </c>
      <c r="R9" s="204">
        <v>293123.73668999999</v>
      </c>
      <c r="S9" s="204">
        <v>278526.96578000009</v>
      </c>
      <c r="T9" s="204">
        <v>327219.56828999997</v>
      </c>
      <c r="U9" s="204">
        <v>278406.72701000003</v>
      </c>
      <c r="V9" s="229">
        <v>1177276.9977700002</v>
      </c>
      <c r="W9" s="204">
        <v>319693.43053999997</v>
      </c>
      <c r="X9" s="204">
        <v>307529.09672000009</v>
      </c>
      <c r="Y9" s="204">
        <v>323188.11365999992</v>
      </c>
      <c r="Z9" s="204">
        <v>320240.70214999997</v>
      </c>
      <c r="AA9" s="229">
        <v>1270651.3430699999</v>
      </c>
      <c r="AB9" s="204">
        <v>328162.54121</v>
      </c>
      <c r="AC9" s="204">
        <v>327199.54684000002</v>
      </c>
      <c r="AD9" s="204">
        <v>305828.35179000004</v>
      </c>
      <c r="AE9" s="204">
        <v>366546.59004000021</v>
      </c>
      <c r="AF9" s="229">
        <v>1327737.0298800003</v>
      </c>
      <c r="AH9" s="60"/>
      <c r="AI9" s="209"/>
      <c r="AJ9" s="9"/>
      <c r="AK9" s="9"/>
      <c r="AL9" s="198"/>
    </row>
    <row r="10" spans="2:38" x14ac:dyDescent="0.25">
      <c r="B10" s="35" t="s">
        <v>163</v>
      </c>
      <c r="C10" s="205">
        <v>224115.87980470699</v>
      </c>
      <c r="D10" s="205">
        <v>213957.42987054097</v>
      </c>
      <c r="E10" s="205">
        <v>229557.47528000001</v>
      </c>
      <c r="F10" s="205">
        <v>250603.399234752</v>
      </c>
      <c r="G10" s="230">
        <v>918234.18418999994</v>
      </c>
      <c r="H10" s="205">
        <v>235621.40842000002</v>
      </c>
      <c r="I10" s="205">
        <v>259678.50790000003</v>
      </c>
      <c r="J10" s="205">
        <v>231421.24450999999</v>
      </c>
      <c r="K10" s="205">
        <v>257647.01269999993</v>
      </c>
      <c r="L10" s="230">
        <v>984368.17353000003</v>
      </c>
      <c r="M10" s="205">
        <v>242022.92480000001</v>
      </c>
      <c r="N10" s="205">
        <v>225303.81946999996</v>
      </c>
      <c r="O10" s="205">
        <v>261732.26771000004</v>
      </c>
      <c r="P10" s="205">
        <v>305434.70525</v>
      </c>
      <c r="Q10" s="230">
        <v>1034493.71723</v>
      </c>
      <c r="R10" s="205">
        <v>280237.35920999997</v>
      </c>
      <c r="S10" s="205">
        <v>261725.08901000005</v>
      </c>
      <c r="T10" s="205">
        <v>309110.06737</v>
      </c>
      <c r="U10" s="205">
        <v>245242.44009000005</v>
      </c>
      <c r="V10" s="230">
        <v>1096314.9556800001</v>
      </c>
      <c r="W10" s="205">
        <v>308198.07277999999</v>
      </c>
      <c r="X10" s="205">
        <v>293666.4252900001</v>
      </c>
      <c r="Y10" s="205">
        <v>310691.13023999991</v>
      </c>
      <c r="Z10" s="205">
        <v>295011.33500999998</v>
      </c>
      <c r="AA10" s="230">
        <v>1207566.9633200001</v>
      </c>
      <c r="AB10" s="205">
        <v>128969.31213999999</v>
      </c>
      <c r="AC10" s="205">
        <v>126426.34280999999</v>
      </c>
      <c r="AD10" s="205">
        <v>97741.211730000039</v>
      </c>
      <c r="AE10" s="205">
        <v>111885.68768</v>
      </c>
      <c r="AF10" s="230">
        <v>465022.55436000007</v>
      </c>
      <c r="AG10" s="209"/>
      <c r="AH10" s="209"/>
      <c r="AI10" s="209"/>
      <c r="AJ10" s="209"/>
      <c r="AK10" s="209"/>
      <c r="AL10" s="209"/>
    </row>
    <row r="11" spans="2:38" x14ac:dyDescent="0.25">
      <c r="B11" s="35" t="s">
        <v>164</v>
      </c>
      <c r="C11" s="205">
        <v>0</v>
      </c>
      <c r="D11" s="205">
        <v>0</v>
      </c>
      <c r="E11" s="205">
        <v>0</v>
      </c>
      <c r="F11" s="205">
        <v>0</v>
      </c>
      <c r="G11" s="230">
        <v>0</v>
      </c>
      <c r="H11" s="205">
        <v>0</v>
      </c>
      <c r="I11" s="205">
        <v>0</v>
      </c>
      <c r="J11" s="205">
        <v>0</v>
      </c>
      <c r="K11" s="205">
        <v>0</v>
      </c>
      <c r="L11" s="230">
        <v>0</v>
      </c>
      <c r="M11" s="205">
        <v>0</v>
      </c>
      <c r="N11" s="205">
        <v>0</v>
      </c>
      <c r="O11" s="205">
        <v>0</v>
      </c>
      <c r="P11" s="205">
        <v>0</v>
      </c>
      <c r="Q11" s="230">
        <v>0</v>
      </c>
      <c r="R11" s="205">
        <v>0</v>
      </c>
      <c r="S11" s="205">
        <v>0</v>
      </c>
      <c r="T11" s="205">
        <v>0</v>
      </c>
      <c r="U11" s="205">
        <v>0</v>
      </c>
      <c r="V11" s="230">
        <v>0</v>
      </c>
      <c r="W11" s="205">
        <v>0</v>
      </c>
      <c r="X11" s="205">
        <v>0</v>
      </c>
      <c r="Y11" s="205">
        <v>55.539000000000001</v>
      </c>
      <c r="Z11" s="205">
        <v>442.16998000000001</v>
      </c>
      <c r="AA11" s="230">
        <v>497.70898</v>
      </c>
      <c r="AB11" s="205">
        <v>207267.38247000001</v>
      </c>
      <c r="AC11" s="205">
        <v>204071.52911999996</v>
      </c>
      <c r="AD11" s="205">
        <v>200938.49518999999</v>
      </c>
      <c r="AE11" s="205">
        <v>224796.31309000004</v>
      </c>
      <c r="AF11" s="230">
        <v>837073.71987000003</v>
      </c>
      <c r="AG11" s="209"/>
      <c r="AH11" s="209"/>
      <c r="AI11" s="209"/>
      <c r="AJ11" s="209"/>
      <c r="AK11" s="209"/>
      <c r="AL11" s="209"/>
    </row>
    <row r="12" spans="2:38" x14ac:dyDescent="0.25">
      <c r="B12" s="35" t="s">
        <v>165</v>
      </c>
      <c r="C12" s="205">
        <v>0</v>
      </c>
      <c r="D12" s="205">
        <v>0</v>
      </c>
      <c r="E12" s="205">
        <v>0</v>
      </c>
      <c r="F12" s="205">
        <v>0</v>
      </c>
      <c r="G12" s="230">
        <v>0</v>
      </c>
      <c r="H12" s="205">
        <v>0</v>
      </c>
      <c r="I12" s="205">
        <v>0</v>
      </c>
      <c r="J12" s="205">
        <v>0</v>
      </c>
      <c r="K12" s="205">
        <v>0</v>
      </c>
      <c r="L12" s="230">
        <v>0</v>
      </c>
      <c r="M12" s="205">
        <v>0</v>
      </c>
      <c r="N12" s="205">
        <v>0</v>
      </c>
      <c r="O12" s="205">
        <v>0</v>
      </c>
      <c r="P12" s="205">
        <v>0</v>
      </c>
      <c r="Q12" s="230">
        <v>0</v>
      </c>
      <c r="R12" s="205">
        <v>0</v>
      </c>
      <c r="S12" s="205">
        <v>0</v>
      </c>
      <c r="T12" s="205">
        <v>0</v>
      </c>
      <c r="U12" s="205">
        <v>0</v>
      </c>
      <c r="V12" s="230">
        <v>0</v>
      </c>
      <c r="W12" s="205">
        <v>0</v>
      </c>
      <c r="X12" s="205">
        <v>0</v>
      </c>
      <c r="Y12" s="205">
        <v>0</v>
      </c>
      <c r="Z12" s="205">
        <v>0</v>
      </c>
      <c r="AA12" s="230">
        <v>0</v>
      </c>
      <c r="AB12" s="205">
        <v>-26142.165929999999</v>
      </c>
      <c r="AC12" s="205">
        <v>-15890.276810000003</v>
      </c>
      <c r="AD12" s="205">
        <v>-1194.7964500000016</v>
      </c>
      <c r="AE12" s="205">
        <v>9820.5491499999989</v>
      </c>
      <c r="AF12" s="230">
        <v>-33406.690040000001</v>
      </c>
      <c r="AG12" s="209"/>
      <c r="AH12" s="209"/>
      <c r="AI12" s="209"/>
      <c r="AJ12" s="209"/>
      <c r="AK12" s="209"/>
      <c r="AL12" s="209"/>
    </row>
    <row r="13" spans="2:38" x14ac:dyDescent="0.25">
      <c r="B13" s="35" t="s">
        <v>166</v>
      </c>
      <c r="C13" s="205">
        <v>0</v>
      </c>
      <c r="D13" s="205">
        <v>0</v>
      </c>
      <c r="E13" s="205">
        <v>0</v>
      </c>
      <c r="F13" s="205">
        <v>0</v>
      </c>
      <c r="G13" s="230">
        <v>0</v>
      </c>
      <c r="H13" s="205">
        <v>0</v>
      </c>
      <c r="I13" s="205">
        <v>0</v>
      </c>
      <c r="J13" s="205">
        <v>0</v>
      </c>
      <c r="K13" s="205">
        <v>0</v>
      </c>
      <c r="L13" s="230">
        <v>0</v>
      </c>
      <c r="M13" s="205">
        <v>0</v>
      </c>
      <c r="N13" s="205">
        <v>0</v>
      </c>
      <c r="O13" s="205">
        <v>0</v>
      </c>
      <c r="P13" s="205">
        <v>0</v>
      </c>
      <c r="Q13" s="230">
        <v>0</v>
      </c>
      <c r="R13" s="205">
        <v>0</v>
      </c>
      <c r="S13" s="205">
        <v>0</v>
      </c>
      <c r="T13" s="205">
        <v>0</v>
      </c>
      <c r="U13" s="205">
        <v>0</v>
      </c>
      <c r="V13" s="230">
        <v>0</v>
      </c>
      <c r="W13" s="205">
        <v>0</v>
      </c>
      <c r="X13" s="205">
        <v>0</v>
      </c>
      <c r="Y13" s="205">
        <v>0</v>
      </c>
      <c r="Z13" s="205">
        <v>0</v>
      </c>
      <c r="AA13" s="230">
        <v>0</v>
      </c>
      <c r="AB13" s="205">
        <v>30.243200000000002</v>
      </c>
      <c r="AC13" s="205">
        <v>-703.26945999999998</v>
      </c>
      <c r="AD13" s="205">
        <v>2635.4137600000004</v>
      </c>
      <c r="AE13" s="205">
        <v>1172.3518700000004</v>
      </c>
      <c r="AF13" s="230">
        <v>3134.7393700000007</v>
      </c>
      <c r="AG13" s="209"/>
      <c r="AH13" s="209"/>
      <c r="AI13" s="209"/>
      <c r="AJ13" s="209"/>
      <c r="AK13" s="209"/>
      <c r="AL13" s="209"/>
    </row>
    <row r="14" spans="2:38" x14ac:dyDescent="0.25">
      <c r="B14" s="35" t="s">
        <v>167</v>
      </c>
      <c r="C14" s="205">
        <v>0</v>
      </c>
      <c r="D14" s="205">
        <v>0</v>
      </c>
      <c r="E14" s="205">
        <v>0</v>
      </c>
      <c r="F14" s="205">
        <v>0</v>
      </c>
      <c r="G14" s="230">
        <v>0</v>
      </c>
      <c r="H14" s="205">
        <v>0</v>
      </c>
      <c r="I14" s="205">
        <v>0</v>
      </c>
      <c r="J14" s="205">
        <v>0</v>
      </c>
      <c r="K14" s="205">
        <v>0</v>
      </c>
      <c r="L14" s="230">
        <v>0</v>
      </c>
      <c r="M14" s="205">
        <v>0</v>
      </c>
      <c r="N14" s="205">
        <v>0</v>
      </c>
      <c r="O14" s="205">
        <v>0</v>
      </c>
      <c r="P14" s="205">
        <v>0</v>
      </c>
      <c r="Q14" s="230">
        <v>0</v>
      </c>
      <c r="R14" s="205">
        <v>0</v>
      </c>
      <c r="S14" s="205">
        <v>0</v>
      </c>
      <c r="T14" s="205">
        <v>0</v>
      </c>
      <c r="U14" s="205">
        <v>0</v>
      </c>
      <c r="V14" s="230">
        <v>0</v>
      </c>
      <c r="W14" s="205">
        <v>0</v>
      </c>
      <c r="X14" s="205">
        <v>0</v>
      </c>
      <c r="Y14" s="205">
        <v>0</v>
      </c>
      <c r="Z14" s="205">
        <v>0</v>
      </c>
      <c r="AA14" s="230">
        <v>0</v>
      </c>
      <c r="AB14" s="205">
        <v>0</v>
      </c>
      <c r="AC14" s="205">
        <v>-1111.2993100000001</v>
      </c>
      <c r="AD14" s="205">
        <v>-1499.4540499999996</v>
      </c>
      <c r="AE14" s="205">
        <v>-3068.3097600000001</v>
      </c>
      <c r="AF14" s="230">
        <v>-5679.0631199999998</v>
      </c>
      <c r="AG14" s="209"/>
      <c r="AH14" s="209"/>
      <c r="AI14" s="209"/>
      <c r="AJ14" s="209"/>
      <c r="AK14" s="209"/>
      <c r="AL14" s="209"/>
    </row>
    <row r="15" spans="2:38" x14ac:dyDescent="0.25">
      <c r="B15" s="35" t="s">
        <v>168</v>
      </c>
      <c r="C15" s="205">
        <v>0</v>
      </c>
      <c r="D15" s="205">
        <v>0</v>
      </c>
      <c r="E15" s="205">
        <v>0</v>
      </c>
      <c r="F15" s="205">
        <v>0</v>
      </c>
      <c r="G15" s="230">
        <v>0</v>
      </c>
      <c r="H15" s="205">
        <v>0</v>
      </c>
      <c r="I15" s="205">
        <v>0</v>
      </c>
      <c r="J15" s="205">
        <v>0</v>
      </c>
      <c r="K15" s="205">
        <v>0</v>
      </c>
      <c r="L15" s="230">
        <v>0</v>
      </c>
      <c r="M15" s="205">
        <v>0</v>
      </c>
      <c r="N15" s="205">
        <v>0</v>
      </c>
      <c r="O15" s="205">
        <v>0</v>
      </c>
      <c r="P15" s="205">
        <v>0</v>
      </c>
      <c r="Q15" s="230">
        <v>0</v>
      </c>
      <c r="R15" s="205">
        <v>0</v>
      </c>
      <c r="S15" s="205">
        <v>0</v>
      </c>
      <c r="T15" s="205">
        <v>0</v>
      </c>
      <c r="U15" s="205">
        <v>0</v>
      </c>
      <c r="V15" s="230">
        <v>0</v>
      </c>
      <c r="W15" s="205">
        <v>0</v>
      </c>
      <c r="X15" s="205">
        <v>0</v>
      </c>
      <c r="Y15" s="205">
        <v>0</v>
      </c>
      <c r="Z15" s="205">
        <v>0</v>
      </c>
      <c r="AA15" s="230">
        <v>0</v>
      </c>
      <c r="AB15" s="205">
        <v>-124.48341000000001</v>
      </c>
      <c r="AC15" s="205">
        <v>-265.90536000000003</v>
      </c>
      <c r="AD15" s="205">
        <v>-633.96879999999987</v>
      </c>
      <c r="AE15" s="205">
        <v>-952.80201000000011</v>
      </c>
      <c r="AF15" s="230">
        <v>-1977.15958</v>
      </c>
      <c r="AG15" s="209"/>
      <c r="AH15" s="209"/>
      <c r="AI15" s="209"/>
      <c r="AJ15" s="209"/>
      <c r="AK15" s="209"/>
      <c r="AL15" s="209"/>
    </row>
    <row r="16" spans="2:38" x14ac:dyDescent="0.25">
      <c r="B16" s="35" t="s">
        <v>170</v>
      </c>
      <c r="C16" s="205">
        <v>10879.326935822401</v>
      </c>
      <c r="D16" s="205">
        <v>10156.355570207003</v>
      </c>
      <c r="E16" s="205">
        <v>8493.8030399999989</v>
      </c>
      <c r="F16" s="205">
        <v>-4734.9436560294043</v>
      </c>
      <c r="G16" s="230">
        <v>24794.541889999997</v>
      </c>
      <c r="H16" s="205">
        <v>9884.6331099999989</v>
      </c>
      <c r="I16" s="205">
        <v>8570.1071700000011</v>
      </c>
      <c r="J16" s="205">
        <v>9116.4090699999997</v>
      </c>
      <c r="K16" s="205">
        <v>20355.676689999997</v>
      </c>
      <c r="L16" s="230">
        <v>47926.82604</v>
      </c>
      <c r="M16" s="205">
        <v>14238.89248</v>
      </c>
      <c r="N16" s="205">
        <v>9331.6300500000016</v>
      </c>
      <c r="O16" s="205">
        <v>10434.51382</v>
      </c>
      <c r="P16" s="205">
        <v>18606.603039999991</v>
      </c>
      <c r="Q16" s="230">
        <v>52611.639389999997</v>
      </c>
      <c r="R16" s="205">
        <v>11259.94118</v>
      </c>
      <c r="S16" s="205">
        <v>9930.3495700000003</v>
      </c>
      <c r="T16" s="205">
        <v>10077.425780000001</v>
      </c>
      <c r="U16" s="205">
        <v>23188.290009999997</v>
      </c>
      <c r="V16" s="230">
        <v>54456.006540000002</v>
      </c>
      <c r="W16" s="205">
        <v>6992.8752500000001</v>
      </c>
      <c r="X16" s="205">
        <v>10779.93607</v>
      </c>
      <c r="Y16" s="205">
        <v>7565.497739999998</v>
      </c>
      <c r="Z16" s="205">
        <v>17143.477029999998</v>
      </c>
      <c r="AA16" s="230">
        <v>42481.786089999994</v>
      </c>
      <c r="AB16" s="205">
        <v>11128.263289999999</v>
      </c>
      <c r="AC16" s="205">
        <v>8173.9680500000004</v>
      </c>
      <c r="AD16" s="205">
        <v>3266.4812700000002</v>
      </c>
      <c r="AE16" s="205">
        <v>17534.295980000003</v>
      </c>
      <c r="AF16" s="230">
        <v>40103.008589999998</v>
      </c>
      <c r="AG16" s="209"/>
      <c r="AH16" s="209"/>
      <c r="AI16" s="209"/>
      <c r="AJ16" s="209"/>
      <c r="AK16" s="209"/>
      <c r="AL16" s="209"/>
    </row>
    <row r="17" spans="2:38" x14ac:dyDescent="0.25">
      <c r="B17" s="35" t="s">
        <v>171</v>
      </c>
      <c r="C17" s="205">
        <v>1260.2524713</v>
      </c>
      <c r="D17" s="205">
        <v>1467.2447302</v>
      </c>
      <c r="E17" s="205">
        <v>822.44889999999987</v>
      </c>
      <c r="F17" s="205">
        <v>198.75898850000044</v>
      </c>
      <c r="G17" s="230">
        <v>3748.7050900000004</v>
      </c>
      <c r="H17" s="205">
        <v>1901.41659</v>
      </c>
      <c r="I17" s="205">
        <v>1235.0780099999999</v>
      </c>
      <c r="J17" s="205">
        <v>1059.7732099999996</v>
      </c>
      <c r="K17" s="205">
        <v>1144.231</v>
      </c>
      <c r="L17" s="230">
        <v>5340.4988099999991</v>
      </c>
      <c r="M17" s="205">
        <v>1502.5746799999999</v>
      </c>
      <c r="N17" s="205">
        <v>1162.41713</v>
      </c>
      <c r="O17" s="205">
        <v>1271.2899</v>
      </c>
      <c r="P17" s="205">
        <v>1296.6385199999995</v>
      </c>
      <c r="Q17" s="230">
        <v>5232.9202299999997</v>
      </c>
      <c r="R17" s="205">
        <v>1626.4363000000001</v>
      </c>
      <c r="S17" s="205">
        <v>6871.5272000000004</v>
      </c>
      <c r="T17" s="205">
        <v>8032.0751400000008</v>
      </c>
      <c r="U17" s="205">
        <v>9975.9969099999998</v>
      </c>
      <c r="V17" s="230">
        <v>26506.035550000001</v>
      </c>
      <c r="W17" s="205">
        <v>4502.4825099999998</v>
      </c>
      <c r="X17" s="205">
        <v>3082.7353600000001</v>
      </c>
      <c r="Y17" s="205">
        <v>4875.9466800000009</v>
      </c>
      <c r="Z17" s="205">
        <v>7643.7201299999988</v>
      </c>
      <c r="AA17" s="230">
        <v>20104.884679999999</v>
      </c>
      <c r="AB17" s="205">
        <v>7033.98945</v>
      </c>
      <c r="AC17" s="205">
        <v>6498.4578000000001</v>
      </c>
      <c r="AD17" s="205">
        <v>4574.9691400000011</v>
      </c>
      <c r="AE17" s="205">
        <v>5358.5040399999989</v>
      </c>
      <c r="AF17" s="230">
        <v>23465.920430000002</v>
      </c>
      <c r="AG17" s="209"/>
      <c r="AH17" s="209"/>
      <c r="AI17" s="209"/>
      <c r="AJ17" s="209"/>
      <c r="AK17" s="209"/>
      <c r="AL17" s="209"/>
    </row>
    <row r="18" spans="2:38" x14ac:dyDescent="0.25">
      <c r="B18" s="41" t="s">
        <v>172</v>
      </c>
      <c r="C18" s="204">
        <v>88568.617039999997</v>
      </c>
      <c r="D18" s="204">
        <v>69381.927600000025</v>
      </c>
      <c r="E18" s="204">
        <v>80498.774829999966</v>
      </c>
      <c r="F18" s="204">
        <v>89636.117749999961</v>
      </c>
      <c r="G18" s="229">
        <v>328085.43721999996</v>
      </c>
      <c r="H18" s="204">
        <v>137613.35517</v>
      </c>
      <c r="I18" s="204">
        <v>126909.01842000002</v>
      </c>
      <c r="J18" s="204">
        <v>132954.16104999997</v>
      </c>
      <c r="K18" s="204">
        <v>109007.80658</v>
      </c>
      <c r="L18" s="229">
        <v>506484.34121999994</v>
      </c>
      <c r="M18" s="204">
        <v>202770.36212999999</v>
      </c>
      <c r="N18" s="204">
        <v>155934.55770999996</v>
      </c>
      <c r="O18" s="204">
        <v>152860.31464999999</v>
      </c>
      <c r="P18" s="204">
        <v>154846.99670000002</v>
      </c>
      <c r="Q18" s="229">
        <v>666412.23118999996</v>
      </c>
      <c r="R18" s="204">
        <v>181908.14042999997</v>
      </c>
      <c r="S18" s="204">
        <v>184415.36861</v>
      </c>
      <c r="T18" s="204">
        <v>192286.61207999996</v>
      </c>
      <c r="U18" s="204">
        <v>87722.072420000026</v>
      </c>
      <c r="V18" s="229">
        <v>646332.19353999989</v>
      </c>
      <c r="W18" s="204">
        <v>173066.69043999998</v>
      </c>
      <c r="X18" s="204">
        <v>157080.37399999998</v>
      </c>
      <c r="Y18" s="204">
        <v>326701.038</v>
      </c>
      <c r="Z18" s="204">
        <v>237841.76972999994</v>
      </c>
      <c r="AA18" s="229">
        <v>894689.87216999999</v>
      </c>
      <c r="AB18" s="204">
        <v>78898.343970000002</v>
      </c>
      <c r="AC18" s="204">
        <v>46476.665019999993</v>
      </c>
      <c r="AD18" s="204">
        <v>38120.106820000008</v>
      </c>
      <c r="AE18" s="204">
        <v>17383.041049999982</v>
      </c>
      <c r="AF18" s="229">
        <v>180878.15685999999</v>
      </c>
      <c r="AH18" s="193"/>
      <c r="AI18" s="209"/>
      <c r="AJ18" s="9"/>
      <c r="AK18" s="9"/>
    </row>
    <row r="19" spans="2:38" x14ac:dyDescent="0.25">
      <c r="B19" s="35" t="s">
        <v>173</v>
      </c>
      <c r="C19" s="205">
        <v>2647.0067100000001</v>
      </c>
      <c r="D19" s="205">
        <v>1952.4398799999999</v>
      </c>
      <c r="E19" s="205">
        <v>2407.8960200000006</v>
      </c>
      <c r="F19" s="205">
        <v>3315.3241000000007</v>
      </c>
      <c r="G19" s="230">
        <v>10322.666710000001</v>
      </c>
      <c r="H19" s="205">
        <v>4176.1040299999995</v>
      </c>
      <c r="I19" s="205">
        <v>3162.8367600000001</v>
      </c>
      <c r="J19" s="205">
        <v>3505.1761800000008</v>
      </c>
      <c r="K19" s="205">
        <v>1963.8138999999985</v>
      </c>
      <c r="L19" s="230">
        <v>12807.93087</v>
      </c>
      <c r="M19" s="205">
        <v>3304.5078399999998</v>
      </c>
      <c r="N19" s="205">
        <v>3253.8506100000004</v>
      </c>
      <c r="O19" s="205">
        <v>5337.9667099999997</v>
      </c>
      <c r="P19" s="205">
        <v>5233.4943700000013</v>
      </c>
      <c r="Q19" s="230">
        <v>17129.819530000001</v>
      </c>
      <c r="R19" s="205">
        <v>3301.2249200000001</v>
      </c>
      <c r="S19" s="205">
        <v>5259.4952200000007</v>
      </c>
      <c r="T19" s="205">
        <v>6234.6843599999993</v>
      </c>
      <c r="U19" s="205">
        <v>-10842.58921</v>
      </c>
      <c r="V19" s="230">
        <v>3952.8152900000005</v>
      </c>
      <c r="W19" s="205">
        <v>1703.64267</v>
      </c>
      <c r="X19" s="205">
        <v>3467.6972700000006</v>
      </c>
      <c r="Y19" s="205">
        <v>1797.0754999999999</v>
      </c>
      <c r="Z19" s="205">
        <v>1574.3457599999988</v>
      </c>
      <c r="AA19" s="230">
        <v>8542.761199999999</v>
      </c>
      <c r="AB19" s="205">
        <v>1704.3182099999999</v>
      </c>
      <c r="AC19" s="205">
        <v>1410.9515200000001</v>
      </c>
      <c r="AD19" s="205">
        <v>150.92835000000014</v>
      </c>
      <c r="AE19" s="205">
        <v>0</v>
      </c>
      <c r="AF19" s="230">
        <v>3266.1980800000001</v>
      </c>
      <c r="AG19" s="209"/>
      <c r="AH19" s="209"/>
    </row>
    <row r="20" spans="2:38" x14ac:dyDescent="0.25">
      <c r="B20" s="35" t="s">
        <v>174</v>
      </c>
      <c r="C20" s="205">
        <v>4285.8790399999989</v>
      </c>
      <c r="D20" s="205">
        <v>4691.1730400000006</v>
      </c>
      <c r="E20" s="205">
        <v>5568.6564500000013</v>
      </c>
      <c r="F20" s="205">
        <v>3208.091919999998</v>
      </c>
      <c r="G20" s="230">
        <v>17753.800449999999</v>
      </c>
      <c r="H20" s="205">
        <v>5934.3816799999995</v>
      </c>
      <c r="I20" s="205">
        <v>6516.12799</v>
      </c>
      <c r="J20" s="205">
        <v>6664.3183199999985</v>
      </c>
      <c r="K20" s="205">
        <v>4843.2561200000009</v>
      </c>
      <c r="L20" s="230">
        <v>23958.08411</v>
      </c>
      <c r="M20" s="205">
        <v>3594.8093799999997</v>
      </c>
      <c r="N20" s="205">
        <v>6440.9302399999997</v>
      </c>
      <c r="O20" s="205">
        <v>6855.6991100000014</v>
      </c>
      <c r="P20" s="205">
        <v>5554.7250000000004</v>
      </c>
      <c r="Q20" s="230">
        <v>22446.16373</v>
      </c>
      <c r="R20" s="205">
        <v>4537.7527599999994</v>
      </c>
      <c r="S20" s="205">
        <v>7374.7725</v>
      </c>
      <c r="T20" s="205">
        <v>8317.0072400000008</v>
      </c>
      <c r="U20" s="205">
        <v>1586.4728599999994</v>
      </c>
      <c r="V20" s="230">
        <v>21816.005359999999</v>
      </c>
      <c r="W20" s="205">
        <v>7522.6654600000002</v>
      </c>
      <c r="X20" s="205">
        <v>5522.9755500000001</v>
      </c>
      <c r="Y20" s="205">
        <v>2932.4690900000001</v>
      </c>
      <c r="Z20" s="205">
        <v>3191.3905000000018</v>
      </c>
      <c r="AA20" s="230">
        <v>19169.500600000003</v>
      </c>
      <c r="AB20" s="205">
        <v>1828.2783700000002</v>
      </c>
      <c r="AC20" s="205">
        <v>1886.86608</v>
      </c>
      <c r="AD20" s="205">
        <v>1465.4596200000001</v>
      </c>
      <c r="AE20" s="205">
        <v>207.5212399999993</v>
      </c>
      <c r="AF20" s="230">
        <v>5388.1253099999994</v>
      </c>
      <c r="AG20" s="209"/>
    </row>
    <row r="21" spans="2:38" x14ac:dyDescent="0.25">
      <c r="B21" s="35" t="s">
        <v>175</v>
      </c>
      <c r="C21" s="205">
        <v>9361.4164399999972</v>
      </c>
      <c r="D21" s="205">
        <v>9111.0661300000029</v>
      </c>
      <c r="E21" s="205">
        <v>11235.22236</v>
      </c>
      <c r="F21" s="205">
        <v>5881.2237400000022</v>
      </c>
      <c r="G21" s="230">
        <v>35588.928670000001</v>
      </c>
      <c r="H21" s="205">
        <v>13263.41056</v>
      </c>
      <c r="I21" s="205">
        <v>14628.899679999999</v>
      </c>
      <c r="J21" s="205">
        <v>16625.004559999998</v>
      </c>
      <c r="K21" s="205">
        <v>14212.87918</v>
      </c>
      <c r="L21" s="230">
        <v>58730.193979999996</v>
      </c>
      <c r="M21" s="205">
        <v>16806.66678</v>
      </c>
      <c r="N21" s="205">
        <v>19265.73403</v>
      </c>
      <c r="O21" s="205">
        <v>17745.830249999999</v>
      </c>
      <c r="P21" s="205">
        <v>21413.885629999997</v>
      </c>
      <c r="Q21" s="230">
        <v>75232.116689999995</v>
      </c>
      <c r="R21" s="205">
        <v>21932.11764</v>
      </c>
      <c r="S21" s="205">
        <v>25230.258200000004</v>
      </c>
      <c r="T21" s="205">
        <v>25964.108329999999</v>
      </c>
      <c r="U21" s="205">
        <v>7336.0333799999953</v>
      </c>
      <c r="V21" s="230">
        <v>80462.517550000004</v>
      </c>
      <c r="W21" s="205">
        <v>21301.937030000001</v>
      </c>
      <c r="X21" s="205">
        <v>16936.899909999996</v>
      </c>
      <c r="Y21" s="205">
        <v>32964.355299999996</v>
      </c>
      <c r="Z21" s="205">
        <v>31465.817230000004</v>
      </c>
      <c r="AA21" s="230">
        <v>102669.00946999999</v>
      </c>
      <c r="AB21" s="205">
        <v>12644.4887</v>
      </c>
      <c r="AC21" s="205">
        <v>14225.909539999999</v>
      </c>
      <c r="AD21" s="205">
        <v>12723.674129999996</v>
      </c>
      <c r="AE21" s="205">
        <v>12770.426940000005</v>
      </c>
      <c r="AF21" s="230">
        <v>52364.499309999999</v>
      </c>
      <c r="AG21" s="209"/>
    </row>
    <row r="22" spans="2:38" x14ac:dyDescent="0.25">
      <c r="B22" s="35" t="s">
        <v>176</v>
      </c>
      <c r="C22" s="205">
        <v>26125</v>
      </c>
      <c r="D22" s="205">
        <v>22866.000000000007</v>
      </c>
      <c r="E22" s="205">
        <v>22500.000000000007</v>
      </c>
      <c r="F22" s="205">
        <v>19684.368059999986</v>
      </c>
      <c r="G22" s="230">
        <v>91175.368060000008</v>
      </c>
      <c r="H22" s="205">
        <v>29851.235389999998</v>
      </c>
      <c r="I22" s="205">
        <v>26250.789220000002</v>
      </c>
      <c r="J22" s="205">
        <v>26755.961689999996</v>
      </c>
      <c r="K22" s="205">
        <v>26975.38513000001</v>
      </c>
      <c r="L22" s="230">
        <v>109833.37143</v>
      </c>
      <c r="M22" s="205">
        <v>27957.785030000003</v>
      </c>
      <c r="N22" s="205">
        <v>29093.127759999999</v>
      </c>
      <c r="O22" s="205">
        <v>27761.318029999995</v>
      </c>
      <c r="P22" s="205">
        <v>25639.407750000017</v>
      </c>
      <c r="Q22" s="230">
        <v>110451.63857000001</v>
      </c>
      <c r="R22" s="205">
        <v>26772.866249999999</v>
      </c>
      <c r="S22" s="205">
        <v>27887.497800000005</v>
      </c>
      <c r="T22" s="205">
        <v>27291.314809999982</v>
      </c>
      <c r="U22" s="205">
        <v>25164.458940000011</v>
      </c>
      <c r="V22" s="230">
        <v>107116.1378</v>
      </c>
      <c r="W22" s="205">
        <v>29050.265769999998</v>
      </c>
      <c r="X22" s="205">
        <v>29131.783630000005</v>
      </c>
      <c r="Y22" s="205">
        <v>29096.444869999988</v>
      </c>
      <c r="Z22" s="205">
        <v>29172.094370000006</v>
      </c>
      <c r="AA22" s="230">
        <v>116450.58864</v>
      </c>
      <c r="AB22" s="205">
        <v>34602.20938</v>
      </c>
      <c r="AC22" s="205">
        <v>30231.405919999994</v>
      </c>
      <c r="AD22" s="205">
        <v>30370.021090000009</v>
      </c>
      <c r="AE22" s="205">
        <v>30618.520860000001</v>
      </c>
      <c r="AF22" s="230">
        <v>125822.15725</v>
      </c>
      <c r="AG22" s="209"/>
    </row>
    <row r="23" spans="2:38" x14ac:dyDescent="0.25">
      <c r="B23" s="35" t="s">
        <v>177</v>
      </c>
      <c r="C23" s="205">
        <v>28265.000000000004</v>
      </c>
      <c r="D23" s="205">
        <v>27732.000000000025</v>
      </c>
      <c r="E23" s="205">
        <v>35462.999999999956</v>
      </c>
      <c r="F23" s="205">
        <v>53717.819041525501</v>
      </c>
      <c r="G23" s="230">
        <v>145177.81904152548</v>
      </c>
      <c r="H23" s="205">
        <v>67159.019610000003</v>
      </c>
      <c r="I23" s="205">
        <v>72317.752950000009</v>
      </c>
      <c r="J23" s="205">
        <v>73247.401939999996</v>
      </c>
      <c r="K23" s="205">
        <v>52474.558749999997</v>
      </c>
      <c r="L23" s="230">
        <v>265198.73325000005</v>
      </c>
      <c r="M23" s="205">
        <v>61590.879689999994</v>
      </c>
      <c r="N23" s="205">
        <v>86143.474319999994</v>
      </c>
      <c r="O23" s="205">
        <v>87810.21037999999</v>
      </c>
      <c r="P23" s="205">
        <v>86925.616560000009</v>
      </c>
      <c r="Q23" s="230">
        <v>322470.18094999995</v>
      </c>
      <c r="R23" s="205">
        <v>100659.71281</v>
      </c>
      <c r="S23" s="205">
        <v>108968.95843000001</v>
      </c>
      <c r="T23" s="205">
        <v>116132.95714999997</v>
      </c>
      <c r="U23" s="205">
        <v>96409.608730000022</v>
      </c>
      <c r="V23" s="230">
        <v>422171.23712000001</v>
      </c>
      <c r="W23" s="205">
        <v>106793.66065999999</v>
      </c>
      <c r="X23" s="205">
        <v>95081.823250000001</v>
      </c>
      <c r="Y23" s="205">
        <v>235299.88246000002</v>
      </c>
      <c r="Z23" s="205">
        <v>149988.01143999994</v>
      </c>
      <c r="AA23" s="230">
        <v>587163.37780999998</v>
      </c>
      <c r="AB23" s="205">
        <v>21981.241460000001</v>
      </c>
      <c r="AC23" s="205">
        <v>-2296.3428399999998</v>
      </c>
      <c r="AD23" s="205">
        <v>-7818.3075499999977</v>
      </c>
      <c r="AE23" s="205">
        <v>-27347.608170000003</v>
      </c>
      <c r="AF23" s="230">
        <v>-15481.017100000001</v>
      </c>
      <c r="AG23" s="209"/>
    </row>
    <row r="24" spans="2:38" x14ac:dyDescent="0.25">
      <c r="B24" s="35" t="s">
        <v>178</v>
      </c>
      <c r="C24" s="205">
        <v>4403</v>
      </c>
      <c r="D24" s="205">
        <v>3029.2485499999848</v>
      </c>
      <c r="E24" s="205">
        <v>3323.9999999999955</v>
      </c>
      <c r="F24" s="205">
        <v>3829.2908884744661</v>
      </c>
      <c r="G24" s="230">
        <v>14585.539438474447</v>
      </c>
      <c r="H24" s="205">
        <v>3604.4377599999998</v>
      </c>
      <c r="I24" s="205">
        <v>4032.6118200000001</v>
      </c>
      <c r="J24" s="205">
        <v>6156.2983599999998</v>
      </c>
      <c r="K24" s="205">
        <v>8537.9135000000024</v>
      </c>
      <c r="L24" s="230">
        <v>22331.261440000002</v>
      </c>
      <c r="M24" s="205">
        <v>4944.19049</v>
      </c>
      <c r="N24" s="205">
        <v>9218.3194700000004</v>
      </c>
      <c r="O24" s="205">
        <v>7349.2901699999984</v>
      </c>
      <c r="P24" s="205">
        <v>10079.867390000001</v>
      </c>
      <c r="Q24" s="230">
        <v>31591.667519999995</v>
      </c>
      <c r="R24" s="205">
        <v>6645.6103600000006</v>
      </c>
      <c r="S24" s="205">
        <v>9694.3864600000015</v>
      </c>
      <c r="T24" s="205">
        <v>12310.321969999999</v>
      </c>
      <c r="U24" s="205">
        <v>-31931.91228</v>
      </c>
      <c r="V24" s="230">
        <v>-3281.5934899999993</v>
      </c>
      <c r="W24" s="205">
        <v>6694.5188499999995</v>
      </c>
      <c r="X24" s="205">
        <v>6939.1943900000006</v>
      </c>
      <c r="Y24" s="205">
        <v>24610.81078</v>
      </c>
      <c r="Z24" s="205">
        <v>22450.110430000001</v>
      </c>
      <c r="AA24" s="230">
        <v>60694.634449999998</v>
      </c>
      <c r="AB24" s="205">
        <v>6137.8078499999992</v>
      </c>
      <c r="AC24" s="205">
        <v>1017.8748000000007</v>
      </c>
      <c r="AD24" s="205">
        <v>1228.3311800000001</v>
      </c>
      <c r="AE24" s="205">
        <v>1134.1801799999996</v>
      </c>
      <c r="AF24" s="230">
        <v>9518.1940099999993</v>
      </c>
      <c r="AG24" s="209"/>
    </row>
    <row r="25" spans="2:38" x14ac:dyDescent="0.25">
      <c r="B25" s="35" t="s">
        <v>179</v>
      </c>
      <c r="C25" s="205">
        <v>13481.314849999999</v>
      </c>
      <c r="D25" s="205">
        <v>0</v>
      </c>
      <c r="E25" s="205">
        <v>0</v>
      </c>
      <c r="F25" s="205">
        <v>0</v>
      </c>
      <c r="G25" s="230">
        <v>13481.314849999999</v>
      </c>
      <c r="H25" s="205">
        <v>13624.76614</v>
      </c>
      <c r="I25" s="205">
        <v>0</v>
      </c>
      <c r="J25" s="205">
        <v>0</v>
      </c>
      <c r="K25" s="205">
        <v>0</v>
      </c>
      <c r="L25" s="230">
        <v>13624.76614</v>
      </c>
      <c r="M25" s="205">
        <v>84571.522920000003</v>
      </c>
      <c r="N25" s="205">
        <v>2519.1212800000012</v>
      </c>
      <c r="O25" s="205">
        <v>0</v>
      </c>
      <c r="P25" s="205">
        <v>0</v>
      </c>
      <c r="Q25" s="230">
        <v>87090.64420000001</v>
      </c>
      <c r="R25" s="205">
        <v>18058.85569</v>
      </c>
      <c r="S25" s="205">
        <v>0</v>
      </c>
      <c r="T25" s="205">
        <v>-3963.7817800000012</v>
      </c>
      <c r="U25" s="205">
        <v>0</v>
      </c>
      <c r="V25" s="230">
        <v>14095.073909999999</v>
      </c>
      <c r="W25" s="205">
        <v>0</v>
      </c>
      <c r="X25" s="205">
        <v>0</v>
      </c>
      <c r="Y25" s="205">
        <v>0</v>
      </c>
      <c r="Z25" s="205">
        <v>0</v>
      </c>
      <c r="AA25" s="230">
        <v>0</v>
      </c>
      <c r="AB25" s="205">
        <v>0</v>
      </c>
      <c r="AC25" s="205">
        <v>0</v>
      </c>
      <c r="AD25" s="205">
        <v>0</v>
      </c>
      <c r="AE25" s="205">
        <v>0</v>
      </c>
      <c r="AF25" s="230">
        <v>0</v>
      </c>
      <c r="AG25" s="209"/>
    </row>
    <row r="26" spans="2:38" x14ac:dyDescent="0.25">
      <c r="B26" s="41" t="s">
        <v>180</v>
      </c>
      <c r="C26" s="204">
        <v>0</v>
      </c>
      <c r="D26" s="204">
        <v>0</v>
      </c>
      <c r="E26" s="204">
        <v>0</v>
      </c>
      <c r="F26" s="204">
        <v>0</v>
      </c>
      <c r="G26" s="229">
        <v>0</v>
      </c>
      <c r="H26" s="204">
        <v>0</v>
      </c>
      <c r="I26" s="204">
        <v>0</v>
      </c>
      <c r="J26" s="204">
        <v>0</v>
      </c>
      <c r="K26" s="204">
        <v>0</v>
      </c>
      <c r="L26" s="229">
        <v>0</v>
      </c>
      <c r="M26" s="204">
        <v>0</v>
      </c>
      <c r="N26" s="204">
        <v>0</v>
      </c>
      <c r="O26" s="204">
        <v>0</v>
      </c>
      <c r="P26" s="204">
        <v>0</v>
      </c>
      <c r="Q26" s="229">
        <v>0</v>
      </c>
      <c r="R26" s="204">
        <v>0</v>
      </c>
      <c r="S26" s="204">
        <v>0</v>
      </c>
      <c r="T26" s="204">
        <v>0</v>
      </c>
      <c r="U26" s="204">
        <v>0</v>
      </c>
      <c r="V26" s="229">
        <v>0</v>
      </c>
      <c r="W26" s="204">
        <v>0</v>
      </c>
      <c r="X26" s="204">
        <v>0</v>
      </c>
      <c r="Y26" s="204">
        <v>0</v>
      </c>
      <c r="Z26" s="204">
        <v>0</v>
      </c>
      <c r="AA26" s="229">
        <v>0</v>
      </c>
      <c r="AB26" s="204">
        <v>116043.62612</v>
      </c>
      <c r="AC26" s="204">
        <v>167785.75193999999</v>
      </c>
      <c r="AD26" s="204">
        <v>315769.59274000011</v>
      </c>
      <c r="AE26" s="204">
        <v>343383.72570000007</v>
      </c>
      <c r="AF26" s="229">
        <v>942982.69650000019</v>
      </c>
      <c r="AG26" s="209"/>
      <c r="AH26" s="9"/>
      <c r="AI26" s="9"/>
      <c r="AJ26" s="9"/>
      <c r="AK26" s="9"/>
    </row>
    <row r="27" spans="2:38" x14ac:dyDescent="0.25">
      <c r="B27" s="35" t="s">
        <v>181</v>
      </c>
      <c r="C27" s="205">
        <v>0</v>
      </c>
      <c r="D27" s="205">
        <v>0</v>
      </c>
      <c r="E27" s="205">
        <v>0</v>
      </c>
      <c r="F27" s="205">
        <v>0</v>
      </c>
      <c r="G27" s="230">
        <v>0</v>
      </c>
      <c r="H27" s="205">
        <v>0</v>
      </c>
      <c r="I27" s="205">
        <v>0</v>
      </c>
      <c r="J27" s="205">
        <v>0</v>
      </c>
      <c r="K27" s="205">
        <v>0</v>
      </c>
      <c r="L27" s="230">
        <v>0</v>
      </c>
      <c r="M27" s="205">
        <v>0</v>
      </c>
      <c r="N27" s="205">
        <v>0</v>
      </c>
      <c r="O27" s="205">
        <v>0</v>
      </c>
      <c r="P27" s="205">
        <v>0</v>
      </c>
      <c r="Q27" s="230">
        <v>0</v>
      </c>
      <c r="R27" s="205">
        <v>0</v>
      </c>
      <c r="S27" s="205">
        <v>0</v>
      </c>
      <c r="T27" s="205">
        <v>0</v>
      </c>
      <c r="U27" s="205">
        <v>0</v>
      </c>
      <c r="V27" s="230">
        <v>0</v>
      </c>
      <c r="W27" s="205">
        <v>0</v>
      </c>
      <c r="X27" s="205">
        <v>0</v>
      </c>
      <c r="Y27" s="205">
        <v>0</v>
      </c>
      <c r="Z27" s="205">
        <v>0</v>
      </c>
      <c r="AA27" s="230">
        <v>0</v>
      </c>
      <c r="AB27" s="205">
        <v>9996.3251700000001</v>
      </c>
      <c r="AC27" s="205">
        <v>15800.894779999999</v>
      </c>
      <c r="AD27" s="205">
        <v>25326.22653</v>
      </c>
      <c r="AE27" s="205">
        <v>30358.872930000001</v>
      </c>
      <c r="AF27" s="230">
        <v>81482.319409999996</v>
      </c>
      <c r="AG27" s="209"/>
      <c r="AH27" s="60"/>
      <c r="AJ27" s="198"/>
    </row>
    <row r="28" spans="2:38" x14ac:dyDescent="0.25">
      <c r="B28" s="35" t="s">
        <v>183</v>
      </c>
      <c r="C28" s="205">
        <v>0</v>
      </c>
      <c r="D28" s="205">
        <v>0</v>
      </c>
      <c r="E28" s="205">
        <v>0</v>
      </c>
      <c r="F28" s="205">
        <v>0</v>
      </c>
      <c r="G28" s="230">
        <v>0</v>
      </c>
      <c r="H28" s="205">
        <v>0</v>
      </c>
      <c r="I28" s="205">
        <v>0</v>
      </c>
      <c r="J28" s="205">
        <v>0</v>
      </c>
      <c r="K28" s="205">
        <v>0</v>
      </c>
      <c r="L28" s="230">
        <v>0</v>
      </c>
      <c r="M28" s="205">
        <v>0</v>
      </c>
      <c r="N28" s="205">
        <v>0</v>
      </c>
      <c r="O28" s="205">
        <v>0</v>
      </c>
      <c r="P28" s="205">
        <v>0</v>
      </c>
      <c r="Q28" s="230">
        <v>0</v>
      </c>
      <c r="R28" s="205">
        <v>0</v>
      </c>
      <c r="S28" s="205">
        <v>0</v>
      </c>
      <c r="T28" s="205">
        <v>0</v>
      </c>
      <c r="U28" s="205">
        <v>0</v>
      </c>
      <c r="V28" s="230">
        <v>0</v>
      </c>
      <c r="W28" s="205">
        <v>0</v>
      </c>
      <c r="X28" s="205">
        <v>0</v>
      </c>
      <c r="Y28" s="205">
        <v>0</v>
      </c>
      <c r="Z28" s="205">
        <v>0</v>
      </c>
      <c r="AA28" s="230">
        <v>0</v>
      </c>
      <c r="AB28" s="205">
        <v>77995.33941</v>
      </c>
      <c r="AC28" s="205">
        <v>100105.40303999999</v>
      </c>
      <c r="AD28" s="205">
        <v>209429.62568000003</v>
      </c>
      <c r="AE28" s="205">
        <v>202800.24335000003</v>
      </c>
      <c r="AF28" s="230">
        <v>590330.61148000008</v>
      </c>
      <c r="AG28" s="209"/>
      <c r="AH28" s="60"/>
      <c r="AJ28" s="198"/>
    </row>
    <row r="29" spans="2:38" x14ac:dyDescent="0.25">
      <c r="B29" s="35" t="s">
        <v>175</v>
      </c>
      <c r="C29" s="205">
        <v>0</v>
      </c>
      <c r="D29" s="205">
        <v>0</v>
      </c>
      <c r="E29" s="205">
        <v>0</v>
      </c>
      <c r="F29" s="205">
        <v>0</v>
      </c>
      <c r="G29" s="230">
        <v>0</v>
      </c>
      <c r="H29" s="205">
        <v>0</v>
      </c>
      <c r="I29" s="205">
        <v>0</v>
      </c>
      <c r="J29" s="205">
        <v>0</v>
      </c>
      <c r="K29" s="205">
        <v>0</v>
      </c>
      <c r="L29" s="230">
        <v>0</v>
      </c>
      <c r="M29" s="205">
        <v>0</v>
      </c>
      <c r="N29" s="205">
        <v>0</v>
      </c>
      <c r="O29" s="205">
        <v>0</v>
      </c>
      <c r="P29" s="205">
        <v>0</v>
      </c>
      <c r="Q29" s="230">
        <v>0</v>
      </c>
      <c r="R29" s="205">
        <v>0</v>
      </c>
      <c r="S29" s="205">
        <v>0</v>
      </c>
      <c r="T29" s="205">
        <v>0</v>
      </c>
      <c r="U29" s="205">
        <v>0</v>
      </c>
      <c r="V29" s="230">
        <v>0</v>
      </c>
      <c r="W29" s="205">
        <v>0</v>
      </c>
      <c r="X29" s="205">
        <v>0</v>
      </c>
      <c r="Y29" s="205">
        <v>0</v>
      </c>
      <c r="Z29" s="205">
        <v>0</v>
      </c>
      <c r="AA29" s="230">
        <v>0</v>
      </c>
      <c r="AB29" s="205">
        <v>13344.21117</v>
      </c>
      <c r="AC29" s="205">
        <v>16520.48747</v>
      </c>
      <c r="AD29" s="205">
        <v>18838.53082</v>
      </c>
      <c r="AE29" s="205">
        <v>23199.461979999996</v>
      </c>
      <c r="AF29" s="230">
        <v>71902.691439999995</v>
      </c>
      <c r="AG29" s="209"/>
      <c r="AH29" s="60"/>
      <c r="AJ29" s="198"/>
    </row>
    <row r="30" spans="2:38" x14ac:dyDescent="0.25">
      <c r="B30" s="35" t="s">
        <v>185</v>
      </c>
      <c r="C30" s="205">
        <v>0</v>
      </c>
      <c r="D30" s="205">
        <v>0</v>
      </c>
      <c r="E30" s="205">
        <v>0</v>
      </c>
      <c r="F30" s="205">
        <v>0</v>
      </c>
      <c r="G30" s="230">
        <v>0</v>
      </c>
      <c r="H30" s="205">
        <v>0</v>
      </c>
      <c r="I30" s="205">
        <v>0</v>
      </c>
      <c r="J30" s="205">
        <v>0</v>
      </c>
      <c r="K30" s="205">
        <v>0</v>
      </c>
      <c r="L30" s="230">
        <v>0</v>
      </c>
      <c r="M30" s="205">
        <v>0</v>
      </c>
      <c r="N30" s="205">
        <v>0</v>
      </c>
      <c r="O30" s="205">
        <v>0</v>
      </c>
      <c r="P30" s="205">
        <v>0</v>
      </c>
      <c r="Q30" s="230">
        <v>0</v>
      </c>
      <c r="R30" s="205">
        <v>0</v>
      </c>
      <c r="S30" s="205">
        <v>0</v>
      </c>
      <c r="T30" s="205">
        <v>0</v>
      </c>
      <c r="U30" s="205">
        <v>0</v>
      </c>
      <c r="V30" s="230">
        <v>0</v>
      </c>
      <c r="W30" s="205">
        <v>0</v>
      </c>
      <c r="X30" s="205">
        <v>0</v>
      </c>
      <c r="Y30" s="205">
        <v>0</v>
      </c>
      <c r="Z30" s="205">
        <v>0</v>
      </c>
      <c r="AA30" s="230">
        <v>0</v>
      </c>
      <c r="AB30" s="205">
        <v>0</v>
      </c>
      <c r="AC30" s="205">
        <v>1115.6157800000001</v>
      </c>
      <c r="AD30" s="205">
        <v>5017.2139999999999</v>
      </c>
      <c r="AE30" s="205">
        <v>6475.7491800000007</v>
      </c>
      <c r="AF30" s="230">
        <v>12608.578960000001</v>
      </c>
      <c r="AG30" s="209"/>
      <c r="AH30" s="60"/>
    </row>
    <row r="31" spans="2:38" x14ac:dyDescent="0.25">
      <c r="B31" s="35" t="s">
        <v>187</v>
      </c>
      <c r="C31" s="205">
        <v>0</v>
      </c>
      <c r="D31" s="205">
        <v>0</v>
      </c>
      <c r="E31" s="205">
        <v>0</v>
      </c>
      <c r="F31" s="205">
        <v>0</v>
      </c>
      <c r="G31" s="230">
        <v>0</v>
      </c>
      <c r="H31" s="205">
        <v>0</v>
      </c>
      <c r="I31" s="205">
        <v>0</v>
      </c>
      <c r="J31" s="205">
        <v>0</v>
      </c>
      <c r="K31" s="205">
        <v>0</v>
      </c>
      <c r="L31" s="230">
        <v>0</v>
      </c>
      <c r="M31" s="205">
        <v>0</v>
      </c>
      <c r="N31" s="205">
        <v>0</v>
      </c>
      <c r="O31" s="205">
        <v>0</v>
      </c>
      <c r="P31" s="205">
        <v>0</v>
      </c>
      <c r="Q31" s="230">
        <v>0</v>
      </c>
      <c r="R31" s="205">
        <v>0</v>
      </c>
      <c r="S31" s="205">
        <v>0</v>
      </c>
      <c r="T31" s="205">
        <v>0</v>
      </c>
      <c r="U31" s="205">
        <v>0</v>
      </c>
      <c r="V31" s="230">
        <v>0</v>
      </c>
      <c r="W31" s="205">
        <v>0</v>
      </c>
      <c r="X31" s="205">
        <v>0</v>
      </c>
      <c r="Y31" s="205">
        <v>0</v>
      </c>
      <c r="Z31" s="205">
        <v>0</v>
      </c>
      <c r="AA31" s="230">
        <v>0</v>
      </c>
      <c r="AB31" s="205">
        <v>14707.750370000002</v>
      </c>
      <c r="AC31" s="205">
        <v>34243.350870000002</v>
      </c>
      <c r="AD31" s="205">
        <v>50129.761829999989</v>
      </c>
      <c r="AE31" s="205">
        <v>63928.733469999999</v>
      </c>
      <c r="AF31" s="230">
        <v>163009.59654</v>
      </c>
      <c r="AG31" s="209"/>
      <c r="AH31" s="60"/>
    </row>
    <row r="32" spans="2:38" x14ac:dyDescent="0.25">
      <c r="B32" s="35" t="s">
        <v>173</v>
      </c>
      <c r="C32" s="205">
        <v>0</v>
      </c>
      <c r="D32" s="205">
        <v>0</v>
      </c>
      <c r="E32" s="205">
        <v>0</v>
      </c>
      <c r="F32" s="205">
        <v>0</v>
      </c>
      <c r="G32" s="230">
        <v>0</v>
      </c>
      <c r="H32" s="205">
        <v>0</v>
      </c>
      <c r="I32" s="205">
        <v>0</v>
      </c>
      <c r="J32" s="205">
        <v>0</v>
      </c>
      <c r="K32" s="205">
        <v>0</v>
      </c>
      <c r="L32" s="230">
        <v>0</v>
      </c>
      <c r="M32" s="205">
        <v>0</v>
      </c>
      <c r="N32" s="205">
        <v>0</v>
      </c>
      <c r="O32" s="205">
        <v>0</v>
      </c>
      <c r="P32" s="205">
        <v>0</v>
      </c>
      <c r="Q32" s="230">
        <v>0</v>
      </c>
      <c r="R32" s="205">
        <v>0</v>
      </c>
      <c r="S32" s="205">
        <v>0</v>
      </c>
      <c r="T32" s="205">
        <v>0</v>
      </c>
      <c r="U32" s="205">
        <v>0</v>
      </c>
      <c r="V32" s="230">
        <v>0</v>
      </c>
      <c r="W32" s="205">
        <v>0</v>
      </c>
      <c r="X32" s="205">
        <v>0</v>
      </c>
      <c r="Y32" s="205">
        <v>0</v>
      </c>
      <c r="Z32" s="205">
        <v>0</v>
      </c>
      <c r="AA32" s="230">
        <v>0</v>
      </c>
      <c r="AB32" s="205">
        <v>0</v>
      </c>
      <c r="AC32" s="205">
        <v>0</v>
      </c>
      <c r="AD32" s="205">
        <v>6379.6751800000002</v>
      </c>
      <c r="AE32" s="205">
        <v>8454.2459299999991</v>
      </c>
      <c r="AF32" s="230">
        <v>14833.921109999999</v>
      </c>
      <c r="AG32" s="209"/>
      <c r="AH32" s="60"/>
    </row>
    <row r="33" spans="2:37" x14ac:dyDescent="0.25">
      <c r="B33" s="35" t="s">
        <v>174</v>
      </c>
      <c r="C33" s="205">
        <v>0</v>
      </c>
      <c r="D33" s="205">
        <v>0</v>
      </c>
      <c r="E33" s="205">
        <v>0</v>
      </c>
      <c r="F33" s="205">
        <v>0</v>
      </c>
      <c r="G33" s="230">
        <v>0</v>
      </c>
      <c r="H33" s="205">
        <v>0</v>
      </c>
      <c r="I33" s="205">
        <v>0</v>
      </c>
      <c r="J33" s="205">
        <v>0</v>
      </c>
      <c r="K33" s="205">
        <v>0</v>
      </c>
      <c r="L33" s="230">
        <v>0</v>
      </c>
      <c r="M33" s="205">
        <v>0</v>
      </c>
      <c r="N33" s="205">
        <v>0</v>
      </c>
      <c r="O33" s="205">
        <v>0</v>
      </c>
      <c r="P33" s="205">
        <v>0</v>
      </c>
      <c r="Q33" s="230">
        <v>0</v>
      </c>
      <c r="R33" s="205">
        <v>0</v>
      </c>
      <c r="S33" s="205">
        <v>0</v>
      </c>
      <c r="T33" s="205">
        <v>0</v>
      </c>
      <c r="U33" s="205">
        <v>0</v>
      </c>
      <c r="V33" s="230">
        <v>0</v>
      </c>
      <c r="W33" s="205">
        <v>0</v>
      </c>
      <c r="X33" s="205">
        <v>0</v>
      </c>
      <c r="Y33" s="205">
        <v>0</v>
      </c>
      <c r="Z33" s="205">
        <v>0</v>
      </c>
      <c r="AA33" s="230">
        <v>0</v>
      </c>
      <c r="AB33" s="205">
        <v>0</v>
      </c>
      <c r="AC33" s="205">
        <v>0</v>
      </c>
      <c r="AD33" s="205">
        <v>625.17274999999995</v>
      </c>
      <c r="AE33" s="205">
        <v>7527.6387500000001</v>
      </c>
      <c r="AF33" s="230">
        <v>8152.8114999999998</v>
      </c>
      <c r="AG33" s="209"/>
      <c r="AH33" s="60"/>
    </row>
    <row r="34" spans="2:37" x14ac:dyDescent="0.25">
      <c r="B34" s="35" t="s">
        <v>189</v>
      </c>
      <c r="C34" s="205">
        <v>0</v>
      </c>
      <c r="D34" s="205">
        <v>0</v>
      </c>
      <c r="E34" s="205">
        <v>0</v>
      </c>
      <c r="F34" s="205">
        <v>0</v>
      </c>
      <c r="G34" s="230">
        <v>0</v>
      </c>
      <c r="H34" s="205">
        <v>0</v>
      </c>
      <c r="I34" s="205">
        <v>0</v>
      </c>
      <c r="J34" s="205">
        <v>0</v>
      </c>
      <c r="K34" s="205">
        <v>0</v>
      </c>
      <c r="L34" s="230">
        <v>0</v>
      </c>
      <c r="M34" s="205">
        <v>0</v>
      </c>
      <c r="N34" s="205">
        <v>0</v>
      </c>
      <c r="O34" s="205">
        <v>0</v>
      </c>
      <c r="P34" s="205">
        <v>0</v>
      </c>
      <c r="Q34" s="230">
        <v>0</v>
      </c>
      <c r="R34" s="205">
        <v>0</v>
      </c>
      <c r="S34" s="205">
        <v>0</v>
      </c>
      <c r="T34" s="205">
        <v>0</v>
      </c>
      <c r="U34" s="205">
        <v>0</v>
      </c>
      <c r="V34" s="230">
        <v>0</v>
      </c>
      <c r="W34" s="205">
        <v>0</v>
      </c>
      <c r="X34" s="205">
        <v>0</v>
      </c>
      <c r="Y34" s="205">
        <v>0</v>
      </c>
      <c r="Z34" s="205">
        <v>0</v>
      </c>
      <c r="AA34" s="230">
        <v>0</v>
      </c>
      <c r="AB34" s="205">
        <v>0</v>
      </c>
      <c r="AC34" s="205">
        <v>0</v>
      </c>
      <c r="AD34" s="205">
        <v>0</v>
      </c>
      <c r="AE34" s="205">
        <v>14.02482</v>
      </c>
      <c r="AF34" s="230">
        <v>14.02482</v>
      </c>
      <c r="AG34" s="209"/>
      <c r="AH34" s="60"/>
    </row>
    <row r="35" spans="2:37" x14ac:dyDescent="0.25">
      <c r="B35" s="35" t="s">
        <v>515</v>
      </c>
      <c r="C35" s="205"/>
      <c r="D35" s="205"/>
      <c r="E35" s="205"/>
      <c r="F35" s="205"/>
      <c r="G35" s="230"/>
      <c r="H35" s="205"/>
      <c r="I35" s="205"/>
      <c r="J35" s="205"/>
      <c r="K35" s="205"/>
      <c r="L35" s="230"/>
      <c r="M35" s="205"/>
      <c r="N35" s="205"/>
      <c r="O35" s="205"/>
      <c r="P35" s="205"/>
      <c r="Q35" s="230"/>
      <c r="R35" s="205"/>
      <c r="S35" s="205"/>
      <c r="T35" s="205"/>
      <c r="U35" s="205"/>
      <c r="V35" s="230"/>
      <c r="W35" s="205"/>
      <c r="X35" s="205"/>
      <c r="Y35" s="205"/>
      <c r="Z35" s="205"/>
      <c r="AA35" s="230"/>
      <c r="AB35" s="205">
        <v>0</v>
      </c>
      <c r="AC35" s="205">
        <v>0</v>
      </c>
      <c r="AD35" s="205">
        <v>23.385950000000005</v>
      </c>
      <c r="AE35" s="205">
        <v>623.02203999999983</v>
      </c>
      <c r="AF35" s="230">
        <v>646.40798999999981</v>
      </c>
      <c r="AG35" s="209"/>
      <c r="AH35" s="60"/>
    </row>
    <row r="36" spans="2:37" x14ac:dyDescent="0.25">
      <c r="B36" s="34" t="s">
        <v>190</v>
      </c>
      <c r="C36" s="207">
        <v>0</v>
      </c>
      <c r="D36" s="207">
        <v>0</v>
      </c>
      <c r="E36" s="207">
        <v>0</v>
      </c>
      <c r="F36" s="207">
        <v>0</v>
      </c>
      <c r="G36" s="231">
        <v>0</v>
      </c>
      <c r="H36" s="207">
        <v>0</v>
      </c>
      <c r="I36" s="207">
        <v>0</v>
      </c>
      <c r="J36" s="207">
        <v>0</v>
      </c>
      <c r="K36" s="207">
        <v>0</v>
      </c>
      <c r="L36" s="231">
        <v>0</v>
      </c>
      <c r="M36" s="207">
        <v>0</v>
      </c>
      <c r="N36" s="207">
        <v>0</v>
      </c>
      <c r="O36" s="207">
        <v>0</v>
      </c>
      <c r="P36" s="207">
        <v>0</v>
      </c>
      <c r="Q36" s="231">
        <v>0</v>
      </c>
      <c r="R36" s="207">
        <v>0</v>
      </c>
      <c r="S36" s="207">
        <v>0</v>
      </c>
      <c r="T36" s="207">
        <v>0</v>
      </c>
      <c r="U36" s="207">
        <v>0</v>
      </c>
      <c r="V36" s="231">
        <v>0</v>
      </c>
      <c r="W36" s="207">
        <v>0</v>
      </c>
      <c r="X36" s="207">
        <v>0</v>
      </c>
      <c r="Y36" s="207">
        <v>0</v>
      </c>
      <c r="Z36" s="207">
        <v>0</v>
      </c>
      <c r="AA36" s="231">
        <v>0</v>
      </c>
      <c r="AB36" s="207">
        <v>-1781.4667399999998</v>
      </c>
      <c r="AC36" s="207">
        <v>-21658.209200000005</v>
      </c>
      <c r="AD36" s="207">
        <v>-24240.573229999998</v>
      </c>
      <c r="AE36" s="207">
        <v>-27746.284649999998</v>
      </c>
      <c r="AF36" s="231">
        <v>-75426.533819999997</v>
      </c>
      <c r="AG36" s="209"/>
      <c r="AH36" s="199"/>
      <c r="AJ36" s="9"/>
      <c r="AK36" s="9"/>
    </row>
    <row r="37" spans="2:37" x14ac:dyDescent="0.25">
      <c r="B37" s="35"/>
      <c r="C37" s="205"/>
      <c r="D37" s="205"/>
      <c r="E37" s="205"/>
      <c r="F37" s="205"/>
      <c r="G37" s="230"/>
      <c r="H37" s="205"/>
      <c r="I37" s="205"/>
      <c r="J37" s="205"/>
      <c r="K37" s="205"/>
      <c r="L37" s="230"/>
      <c r="M37" s="205"/>
      <c r="N37" s="205"/>
      <c r="O37" s="205"/>
      <c r="P37" s="205"/>
      <c r="Q37" s="230"/>
      <c r="R37" s="205"/>
      <c r="S37" s="205"/>
      <c r="T37" s="205"/>
      <c r="U37" s="205"/>
      <c r="V37" s="230"/>
      <c r="W37" s="205"/>
      <c r="X37" s="205"/>
      <c r="Y37" s="205"/>
      <c r="Z37" s="205"/>
      <c r="AA37" s="230"/>
      <c r="AB37" s="194">
        <v>1.5351698318680563E-2</v>
      </c>
      <c r="AC37" s="194">
        <v>0.12908252905613199</v>
      </c>
      <c r="AD37" s="194">
        <v>7.6766648174256977E-2</v>
      </c>
      <c r="AE37" s="194">
        <v>8.0802561604916473E-2</v>
      </c>
      <c r="AF37" s="313">
        <v>7.9987187569777407E-2</v>
      </c>
      <c r="AG37" s="209"/>
    </row>
    <row r="38" spans="2:37" x14ac:dyDescent="0.25">
      <c r="B38" s="34" t="s">
        <v>191</v>
      </c>
      <c r="C38" s="207">
        <v>-12453.154839999999</v>
      </c>
      <c r="D38" s="207">
        <v>-13327.701679999998</v>
      </c>
      <c r="E38" s="207">
        <v>-17608.093830000002</v>
      </c>
      <c r="F38" s="207">
        <v>-20717.561589999994</v>
      </c>
      <c r="G38" s="231">
        <v>-64106.511939999997</v>
      </c>
      <c r="H38" s="207">
        <v>-21010.350930000001</v>
      </c>
      <c r="I38" s="207">
        <v>-20583.432040000003</v>
      </c>
      <c r="J38" s="207">
        <v>-22631.823019999989</v>
      </c>
      <c r="K38" s="207">
        <v>-29543.228969999996</v>
      </c>
      <c r="L38" s="231">
        <v>-93768.834959999978</v>
      </c>
      <c r="M38" s="207">
        <v>-28115.11174</v>
      </c>
      <c r="N38" s="207">
        <v>-26436.952160000001</v>
      </c>
      <c r="O38" s="207">
        <v>-29415.879860000015</v>
      </c>
      <c r="P38" s="207">
        <v>-2277.0186299999987</v>
      </c>
      <c r="Q38" s="231">
        <v>-86244.96239000003</v>
      </c>
      <c r="R38" s="207">
        <v>-28036.43275</v>
      </c>
      <c r="S38" s="207">
        <v>-30255.899729999994</v>
      </c>
      <c r="T38" s="207">
        <v>-31845.563979999999</v>
      </c>
      <c r="U38" s="207">
        <v>-24406.541239999999</v>
      </c>
      <c r="V38" s="231">
        <v>-114544.43769999998</v>
      </c>
      <c r="W38" s="207">
        <v>-30500.91994</v>
      </c>
      <c r="X38" s="207">
        <v>-28159.054630000002</v>
      </c>
      <c r="Y38" s="207">
        <v>-43884.79458999999</v>
      </c>
      <c r="Z38" s="207">
        <v>-37313.735299999978</v>
      </c>
      <c r="AA38" s="231">
        <v>-139858.50445999997</v>
      </c>
      <c r="AB38" s="207">
        <v>-34651.087630000002</v>
      </c>
      <c r="AC38" s="207">
        <v>-42476.204289999987</v>
      </c>
      <c r="AD38" s="207">
        <v>-50963.072759999981</v>
      </c>
      <c r="AE38" s="207">
        <v>-62417.958160000009</v>
      </c>
      <c r="AF38" s="231">
        <v>-190508.32283999998</v>
      </c>
      <c r="AG38" s="209"/>
    </row>
    <row r="39" spans="2:37" x14ac:dyDescent="0.25">
      <c r="B39" s="35" t="s">
        <v>193</v>
      </c>
      <c r="C39" s="205">
        <v>-2216.6877699999995</v>
      </c>
      <c r="D39" s="205">
        <v>-4126.8672299999998</v>
      </c>
      <c r="E39" s="205">
        <v>-6310.178469999998</v>
      </c>
      <c r="F39" s="205">
        <v>-9359.9636399999981</v>
      </c>
      <c r="G39" s="230">
        <v>-22013.697109999994</v>
      </c>
      <c r="H39" s="205">
        <v>-6669.2848099999983</v>
      </c>
      <c r="I39" s="205">
        <v>-7482.5691600000036</v>
      </c>
      <c r="J39" s="205">
        <v>-8903.9532499999932</v>
      </c>
      <c r="K39" s="205">
        <v>-15634.739829999995</v>
      </c>
      <c r="L39" s="230">
        <v>-38690.547049999994</v>
      </c>
      <c r="M39" s="205">
        <v>-8155.6838599999992</v>
      </c>
      <c r="N39" s="205">
        <v>-10933.564439999995</v>
      </c>
      <c r="O39" s="205">
        <v>-14467.978350000012</v>
      </c>
      <c r="P39" s="205">
        <v>-13158.086229999997</v>
      </c>
      <c r="Q39" s="230">
        <v>-46715.312879999998</v>
      </c>
      <c r="R39" s="205">
        <v>-10460.7711</v>
      </c>
      <c r="S39" s="205">
        <v>-11110.768909999995</v>
      </c>
      <c r="T39" s="205">
        <v>-12026.777290000004</v>
      </c>
      <c r="U39" s="205">
        <v>-11909.429629999995</v>
      </c>
      <c r="V39" s="230">
        <v>-45507.746929999994</v>
      </c>
      <c r="W39" s="205">
        <v>-16810.195630000002</v>
      </c>
      <c r="X39" s="205">
        <v>-11807.021240000002</v>
      </c>
      <c r="Y39" s="205">
        <v>-12318.089829999999</v>
      </c>
      <c r="Z39" s="205">
        <v>-14215.174809999995</v>
      </c>
      <c r="AA39" s="230">
        <v>-55150.481509999998</v>
      </c>
      <c r="AB39" s="205">
        <v>-13579.38731</v>
      </c>
      <c r="AC39" s="205">
        <v>-19664.983889999992</v>
      </c>
      <c r="AD39" s="205">
        <v>-15965.393460000007</v>
      </c>
      <c r="AE39" s="205">
        <v>-62417.958160000009</v>
      </c>
      <c r="AF39" s="230">
        <v>-111627.72282000001</v>
      </c>
      <c r="AG39" s="209"/>
    </row>
    <row r="40" spans="2:37" x14ac:dyDescent="0.25">
      <c r="B40" s="35" t="s">
        <v>194</v>
      </c>
      <c r="C40" s="205">
        <v>-10236.467070000001</v>
      </c>
      <c r="D40" s="205">
        <v>-9200.8344499999985</v>
      </c>
      <c r="E40" s="205">
        <v>-11297.915360000003</v>
      </c>
      <c r="F40" s="205">
        <v>-11357.597949999996</v>
      </c>
      <c r="G40" s="230">
        <v>-42092.814830000003</v>
      </c>
      <c r="H40" s="205">
        <v>-14341.066120000001</v>
      </c>
      <c r="I40" s="205">
        <v>-13100.862879999999</v>
      </c>
      <c r="J40" s="205">
        <v>-13727.869769999996</v>
      </c>
      <c r="K40" s="205">
        <v>-13908.489140000001</v>
      </c>
      <c r="L40" s="230">
        <v>-55078.287909999999</v>
      </c>
      <c r="M40" s="205">
        <v>-19959.427879999999</v>
      </c>
      <c r="N40" s="205">
        <v>-15503.953720000003</v>
      </c>
      <c r="O40" s="205">
        <v>-14948.065090000004</v>
      </c>
      <c r="P40" s="205">
        <v>-19379.219710000001</v>
      </c>
      <c r="Q40" s="230">
        <v>-69790.666400000002</v>
      </c>
      <c r="R40" s="205">
        <v>-17575.661649999998</v>
      </c>
      <c r="S40" s="205">
        <v>-19145.130819999998</v>
      </c>
      <c r="T40" s="205">
        <v>-19809.04639</v>
      </c>
      <c r="U40" s="205">
        <v>-12484.056950000004</v>
      </c>
      <c r="V40" s="230">
        <v>-69013.895810000002</v>
      </c>
      <c r="W40" s="205">
        <v>-13690.724309999998</v>
      </c>
      <c r="X40" s="205">
        <v>-16342.020769999999</v>
      </c>
      <c r="Y40" s="205">
        <v>-31538.017269999997</v>
      </c>
      <c r="Z40" s="205">
        <v>-23100.433669999988</v>
      </c>
      <c r="AA40" s="230">
        <v>-84671.196019999974</v>
      </c>
      <c r="AB40" s="205">
        <v>-21071.70032</v>
      </c>
      <c r="AC40" s="205">
        <v>-24620.228289999999</v>
      </c>
      <c r="AD40" s="205">
        <v>-40932.313639999978</v>
      </c>
      <c r="AE40" s="205">
        <v>-42064.903360000026</v>
      </c>
      <c r="AF40" s="230">
        <v>-128689.14561000001</v>
      </c>
      <c r="AG40" s="209"/>
    </row>
    <row r="41" spans="2:37" x14ac:dyDescent="0.25">
      <c r="B41" s="35" t="s">
        <v>195</v>
      </c>
      <c r="C41" s="205">
        <v>0</v>
      </c>
      <c r="D41" s="205">
        <v>0</v>
      </c>
      <c r="E41" s="205">
        <v>0</v>
      </c>
      <c r="F41" s="205">
        <v>0</v>
      </c>
      <c r="G41" s="230">
        <v>0</v>
      </c>
      <c r="H41" s="205">
        <v>0</v>
      </c>
      <c r="I41" s="205">
        <v>0</v>
      </c>
      <c r="J41" s="205">
        <v>0</v>
      </c>
      <c r="K41" s="205">
        <v>0</v>
      </c>
      <c r="L41" s="230">
        <v>0</v>
      </c>
      <c r="M41" s="205">
        <v>0</v>
      </c>
      <c r="N41" s="205">
        <v>0</v>
      </c>
      <c r="O41" s="205">
        <v>0</v>
      </c>
      <c r="P41" s="205">
        <v>0</v>
      </c>
      <c r="Q41" s="230">
        <v>0</v>
      </c>
      <c r="R41" s="205">
        <v>0</v>
      </c>
      <c r="S41" s="205">
        <v>0</v>
      </c>
      <c r="T41" s="205">
        <v>-9.745989999999999</v>
      </c>
      <c r="U41" s="205">
        <v>-13.054660000000002</v>
      </c>
      <c r="V41" s="230">
        <v>-22.800650000000001</v>
      </c>
      <c r="W41" s="205">
        <v>0</v>
      </c>
      <c r="X41" s="205">
        <v>-10.01262</v>
      </c>
      <c r="Y41" s="205">
        <v>-28.687489999999997</v>
      </c>
      <c r="Z41" s="205">
        <v>0</v>
      </c>
      <c r="AA41" s="230">
        <v>-38.700109999999995</v>
      </c>
      <c r="AB41" s="205">
        <v>0</v>
      </c>
      <c r="AC41" s="205">
        <v>0</v>
      </c>
      <c r="AD41" s="205">
        <v>0</v>
      </c>
      <c r="AE41" s="205">
        <v>0</v>
      </c>
      <c r="AF41" s="230">
        <v>0</v>
      </c>
      <c r="AG41" s="209"/>
    </row>
    <row r="42" spans="2:37" x14ac:dyDescent="0.25">
      <c r="B42" s="35" t="s">
        <v>192</v>
      </c>
      <c r="C42" s="205">
        <v>0</v>
      </c>
      <c r="D42" s="205">
        <v>0</v>
      </c>
      <c r="E42" s="205">
        <v>0</v>
      </c>
      <c r="F42" s="205">
        <v>0</v>
      </c>
      <c r="G42" s="230">
        <v>0</v>
      </c>
      <c r="H42" s="205">
        <v>0</v>
      </c>
      <c r="I42" s="205">
        <v>0</v>
      </c>
      <c r="J42" s="205">
        <v>0</v>
      </c>
      <c r="K42" s="205">
        <v>0</v>
      </c>
      <c r="L42" s="230">
        <v>0</v>
      </c>
      <c r="M42" s="205">
        <v>0</v>
      </c>
      <c r="N42" s="205">
        <v>0.56599999999999995</v>
      </c>
      <c r="O42" s="205">
        <v>0.16358000000000003</v>
      </c>
      <c r="P42" s="205">
        <v>30260.28731</v>
      </c>
      <c r="Q42" s="230">
        <v>30261.016889999999</v>
      </c>
      <c r="R42" s="205">
        <v>0</v>
      </c>
      <c r="S42" s="205">
        <v>0</v>
      </c>
      <c r="T42" s="205">
        <v>5.6900000000000006E-3</v>
      </c>
      <c r="U42" s="205">
        <v>0</v>
      </c>
      <c r="V42" s="230">
        <v>5.6900000000000006E-3</v>
      </c>
      <c r="W42" s="205">
        <v>0</v>
      </c>
      <c r="X42" s="205">
        <v>0</v>
      </c>
      <c r="Y42" s="205">
        <v>0</v>
      </c>
      <c r="Z42" s="205">
        <v>1.8731800000000001</v>
      </c>
      <c r="AA42" s="230">
        <v>1.8731800000000001</v>
      </c>
      <c r="AB42" s="205">
        <v>0</v>
      </c>
      <c r="AC42" s="205">
        <v>1809.0078899999999</v>
      </c>
      <c r="AD42" s="205">
        <v>5934.6343400000005</v>
      </c>
      <c r="AE42" s="205">
        <v>6.7999999970197672E-4</v>
      </c>
      <c r="AF42" s="230">
        <v>7743.6429100000005</v>
      </c>
      <c r="AG42" s="209"/>
    </row>
    <row r="43" spans="2:37" x14ac:dyDescent="0.25">
      <c r="B43" s="34" t="s">
        <v>196</v>
      </c>
      <c r="C43" s="207">
        <v>312370.92141182942</v>
      </c>
      <c r="D43" s="207">
        <v>281635.25609094801</v>
      </c>
      <c r="E43" s="207">
        <v>301764.40821999992</v>
      </c>
      <c r="F43" s="207">
        <v>314985.77072722255</v>
      </c>
      <c r="G43" s="231">
        <v>1210756.3564499998</v>
      </c>
      <c r="H43" s="207">
        <v>364010.46236</v>
      </c>
      <c r="I43" s="207">
        <v>375809.27946000005</v>
      </c>
      <c r="J43" s="207">
        <v>351919.76481999992</v>
      </c>
      <c r="K43" s="207">
        <v>358611.49799999996</v>
      </c>
      <c r="L43" s="231">
        <v>1450351.0046399999</v>
      </c>
      <c r="M43" s="207">
        <v>432419.64234999998</v>
      </c>
      <c r="N43" s="207">
        <v>365295.47219999996</v>
      </c>
      <c r="O43" s="207">
        <v>396882.50621999998</v>
      </c>
      <c r="P43" s="207">
        <v>477907.92488000001</v>
      </c>
      <c r="Q43" s="231">
        <v>1672505.54565</v>
      </c>
      <c r="R43" s="207">
        <v>446995.44436999998</v>
      </c>
      <c r="S43" s="207">
        <v>432686.43466000009</v>
      </c>
      <c r="T43" s="207">
        <v>487660.61638999998</v>
      </c>
      <c r="U43" s="207">
        <v>341722.25819000008</v>
      </c>
      <c r="V43" s="231">
        <v>1709064.75361</v>
      </c>
      <c r="W43" s="207">
        <v>462259.20103999996</v>
      </c>
      <c r="X43" s="207">
        <v>436450.41609000007</v>
      </c>
      <c r="Y43" s="207">
        <v>606004.35707000003</v>
      </c>
      <c r="Z43" s="207">
        <v>520768.73657999985</v>
      </c>
      <c r="AA43" s="231">
        <v>2025482.7107799998</v>
      </c>
      <c r="AB43" s="207">
        <v>486671.95692999999</v>
      </c>
      <c r="AC43" s="207">
        <v>477327.55031000008</v>
      </c>
      <c r="AD43" s="207">
        <v>584514.40536000009</v>
      </c>
      <c r="AE43" s="207">
        <v>637149.11397999979</v>
      </c>
      <c r="AF43" s="231">
        <v>2185663.0265799998</v>
      </c>
      <c r="AG43" s="209"/>
      <c r="AH43" s="60"/>
    </row>
    <row r="44" spans="2:37" x14ac:dyDescent="0.25">
      <c r="B44" s="35"/>
      <c r="C44" s="205"/>
      <c r="D44" s="205"/>
      <c r="E44" s="205"/>
      <c r="F44" s="205"/>
      <c r="G44" s="230"/>
      <c r="H44" s="205"/>
      <c r="I44" s="205"/>
      <c r="J44" s="205"/>
      <c r="K44" s="205"/>
      <c r="L44" s="230"/>
      <c r="M44" s="205"/>
      <c r="N44" s="205"/>
      <c r="O44" s="205"/>
      <c r="P44" s="205"/>
      <c r="Q44" s="230"/>
      <c r="R44" s="205"/>
      <c r="S44" s="205"/>
      <c r="T44" s="205"/>
      <c r="U44" s="205"/>
      <c r="V44" s="230"/>
      <c r="W44" s="205"/>
      <c r="X44" s="205"/>
      <c r="Y44" s="205"/>
      <c r="Z44" s="205"/>
      <c r="AA44" s="230"/>
      <c r="AB44" s="205"/>
      <c r="AC44" s="205"/>
      <c r="AD44" s="205"/>
      <c r="AE44" s="205"/>
      <c r="AF44" s="230"/>
    </row>
    <row r="45" spans="2:37" x14ac:dyDescent="0.25">
      <c r="B45" s="34" t="s">
        <v>197</v>
      </c>
      <c r="C45" s="207">
        <v>-1418.2734300000006</v>
      </c>
      <c r="D45" s="207">
        <v>2677.4463699999997</v>
      </c>
      <c r="E45" s="207">
        <v>5837.2842000000046</v>
      </c>
      <c r="F45" s="207">
        <v>7006.9743999999982</v>
      </c>
      <c r="G45" s="231">
        <v>14103.431540000001</v>
      </c>
      <c r="H45" s="207">
        <v>4216.8447699999997</v>
      </c>
      <c r="I45" s="207">
        <v>7007.4345200000025</v>
      </c>
      <c r="J45" s="207">
        <v>6577.1029199999984</v>
      </c>
      <c r="K45" s="207">
        <v>6447.4069499999996</v>
      </c>
      <c r="L45" s="231">
        <v>24248.78916</v>
      </c>
      <c r="M45" s="207">
        <v>2733.1374600000008</v>
      </c>
      <c r="N45" s="207">
        <v>6629.2316099999989</v>
      </c>
      <c r="O45" s="207">
        <v>6872.564730000001</v>
      </c>
      <c r="P45" s="207">
        <v>7660.6280699999998</v>
      </c>
      <c r="Q45" s="231">
        <v>23895.561870000001</v>
      </c>
      <c r="R45" s="207">
        <v>4140.2438900000006</v>
      </c>
      <c r="S45" s="207">
        <v>13237.845399999997</v>
      </c>
      <c r="T45" s="207">
        <v>12215.334070000001</v>
      </c>
      <c r="U45" s="207">
        <v>5350.0509500000026</v>
      </c>
      <c r="V45" s="231">
        <v>34943.474309999998</v>
      </c>
      <c r="W45" s="207">
        <v>4646.90798</v>
      </c>
      <c r="X45" s="207">
        <v>5911.9798900000005</v>
      </c>
      <c r="Y45" s="207">
        <v>3741.4539599999985</v>
      </c>
      <c r="Z45" s="207">
        <v>6040.7381799999994</v>
      </c>
      <c r="AA45" s="231">
        <v>20341.080009999998</v>
      </c>
      <c r="AB45" s="207">
        <v>-179.89427000000001</v>
      </c>
      <c r="AC45" s="207">
        <v>2444.45082</v>
      </c>
      <c r="AD45" s="207">
        <v>5011.8135200000006</v>
      </c>
      <c r="AE45" s="207">
        <v>3295.3234500000003</v>
      </c>
      <c r="AF45" s="231">
        <v>10571.693520000001</v>
      </c>
      <c r="AG45" s="254"/>
    </row>
    <row r="46" spans="2:37" x14ac:dyDescent="0.25">
      <c r="B46" s="35" t="s">
        <v>198</v>
      </c>
      <c r="C46" s="205">
        <v>2717.0130299999996</v>
      </c>
      <c r="D46" s="205">
        <v>4754.5504599999995</v>
      </c>
      <c r="E46" s="205">
        <v>5634.9898000000039</v>
      </c>
      <c r="F46" s="205">
        <v>7006.9743999999982</v>
      </c>
      <c r="G46" s="230">
        <v>20113.527690000003</v>
      </c>
      <c r="H46" s="205">
        <v>8481.92425</v>
      </c>
      <c r="I46" s="205">
        <v>8232.1099600000016</v>
      </c>
      <c r="J46" s="205">
        <v>6577.1029199999984</v>
      </c>
      <c r="K46" s="205">
        <v>6447.4069499999996</v>
      </c>
      <c r="L46" s="230">
        <v>29738.54408</v>
      </c>
      <c r="M46" s="205">
        <v>7050.4618900000005</v>
      </c>
      <c r="N46" s="205">
        <v>8263.3159099999993</v>
      </c>
      <c r="O46" s="205">
        <v>6872.5947500000002</v>
      </c>
      <c r="P46" s="205">
        <v>7660.7134499999993</v>
      </c>
      <c r="Q46" s="230">
        <v>29847.085999999999</v>
      </c>
      <c r="R46" s="205">
        <v>4506.8492100000003</v>
      </c>
      <c r="S46" s="205">
        <v>13365.335369999997</v>
      </c>
      <c r="T46" s="205">
        <v>12215.489030000001</v>
      </c>
      <c r="U46" s="205">
        <v>5350.0509500000026</v>
      </c>
      <c r="V46" s="230">
        <v>35437.724560000002</v>
      </c>
      <c r="W46" s="205">
        <v>5487.2420899999997</v>
      </c>
      <c r="X46" s="205">
        <v>5913.1763800000008</v>
      </c>
      <c r="Y46" s="205">
        <v>3741.4574999999982</v>
      </c>
      <c r="Z46" s="205">
        <v>6040.7746799999995</v>
      </c>
      <c r="AA46" s="230">
        <v>21182.65065</v>
      </c>
      <c r="AB46" s="205">
        <v>841.82868999999994</v>
      </c>
      <c r="AC46" s="205">
        <v>2444.4508300000002</v>
      </c>
      <c r="AD46" s="205">
        <v>5568.4585800000004</v>
      </c>
      <c r="AE46" s="205">
        <v>6728.4127999999992</v>
      </c>
      <c r="AF46" s="230">
        <v>15583.150900000001</v>
      </c>
      <c r="AG46" s="209"/>
    </row>
    <row r="47" spans="2:37" x14ac:dyDescent="0.25">
      <c r="B47" s="35" t="s">
        <v>199</v>
      </c>
      <c r="C47" s="205">
        <v>-4135.2864600000003</v>
      </c>
      <c r="D47" s="205">
        <v>-2077.1040899999998</v>
      </c>
      <c r="E47" s="205">
        <v>202.29440000000037</v>
      </c>
      <c r="F47" s="205">
        <v>0</v>
      </c>
      <c r="G47" s="230">
        <v>-6010.0961499999994</v>
      </c>
      <c r="H47" s="205">
        <v>-4265.0794800000003</v>
      </c>
      <c r="I47" s="205">
        <v>-1224.6754399999995</v>
      </c>
      <c r="J47" s="205">
        <v>0</v>
      </c>
      <c r="K47" s="205">
        <v>0</v>
      </c>
      <c r="L47" s="230">
        <v>-5489.7549199999994</v>
      </c>
      <c r="M47" s="205">
        <v>-4317.3244299999997</v>
      </c>
      <c r="N47" s="205">
        <v>-1634.0843000000007</v>
      </c>
      <c r="O47" s="205">
        <v>-3.0019999999552967E-2</v>
      </c>
      <c r="P47" s="205">
        <v>-8.537999999988824E-2</v>
      </c>
      <c r="Q47" s="230">
        <v>-5951.5241299999989</v>
      </c>
      <c r="R47" s="205">
        <v>-366.60532000000001</v>
      </c>
      <c r="S47" s="205">
        <v>-127.48996999999997</v>
      </c>
      <c r="T47" s="205">
        <v>-0.15496000000002094</v>
      </c>
      <c r="U47" s="205">
        <v>0</v>
      </c>
      <c r="V47" s="230">
        <v>-494.25024999999999</v>
      </c>
      <c r="W47" s="205">
        <v>-840.3341099999999</v>
      </c>
      <c r="X47" s="205">
        <v>-1.1964900000001071</v>
      </c>
      <c r="Y47" s="205">
        <v>-3.5399999999208374E-3</v>
      </c>
      <c r="Z47" s="205">
        <v>-3.6499999999999998E-2</v>
      </c>
      <c r="AA47" s="230">
        <v>-841.57064000000003</v>
      </c>
      <c r="AB47" s="205">
        <v>-1021.7229599999999</v>
      </c>
      <c r="AC47" s="205">
        <v>-1.0000000009313226E-5</v>
      </c>
      <c r="AD47" s="205">
        <v>-556.64506000000017</v>
      </c>
      <c r="AE47" s="205">
        <v>-3433.0893499999997</v>
      </c>
      <c r="AF47" s="230">
        <v>-5011.4573799999998</v>
      </c>
      <c r="AG47" s="209"/>
    </row>
    <row r="48" spans="2:37" x14ac:dyDescent="0.25">
      <c r="B48" s="35"/>
      <c r="C48" s="205"/>
      <c r="D48" s="205"/>
      <c r="E48" s="205"/>
      <c r="F48" s="205"/>
      <c r="G48" s="230"/>
      <c r="H48" s="205"/>
      <c r="I48" s="205"/>
      <c r="J48" s="205"/>
      <c r="K48" s="205"/>
      <c r="L48" s="230"/>
      <c r="M48" s="205"/>
      <c r="N48" s="205"/>
      <c r="O48" s="205"/>
      <c r="P48" s="205"/>
      <c r="Q48" s="230"/>
      <c r="R48" s="205"/>
      <c r="S48" s="205"/>
      <c r="T48" s="205"/>
      <c r="U48" s="205"/>
      <c r="V48" s="230"/>
      <c r="W48" s="205"/>
      <c r="X48" s="205"/>
      <c r="Y48" s="205"/>
      <c r="Z48" s="205"/>
      <c r="AA48" s="230"/>
      <c r="AB48" s="205"/>
      <c r="AC48" s="205"/>
      <c r="AD48" s="205"/>
      <c r="AE48" s="205"/>
      <c r="AF48" s="230"/>
    </row>
    <row r="49" spans="2:34" x14ac:dyDescent="0.25">
      <c r="B49" s="34" t="s">
        <v>210</v>
      </c>
      <c r="C49" s="207">
        <v>310952.64798182942</v>
      </c>
      <c r="D49" s="207">
        <v>284312.70246094803</v>
      </c>
      <c r="E49" s="207">
        <v>307601.69241999992</v>
      </c>
      <c r="F49" s="207">
        <v>321992.74512722256</v>
      </c>
      <c r="G49" s="231">
        <v>1224859.7879899999</v>
      </c>
      <c r="H49" s="207">
        <v>368227.30713000003</v>
      </c>
      <c r="I49" s="207">
        <v>382816.71398000006</v>
      </c>
      <c r="J49" s="207">
        <v>358496.8677399999</v>
      </c>
      <c r="K49" s="207">
        <v>365058.90494999994</v>
      </c>
      <c r="L49" s="231">
        <v>1474599.7937999999</v>
      </c>
      <c r="M49" s="207">
        <v>435152.77980999998</v>
      </c>
      <c r="N49" s="207">
        <v>371924.70380999998</v>
      </c>
      <c r="O49" s="207">
        <v>403755.07094999996</v>
      </c>
      <c r="P49" s="207">
        <v>485568.55294999998</v>
      </c>
      <c r="Q49" s="231">
        <v>1696401.1075199998</v>
      </c>
      <c r="R49" s="207">
        <v>451135.68825999997</v>
      </c>
      <c r="S49" s="207">
        <v>445924.28006000008</v>
      </c>
      <c r="T49" s="207">
        <v>499875.95045999996</v>
      </c>
      <c r="U49" s="207">
        <v>347072.30914000008</v>
      </c>
      <c r="V49" s="231">
        <v>1744008.22792</v>
      </c>
      <c r="W49" s="207">
        <v>466906.10901999997</v>
      </c>
      <c r="X49" s="207">
        <v>442362.39598000009</v>
      </c>
      <c r="Y49" s="207">
        <v>609745.81102999998</v>
      </c>
      <c r="Z49" s="207">
        <v>526809.4747599999</v>
      </c>
      <c r="AA49" s="231">
        <v>2045823.79079</v>
      </c>
      <c r="AB49" s="207">
        <v>486492.06266</v>
      </c>
      <c r="AC49" s="207">
        <v>479772.00113000011</v>
      </c>
      <c r="AD49" s="207">
        <v>589526.21888000006</v>
      </c>
      <c r="AE49" s="207">
        <v>640444.43742999982</v>
      </c>
      <c r="AF49" s="231">
        <v>2196234.7201</v>
      </c>
      <c r="AG49" s="209"/>
      <c r="AH49" s="60"/>
    </row>
    <row r="50" spans="2:34" x14ac:dyDescent="0.25">
      <c r="B50" s="38"/>
      <c r="C50" s="208"/>
      <c r="D50" s="208"/>
      <c r="E50" s="208"/>
      <c r="F50" s="208"/>
      <c r="G50" s="232"/>
      <c r="H50" s="208"/>
      <c r="I50" s="208"/>
      <c r="J50" s="208"/>
      <c r="K50" s="208"/>
      <c r="L50" s="232"/>
      <c r="M50" s="208"/>
      <c r="N50" s="208"/>
      <c r="O50" s="208"/>
      <c r="P50" s="208"/>
      <c r="Q50" s="232"/>
      <c r="R50" s="208"/>
      <c r="S50" s="208"/>
      <c r="T50" s="208"/>
      <c r="U50" s="208"/>
      <c r="V50" s="232"/>
      <c r="W50" s="208"/>
      <c r="X50" s="208"/>
      <c r="Y50" s="208"/>
      <c r="Z50" s="208"/>
      <c r="AA50" s="232"/>
      <c r="AB50" s="208"/>
      <c r="AC50" s="208"/>
      <c r="AD50" s="208"/>
      <c r="AE50" s="208"/>
      <c r="AF50" s="232"/>
    </row>
    <row r="51" spans="2:34" x14ac:dyDescent="0.25">
      <c r="B51" s="34" t="s">
        <v>201</v>
      </c>
      <c r="C51" s="207">
        <v>-32439.258460000001</v>
      </c>
      <c r="D51" s="207">
        <v>-28799.083560000003</v>
      </c>
      <c r="E51" s="207">
        <v>-36556.443429999992</v>
      </c>
      <c r="F51" s="207">
        <v>-36155.890210000005</v>
      </c>
      <c r="G51" s="231">
        <v>-133950.67566000001</v>
      </c>
      <c r="H51" s="207">
        <v>-46997.737650000003</v>
      </c>
      <c r="I51" s="207">
        <v>-42474.802869999992</v>
      </c>
      <c r="J51" s="207">
        <v>-43847.08971</v>
      </c>
      <c r="K51" s="207">
        <v>-42429.774840000005</v>
      </c>
      <c r="L51" s="231">
        <v>-175749.40507000001</v>
      </c>
      <c r="M51" s="207">
        <v>-65005.81192</v>
      </c>
      <c r="N51" s="207">
        <v>-48471.169189999993</v>
      </c>
      <c r="O51" s="207">
        <v>-44940.490500000007</v>
      </c>
      <c r="P51" s="207">
        <v>-60376.173279999988</v>
      </c>
      <c r="Q51" s="231">
        <v>-218793.64489</v>
      </c>
      <c r="R51" s="207">
        <v>-55697.54782</v>
      </c>
      <c r="S51" s="207">
        <v>-62276.76455</v>
      </c>
      <c r="T51" s="207">
        <v>-62767.25263000001</v>
      </c>
      <c r="U51" s="207">
        <v>-27210.030969999985</v>
      </c>
      <c r="V51" s="231">
        <v>-207951.59596999999</v>
      </c>
      <c r="W51" s="207">
        <v>-52976.324219999995</v>
      </c>
      <c r="X51" s="207">
        <v>-48424.392359999998</v>
      </c>
      <c r="Y51" s="207">
        <v>-101615.43473000002</v>
      </c>
      <c r="Z51" s="207">
        <v>-73394.194679999971</v>
      </c>
      <c r="AA51" s="231">
        <v>-276410.34599</v>
      </c>
      <c r="AB51" s="207">
        <v>-54834.664099999995</v>
      </c>
      <c r="AC51" s="207">
        <v>-53138.731930000002</v>
      </c>
      <c r="AD51" s="207">
        <v>-97389.546020000023</v>
      </c>
      <c r="AE51" s="207">
        <v>-94720.263690000022</v>
      </c>
      <c r="AF51" s="231">
        <v>-300083.20574</v>
      </c>
      <c r="AG51" s="209"/>
      <c r="AH51" s="60"/>
    </row>
    <row r="52" spans="2:34" x14ac:dyDescent="0.25">
      <c r="B52" s="191" t="s">
        <v>202</v>
      </c>
      <c r="C52" s="205">
        <v>-32442.01699</v>
      </c>
      <c r="D52" s="205">
        <v>-28801.603500000001</v>
      </c>
      <c r="E52" s="205">
        <v>-36557.502709999993</v>
      </c>
      <c r="F52" s="205">
        <v>-36151.750960000005</v>
      </c>
      <c r="G52" s="230">
        <v>-133952.87416000001</v>
      </c>
      <c r="H52" s="205">
        <v>-46997.025890000004</v>
      </c>
      <c r="I52" s="205">
        <v>-42473.316129999992</v>
      </c>
      <c r="J52" s="205">
        <v>-43876.885589999998</v>
      </c>
      <c r="K52" s="205">
        <v>-42436.152100000007</v>
      </c>
      <c r="L52" s="230">
        <v>-175783.37971000001</v>
      </c>
      <c r="M52" s="205">
        <v>-64943.742129999999</v>
      </c>
      <c r="N52" s="205">
        <v>-48471.169189999993</v>
      </c>
      <c r="O52" s="205">
        <v>-44940.490500000007</v>
      </c>
      <c r="P52" s="205">
        <v>-60376.173279999988</v>
      </c>
      <c r="Q52" s="230">
        <v>-218731.57509999999</v>
      </c>
      <c r="R52" s="205">
        <v>-55695.422059999997</v>
      </c>
      <c r="S52" s="205">
        <v>-59037.532789999997</v>
      </c>
      <c r="T52" s="205">
        <v>-61375.76701000001</v>
      </c>
      <c r="U52" s="205">
        <v>-31840.748349999987</v>
      </c>
      <c r="V52" s="230">
        <v>-207949.47020999997</v>
      </c>
      <c r="W52" s="205">
        <v>-51879.784719999996</v>
      </c>
      <c r="X52" s="205">
        <v>-47410.502759999996</v>
      </c>
      <c r="Y52" s="205">
        <v>-100662.87559000003</v>
      </c>
      <c r="Z52" s="205">
        <v>-76457.182919999977</v>
      </c>
      <c r="AA52" s="230">
        <v>-276410.34599</v>
      </c>
      <c r="AB52" s="205">
        <v>-53910.889759999998</v>
      </c>
      <c r="AC52" s="205">
        <v>-52168.189290000002</v>
      </c>
      <c r="AD52" s="205">
        <v>-96361.813860000024</v>
      </c>
      <c r="AE52" s="205">
        <v>-97642.31283000001</v>
      </c>
      <c r="AF52" s="230">
        <v>-300083.20574</v>
      </c>
      <c r="AG52" s="209"/>
      <c r="AH52" s="60"/>
    </row>
    <row r="53" spans="2:34" x14ac:dyDescent="0.25">
      <c r="B53" s="35" t="s">
        <v>203</v>
      </c>
      <c r="C53" s="205">
        <v>-23852.836019999999</v>
      </c>
      <c r="D53" s="205">
        <v>-21176.061400000002</v>
      </c>
      <c r="E53" s="205">
        <v>-26878.928459999992</v>
      </c>
      <c r="F53" s="205">
        <v>-26580.581590000005</v>
      </c>
      <c r="G53" s="230">
        <v>-98488.407469999991</v>
      </c>
      <c r="H53" s="205">
        <v>-34555.048450000002</v>
      </c>
      <c r="I53" s="205">
        <v>-31228.791269999994</v>
      </c>
      <c r="J53" s="205">
        <v>-32260.82764</v>
      </c>
      <c r="K53" s="205">
        <v>-31195.111840000005</v>
      </c>
      <c r="L53" s="230">
        <v>-129239.77919999999</v>
      </c>
      <c r="M53" s="205">
        <v>-47750.997920000002</v>
      </c>
      <c r="N53" s="205">
        <v>-35638.797829999996</v>
      </c>
      <c r="O53" s="205">
        <v>-33038.470290000005</v>
      </c>
      <c r="P53" s="205">
        <v>-44471.215999999986</v>
      </c>
      <c r="Q53" s="230">
        <v>-160899.48203999997</v>
      </c>
      <c r="R53" s="205">
        <v>-40949.339749999999</v>
      </c>
      <c r="S53" s="205">
        <v>-43406.774109999998</v>
      </c>
      <c r="T53" s="205">
        <v>-45148.152290000005</v>
      </c>
      <c r="U53" s="205">
        <v>-23451.181359999984</v>
      </c>
      <c r="V53" s="230">
        <v>-152955.44751</v>
      </c>
      <c r="W53" s="205">
        <v>-38145.311689999995</v>
      </c>
      <c r="X53" s="205">
        <v>-34857.487329999996</v>
      </c>
      <c r="Y53" s="205">
        <v>-74013.643810000023</v>
      </c>
      <c r="Z53" s="205">
        <v>-56282.34467999998</v>
      </c>
      <c r="AA53" s="230">
        <v>-203298.78750999999</v>
      </c>
      <c r="AB53" s="205">
        <v>-39636.146549999998</v>
      </c>
      <c r="AC53" s="205">
        <v>-38408.489670000003</v>
      </c>
      <c r="AD53" s="205">
        <v>-70801.114650000018</v>
      </c>
      <c r="AE53" s="205">
        <v>-71890.544609999983</v>
      </c>
      <c r="AF53" s="230">
        <v>-220736.29548</v>
      </c>
      <c r="AG53" s="209"/>
      <c r="AH53" s="60"/>
    </row>
    <row r="54" spans="2:34" x14ac:dyDescent="0.25">
      <c r="B54" s="35" t="s">
        <v>204</v>
      </c>
      <c r="C54" s="205">
        <v>-8589.1809700000013</v>
      </c>
      <c r="D54" s="205">
        <v>-7625.5420999999997</v>
      </c>
      <c r="E54" s="205">
        <v>-9678.5742499999997</v>
      </c>
      <c r="F54" s="205">
        <v>-9571.1693699999978</v>
      </c>
      <c r="G54" s="230">
        <v>-35464.466689999994</v>
      </c>
      <c r="H54" s="205">
        <v>-12441.977439999999</v>
      </c>
      <c r="I54" s="205">
        <v>-11244.524860000001</v>
      </c>
      <c r="J54" s="205">
        <v>-11616.057949999999</v>
      </c>
      <c r="K54" s="205">
        <v>-11241.040259999998</v>
      </c>
      <c r="L54" s="230">
        <v>-46543.600509999989</v>
      </c>
      <c r="M54" s="205">
        <v>-17192.744210000001</v>
      </c>
      <c r="N54" s="205">
        <v>-12832.371359999999</v>
      </c>
      <c r="O54" s="205">
        <v>-11902.020210000001</v>
      </c>
      <c r="P54" s="205">
        <v>-15904.957280000001</v>
      </c>
      <c r="Q54" s="230">
        <v>-57832.093060000007</v>
      </c>
      <c r="R54" s="205">
        <v>-14746.08231</v>
      </c>
      <c r="S54" s="205">
        <v>-15630.758679999997</v>
      </c>
      <c r="T54" s="205">
        <v>-16227.614720000003</v>
      </c>
      <c r="U54" s="205">
        <v>-8389.566990000003</v>
      </c>
      <c r="V54" s="230">
        <v>-54994.022700000001</v>
      </c>
      <c r="W54" s="205">
        <v>-13734.473029999999</v>
      </c>
      <c r="X54" s="205">
        <v>-12553.015430000001</v>
      </c>
      <c r="Y54" s="205">
        <v>-26649.231780000002</v>
      </c>
      <c r="Z54" s="205">
        <v>-20174.838240000001</v>
      </c>
      <c r="AA54" s="230">
        <v>-73111.558480000007</v>
      </c>
      <c r="AB54" s="205">
        <v>-14274.743210000001</v>
      </c>
      <c r="AC54" s="205">
        <v>-13759.699619999998</v>
      </c>
      <c r="AD54" s="205">
        <v>-25560.699209999999</v>
      </c>
      <c r="AE54" s="205">
        <v>-25751.768220000005</v>
      </c>
      <c r="AF54" s="230">
        <v>-79346.910260000004</v>
      </c>
      <c r="AG54" s="209"/>
      <c r="AH54" s="60"/>
    </row>
    <row r="55" spans="2:34" x14ac:dyDescent="0.25">
      <c r="B55" s="191" t="s">
        <v>205</v>
      </c>
      <c r="C55" s="205">
        <v>2.7585299999999999</v>
      </c>
      <c r="D55" s="205">
        <v>2.5199400000000005</v>
      </c>
      <c r="E55" s="205">
        <v>1.0592799999999998</v>
      </c>
      <c r="F55" s="205">
        <v>-4.1392499999999997</v>
      </c>
      <c r="G55" s="230">
        <v>2.1985000000000001</v>
      </c>
      <c r="H55" s="205">
        <v>-0.71175999999999995</v>
      </c>
      <c r="I55" s="205">
        <v>-1.486739999999998</v>
      </c>
      <c r="J55" s="205">
        <v>29.795879999999997</v>
      </c>
      <c r="K55" s="205">
        <v>6.3772600000000024</v>
      </c>
      <c r="L55" s="230">
        <v>33.974640000000001</v>
      </c>
      <c r="M55" s="205">
        <v>-62.069790000000005</v>
      </c>
      <c r="N55" s="205">
        <v>0</v>
      </c>
      <c r="O55" s="205">
        <v>0</v>
      </c>
      <c r="P55" s="205">
        <v>0</v>
      </c>
      <c r="Q55" s="230">
        <v>-62.069790000000005</v>
      </c>
      <c r="R55" s="205">
        <v>-2.1257600000000001</v>
      </c>
      <c r="S55" s="205">
        <v>-3239.2317599999997</v>
      </c>
      <c r="T55" s="205">
        <v>-1391.4856200000002</v>
      </c>
      <c r="U55" s="205">
        <v>4630.71738</v>
      </c>
      <c r="V55" s="230">
        <v>-2.1257599999999002</v>
      </c>
      <c r="W55" s="205">
        <v>-1096.5395000000001</v>
      </c>
      <c r="X55" s="205">
        <v>-1013.8895999999996</v>
      </c>
      <c r="Y55" s="205">
        <v>-952.55914000000018</v>
      </c>
      <c r="Z55" s="205">
        <v>3062.9882399999992</v>
      </c>
      <c r="AA55" s="230">
        <v>0</v>
      </c>
      <c r="AB55" s="205">
        <v>-923.77433999999994</v>
      </c>
      <c r="AC55" s="205">
        <v>-970.54264000000001</v>
      </c>
      <c r="AD55" s="205">
        <v>-1027.7321599999996</v>
      </c>
      <c r="AE55" s="205">
        <v>2922.0491399999996</v>
      </c>
      <c r="AF55" s="230">
        <v>0</v>
      </c>
      <c r="AG55" s="209"/>
      <c r="AH55" s="60"/>
    </row>
    <row r="56" spans="2:34" ht="15.75" thickBot="1" x14ac:dyDescent="0.3">
      <c r="B56" s="39" t="s">
        <v>206</v>
      </c>
      <c r="C56" s="210">
        <v>278513.38952182943</v>
      </c>
      <c r="D56" s="210">
        <v>255513.61890094803</v>
      </c>
      <c r="E56" s="210">
        <v>271045.24898999993</v>
      </c>
      <c r="F56" s="210">
        <v>285836.85491722258</v>
      </c>
      <c r="G56" s="233">
        <v>1090909.1123300001</v>
      </c>
      <c r="H56" s="210">
        <v>321229.56948000001</v>
      </c>
      <c r="I56" s="210">
        <v>340341.91111000004</v>
      </c>
      <c r="J56" s="210">
        <v>314649.77802999993</v>
      </c>
      <c r="K56" s="210">
        <v>322629.13010999991</v>
      </c>
      <c r="L56" s="233">
        <v>1298850.3887299998</v>
      </c>
      <c r="M56" s="210">
        <v>370146.96788999997</v>
      </c>
      <c r="N56" s="210">
        <v>323453.53461999999</v>
      </c>
      <c r="O56" s="210">
        <v>358814.58044999995</v>
      </c>
      <c r="P56" s="210">
        <v>425192.37966999999</v>
      </c>
      <c r="Q56" s="233">
        <v>1477607.46263</v>
      </c>
      <c r="R56" s="210">
        <v>395438.14043999999</v>
      </c>
      <c r="S56" s="210">
        <v>383647.51551000006</v>
      </c>
      <c r="T56" s="210">
        <v>437108.69782999996</v>
      </c>
      <c r="U56" s="210">
        <v>319862.27817000012</v>
      </c>
      <c r="V56" s="233">
        <v>1536056.6319500001</v>
      </c>
      <c r="W56" s="210">
        <v>413929.78479999996</v>
      </c>
      <c r="X56" s="210">
        <v>393938.00362000009</v>
      </c>
      <c r="Y56" s="210">
        <v>508130.37629999995</v>
      </c>
      <c r="Z56" s="210">
        <v>453415.28007999994</v>
      </c>
      <c r="AA56" s="233">
        <v>1769413.4447999999</v>
      </c>
      <c r="AB56" s="210">
        <v>431657.39856</v>
      </c>
      <c r="AC56" s="210">
        <v>426633.2692000001</v>
      </c>
      <c r="AD56" s="210">
        <v>492136.67286000005</v>
      </c>
      <c r="AE56" s="210">
        <v>545724.17373999977</v>
      </c>
      <c r="AF56" s="233">
        <v>1896151.5143599999</v>
      </c>
      <c r="AG56" s="209"/>
      <c r="AH56" s="60"/>
    </row>
    <row r="57" spans="2:34" x14ac:dyDescent="0.25">
      <c r="B57" s="35"/>
      <c r="C57" s="14"/>
      <c r="D57" s="14"/>
      <c r="E57" s="14"/>
      <c r="F57" s="14"/>
      <c r="G57" s="1"/>
      <c r="H57" s="14"/>
      <c r="I57" s="14"/>
      <c r="J57" s="14"/>
      <c r="K57" s="14"/>
      <c r="L57" s="1"/>
      <c r="M57" s="14"/>
      <c r="N57" s="14"/>
      <c r="O57" s="14"/>
      <c r="P57" s="14"/>
      <c r="Q57" s="1"/>
      <c r="R57" s="14"/>
      <c r="S57" s="14"/>
      <c r="T57" s="14"/>
      <c r="U57" s="14"/>
      <c r="V57" s="1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2:34" ht="15.75" thickBot="1" x14ac:dyDescent="0.3"/>
    <row r="59" spans="2:34" x14ac:dyDescent="0.25">
      <c r="B59" s="31" t="s">
        <v>25</v>
      </c>
      <c r="C59" s="43" t="s">
        <v>117</v>
      </c>
      <c r="D59" s="43" t="s">
        <v>118</v>
      </c>
      <c r="E59" s="43" t="s">
        <v>119</v>
      </c>
      <c r="F59" s="43" t="s">
        <v>120</v>
      </c>
      <c r="G59" s="48">
        <v>2016</v>
      </c>
      <c r="H59" s="43" t="s">
        <v>121</v>
      </c>
      <c r="I59" s="43" t="s">
        <v>122</v>
      </c>
      <c r="J59" s="43" t="s">
        <v>123</v>
      </c>
      <c r="K59" s="43" t="s">
        <v>124</v>
      </c>
      <c r="L59" s="48">
        <v>2017</v>
      </c>
      <c r="M59" s="43" t="s">
        <v>125</v>
      </c>
      <c r="N59" s="43" t="s">
        <v>126</v>
      </c>
      <c r="O59" s="43" t="s">
        <v>127</v>
      </c>
      <c r="P59" s="43" t="s">
        <v>128</v>
      </c>
      <c r="Q59" s="48">
        <v>2018</v>
      </c>
      <c r="R59" s="43" t="s">
        <v>129</v>
      </c>
      <c r="S59" s="43" t="s">
        <v>130</v>
      </c>
      <c r="T59" s="43" t="s">
        <v>131</v>
      </c>
      <c r="U59" s="43" t="s">
        <v>132</v>
      </c>
      <c r="V59" s="48">
        <v>2019</v>
      </c>
      <c r="W59" s="43" t="s">
        <v>133</v>
      </c>
      <c r="X59" s="43" t="s">
        <v>134</v>
      </c>
      <c r="Y59" s="43" t="s">
        <v>135</v>
      </c>
      <c r="Z59" s="43" t="s">
        <v>136</v>
      </c>
      <c r="AA59" s="48">
        <v>2020</v>
      </c>
      <c r="AB59" s="43" t="s">
        <v>137</v>
      </c>
      <c r="AC59" s="43" t="s">
        <v>138</v>
      </c>
      <c r="AD59" s="43" t="s">
        <v>514</v>
      </c>
      <c r="AE59" s="43" t="s">
        <v>563</v>
      </c>
      <c r="AF59" s="48">
        <v>2021</v>
      </c>
    </row>
    <row r="60" spans="2:34" hidden="1" x14ac:dyDescent="0.25">
      <c r="B60" s="31" t="s">
        <v>25</v>
      </c>
      <c r="C60" s="43" t="s">
        <v>139</v>
      </c>
      <c r="D60" s="43" t="s">
        <v>140</v>
      </c>
      <c r="E60" s="43" t="s">
        <v>141</v>
      </c>
      <c r="F60" s="43" t="s">
        <v>142</v>
      </c>
      <c r="G60" s="48">
        <v>2016</v>
      </c>
      <c r="H60" s="43" t="s">
        <v>143</v>
      </c>
      <c r="I60" s="43" t="s">
        <v>144</v>
      </c>
      <c r="J60" s="43" t="s">
        <v>145</v>
      </c>
      <c r="K60" s="43" t="s">
        <v>146</v>
      </c>
      <c r="L60" s="48">
        <v>2017</v>
      </c>
      <c r="M60" s="43" t="s">
        <v>147</v>
      </c>
      <c r="N60" s="43" t="s">
        <v>148</v>
      </c>
      <c r="O60" s="43" t="s">
        <v>149</v>
      </c>
      <c r="P60" s="43" t="s">
        <v>150</v>
      </c>
      <c r="Q60" s="48">
        <v>2018</v>
      </c>
      <c r="R60" s="43" t="s">
        <v>151</v>
      </c>
      <c r="S60" s="43" t="s">
        <v>152</v>
      </c>
      <c r="T60" s="43" t="s">
        <v>153</v>
      </c>
      <c r="U60" s="43" t="s">
        <v>154</v>
      </c>
      <c r="V60" s="48">
        <v>2019</v>
      </c>
      <c r="W60" s="43" t="s">
        <v>155</v>
      </c>
      <c r="X60" s="43" t="s">
        <v>156</v>
      </c>
      <c r="Y60" s="43" t="s">
        <v>157</v>
      </c>
      <c r="Z60" s="43" t="s">
        <v>158</v>
      </c>
      <c r="AA60" s="48">
        <v>2020</v>
      </c>
      <c r="AB60" s="43" t="s">
        <v>159</v>
      </c>
      <c r="AC60" s="43" t="s">
        <v>160</v>
      </c>
      <c r="AD60" s="43" t="s">
        <v>513</v>
      </c>
      <c r="AE60" s="43" t="s">
        <v>564</v>
      </c>
      <c r="AF60" s="48">
        <v>2021</v>
      </c>
    </row>
    <row r="61" spans="2:34" x14ac:dyDescent="0.25">
      <c r="B61" s="66" t="s">
        <v>161</v>
      </c>
      <c r="C61" s="211">
        <v>324823</v>
      </c>
      <c r="D61" s="211">
        <v>294963</v>
      </c>
      <c r="E61" s="211">
        <v>319372</v>
      </c>
      <c r="F61" s="211">
        <v>335704</v>
      </c>
      <c r="G61" s="203">
        <v>1274862</v>
      </c>
      <c r="H61" s="211">
        <v>385020.77859</v>
      </c>
      <c r="I61" s="211">
        <v>396392.58700000006</v>
      </c>
      <c r="J61" s="211">
        <v>374551.38933999994</v>
      </c>
      <c r="K61" s="211">
        <v>377921.11963999993</v>
      </c>
      <c r="L61" s="203">
        <v>1533885.87457</v>
      </c>
      <c r="M61" s="211">
        <v>460539.50312999997</v>
      </c>
      <c r="N61" s="211">
        <v>391737.57834000001</v>
      </c>
      <c r="O61" s="211">
        <v>426776.19354000001</v>
      </c>
      <c r="P61" s="211">
        <v>471646.69720000017</v>
      </c>
      <c r="Q61" s="203">
        <v>1750699.9722100003</v>
      </c>
      <c r="R61" s="211">
        <v>475629</v>
      </c>
      <c r="S61" s="211">
        <v>459485</v>
      </c>
      <c r="T61" s="211">
        <v>518346</v>
      </c>
      <c r="U61" s="211">
        <v>365486.33015000017</v>
      </c>
      <c r="V61" s="203">
        <v>1818946.3301500003</v>
      </c>
      <c r="W61" s="211">
        <v>492138</v>
      </c>
      <c r="X61" s="211">
        <v>463980</v>
      </c>
      <c r="Y61" s="211">
        <v>649067</v>
      </c>
      <c r="Z61" s="211">
        <v>557342</v>
      </c>
      <c r="AA61" s="203">
        <v>2162527</v>
      </c>
      <c r="AB61" s="211">
        <v>472173</v>
      </c>
      <c r="AC61" s="211">
        <v>456050.89989000012</v>
      </c>
      <c r="AD61" s="211">
        <v>511798.1098300002</v>
      </c>
      <c r="AE61" s="211">
        <v>561675</v>
      </c>
      <c r="AF61" s="203">
        <v>2001697.0097200004</v>
      </c>
      <c r="AG61" s="209"/>
    </row>
    <row r="62" spans="2:34" ht="14.25" customHeight="1" x14ac:dyDescent="0.25">
      <c r="B62" s="67" t="s">
        <v>162</v>
      </c>
      <c r="C62" s="212">
        <v>236255</v>
      </c>
      <c r="D62" s="212">
        <v>225581</v>
      </c>
      <c r="E62" s="212">
        <v>238874</v>
      </c>
      <c r="F62" s="212">
        <v>246067</v>
      </c>
      <c r="G62" s="234">
        <v>946777</v>
      </c>
      <c r="H62" s="212">
        <v>247407.42342000001</v>
      </c>
      <c r="I62" s="212">
        <v>269483.56858000008</v>
      </c>
      <c r="J62" s="212">
        <v>241597.22829</v>
      </c>
      <c r="K62" s="212">
        <v>268913.31305999996</v>
      </c>
      <c r="L62" s="234">
        <v>1027401.53335</v>
      </c>
      <c r="M62" s="212">
        <v>257769.141</v>
      </c>
      <c r="N62" s="212">
        <v>235803.02062999998</v>
      </c>
      <c r="O62" s="212">
        <v>273915.87889000005</v>
      </c>
      <c r="P62" s="212">
        <v>316799.70050000004</v>
      </c>
      <c r="Q62" s="234">
        <v>1084287.7410200001</v>
      </c>
      <c r="R62" s="213">
        <v>293721</v>
      </c>
      <c r="S62" s="213">
        <v>275069</v>
      </c>
      <c r="T62" s="213">
        <v>326060</v>
      </c>
      <c r="U62" s="213">
        <v>277763.13661000016</v>
      </c>
      <c r="V62" s="234">
        <v>1172613.1366100002</v>
      </c>
      <c r="W62" s="213">
        <v>319071</v>
      </c>
      <c r="X62" s="213">
        <v>306900</v>
      </c>
      <c r="Y62" s="213">
        <v>322366</v>
      </c>
      <c r="Z62" s="213">
        <v>319500</v>
      </c>
      <c r="AA62" s="234">
        <v>1267837</v>
      </c>
      <c r="AB62" s="213">
        <v>393275</v>
      </c>
      <c r="AC62" s="213">
        <v>409573.89090000011</v>
      </c>
      <c r="AD62" s="213">
        <v>473678.00301000022</v>
      </c>
      <c r="AE62" s="213">
        <v>544292</v>
      </c>
      <c r="AF62" s="234">
        <v>1820818.8939100003</v>
      </c>
      <c r="AG62" s="209"/>
    </row>
    <row r="63" spans="2:34" x14ac:dyDescent="0.25">
      <c r="B63" s="67" t="s">
        <v>172</v>
      </c>
      <c r="C63" s="212">
        <v>88568</v>
      </c>
      <c r="D63" s="212">
        <v>69382</v>
      </c>
      <c r="E63" s="212">
        <v>80498</v>
      </c>
      <c r="F63" s="212">
        <v>89637</v>
      </c>
      <c r="G63" s="234">
        <v>328085</v>
      </c>
      <c r="H63" s="212">
        <v>137613.35517000002</v>
      </c>
      <c r="I63" s="212">
        <v>126909.01842000001</v>
      </c>
      <c r="J63" s="212">
        <v>132954.16104999994</v>
      </c>
      <c r="K63" s="212">
        <v>109007.80658</v>
      </c>
      <c r="L63" s="234">
        <v>506484.34121999994</v>
      </c>
      <c r="M63" s="212">
        <v>202770.36212999999</v>
      </c>
      <c r="N63" s="212">
        <v>155934.55770999999</v>
      </c>
      <c r="O63" s="212">
        <v>152860.31464999993</v>
      </c>
      <c r="P63" s="212">
        <v>154846.99670000016</v>
      </c>
      <c r="Q63" s="234">
        <v>666412.23119000008</v>
      </c>
      <c r="R63" s="213">
        <v>181908</v>
      </c>
      <c r="S63" s="213">
        <v>184416</v>
      </c>
      <c r="T63" s="213">
        <v>192286</v>
      </c>
      <c r="U63" s="213">
        <v>87723.193540000007</v>
      </c>
      <c r="V63" s="234">
        <v>646333.19354000001</v>
      </c>
      <c r="W63" s="213">
        <v>173067</v>
      </c>
      <c r="X63" s="213">
        <v>157080</v>
      </c>
      <c r="Y63" s="213">
        <v>326701</v>
      </c>
      <c r="Z63" s="213">
        <v>237842</v>
      </c>
      <c r="AA63" s="234">
        <v>894690</v>
      </c>
      <c r="AB63" s="213">
        <v>78898</v>
      </c>
      <c r="AC63" s="213">
        <v>46477.008990000017</v>
      </c>
      <c r="AD63" s="213">
        <v>38120.106819999972</v>
      </c>
      <c r="AE63" s="213">
        <v>17383</v>
      </c>
      <c r="AF63" s="234">
        <v>180878.11580999999</v>
      </c>
      <c r="AG63" s="209"/>
    </row>
    <row r="64" spans="2:34" x14ac:dyDescent="0.25">
      <c r="B64" s="69" t="s">
        <v>180</v>
      </c>
      <c r="C64" s="214">
        <v>0</v>
      </c>
      <c r="D64" s="214">
        <v>0</v>
      </c>
      <c r="E64" s="214">
        <v>0</v>
      </c>
      <c r="F64" s="214">
        <v>0</v>
      </c>
      <c r="G64" s="235">
        <v>0</v>
      </c>
      <c r="H64" s="214">
        <v>0</v>
      </c>
      <c r="I64" s="214">
        <v>0</v>
      </c>
      <c r="J64" s="214">
        <v>0</v>
      </c>
      <c r="K64" s="214">
        <v>0</v>
      </c>
      <c r="L64" s="235">
        <v>0</v>
      </c>
      <c r="M64" s="214">
        <v>0</v>
      </c>
      <c r="N64" s="214">
        <v>0</v>
      </c>
      <c r="O64" s="214">
        <v>0</v>
      </c>
      <c r="P64" s="214">
        <v>0</v>
      </c>
      <c r="Q64" s="235">
        <v>0</v>
      </c>
      <c r="R64" s="215">
        <v>0</v>
      </c>
      <c r="S64" s="215">
        <v>0</v>
      </c>
      <c r="T64" s="215">
        <v>0</v>
      </c>
      <c r="U64" s="215">
        <v>0</v>
      </c>
      <c r="V64" s="235">
        <v>0</v>
      </c>
      <c r="W64" s="215">
        <v>0</v>
      </c>
      <c r="X64" s="215">
        <v>0</v>
      </c>
      <c r="Y64" s="215">
        <v>0</v>
      </c>
      <c r="Z64" s="215">
        <v>0</v>
      </c>
      <c r="AA64" s="235">
        <v>0</v>
      </c>
      <c r="AB64" s="215">
        <v>0</v>
      </c>
      <c r="AC64" s="213">
        <v>0</v>
      </c>
      <c r="AD64" s="213">
        <v>0</v>
      </c>
      <c r="AE64" s="213">
        <v>0</v>
      </c>
      <c r="AF64" s="235">
        <v>0</v>
      </c>
      <c r="AG64" s="209"/>
    </row>
    <row r="65" spans="2:33" x14ac:dyDescent="0.25">
      <c r="B65" s="34" t="s">
        <v>190</v>
      </c>
      <c r="C65" s="216"/>
      <c r="D65" s="216"/>
      <c r="E65" s="216"/>
      <c r="F65" s="216"/>
      <c r="G65" s="236"/>
      <c r="H65" s="216"/>
      <c r="I65" s="216"/>
      <c r="J65" s="216"/>
      <c r="K65" s="216"/>
      <c r="L65" s="236"/>
      <c r="M65" s="216"/>
      <c r="N65" s="216"/>
      <c r="O65" s="216"/>
      <c r="P65" s="216"/>
      <c r="Q65" s="236"/>
      <c r="R65" s="211"/>
      <c r="S65" s="211"/>
      <c r="T65" s="211"/>
      <c r="U65" s="211"/>
      <c r="V65" s="236"/>
      <c r="W65" s="211"/>
      <c r="X65" s="211"/>
      <c r="Y65" s="211"/>
      <c r="Z65" s="211"/>
      <c r="AA65" s="236"/>
      <c r="AB65" s="211">
        <v>0</v>
      </c>
      <c r="AC65" s="211">
        <v>0</v>
      </c>
      <c r="AD65" s="211">
        <v>0</v>
      </c>
      <c r="AE65" s="211">
        <v>0</v>
      </c>
      <c r="AF65" s="236"/>
      <c r="AG65" s="209"/>
    </row>
    <row r="66" spans="2:33" x14ac:dyDescent="0.25">
      <c r="B66" s="66" t="s">
        <v>191</v>
      </c>
      <c r="C66" s="216">
        <v>-12453</v>
      </c>
      <c r="D66" s="216">
        <v>-14576</v>
      </c>
      <c r="E66" s="216">
        <v>-17675.646680000002</v>
      </c>
      <c r="F66" s="216">
        <v>-19910.353319999998</v>
      </c>
      <c r="G66" s="236">
        <v>-64615</v>
      </c>
      <c r="H66" s="216">
        <v>-21010.290929999999</v>
      </c>
      <c r="I66" s="216">
        <v>-20583.307540000002</v>
      </c>
      <c r="J66" s="216">
        <v>-22630.624519999983</v>
      </c>
      <c r="K66" s="216">
        <v>-26320.292230000014</v>
      </c>
      <c r="L66" s="236">
        <v>-90544.515220000001</v>
      </c>
      <c r="M66" s="216">
        <v>-28109.545369999996</v>
      </c>
      <c r="N66" s="216">
        <v>-26436.102019999991</v>
      </c>
      <c r="O66" s="216">
        <v>-29381.324530000016</v>
      </c>
      <c r="P66" s="216">
        <v>1043.661669999994</v>
      </c>
      <c r="Q66" s="236">
        <v>-82883.31025000001</v>
      </c>
      <c r="R66" s="211">
        <v>-27993</v>
      </c>
      <c r="S66" s="211">
        <v>-29226</v>
      </c>
      <c r="T66" s="211">
        <v>-31044</v>
      </c>
      <c r="U66" s="211">
        <v>-23402.379710000008</v>
      </c>
      <c r="V66" s="236">
        <v>-111665.37971000001</v>
      </c>
      <c r="W66" s="211">
        <v>-30087</v>
      </c>
      <c r="X66" s="211">
        <v>-27803</v>
      </c>
      <c r="Y66" s="211">
        <v>-43564</v>
      </c>
      <c r="Z66" s="211">
        <v>-36018</v>
      </c>
      <c r="AA66" s="236">
        <v>-137472</v>
      </c>
      <c r="AB66" s="216">
        <v>-20469.83628</v>
      </c>
      <c r="AC66" s="216">
        <v>-22040.001559999997</v>
      </c>
      <c r="AD66" s="216">
        <v>-13064.414820000002</v>
      </c>
      <c r="AE66" s="216">
        <v>-15640</v>
      </c>
      <c r="AF66" s="236">
        <v>-71214.252659999998</v>
      </c>
      <c r="AG66" s="209"/>
    </row>
    <row r="67" spans="2:33" ht="15.75" thickBot="1" x14ac:dyDescent="0.3">
      <c r="B67" s="70" t="s">
        <v>193</v>
      </c>
      <c r="C67" s="217">
        <v>-2216.6877699999995</v>
      </c>
      <c r="D67" s="217">
        <v>-4126.8672299999998</v>
      </c>
      <c r="E67" s="217">
        <v>-6310.178469999998</v>
      </c>
      <c r="F67" s="218">
        <v>-9359.9636399999981</v>
      </c>
      <c r="G67" s="237">
        <v>-22013.697109999994</v>
      </c>
      <c r="H67" s="219">
        <v>-6669.2848099999983</v>
      </c>
      <c r="I67" s="217">
        <v>-7482.5691600000036</v>
      </c>
      <c r="J67" s="217">
        <v>-8903.9532499999932</v>
      </c>
      <c r="K67" s="218">
        <v>-15634.739829999995</v>
      </c>
      <c r="L67" s="237">
        <v>-38690.547049999994</v>
      </c>
      <c r="M67" s="219">
        <v>-8155.6838599999992</v>
      </c>
      <c r="N67" s="217">
        <v>-10933.564439999995</v>
      </c>
      <c r="O67" s="217">
        <v>-14467.978350000012</v>
      </c>
      <c r="P67" s="218">
        <v>-13158.086229999997</v>
      </c>
      <c r="Q67" s="237">
        <v>-46715.312879999998</v>
      </c>
      <c r="R67" s="219">
        <v>-10460.7711</v>
      </c>
      <c r="S67" s="217">
        <v>-11110.768909999995</v>
      </c>
      <c r="T67" s="217">
        <v>-12026.777290000004</v>
      </c>
      <c r="U67" s="218">
        <v>-11909.429629999995</v>
      </c>
      <c r="V67" s="237">
        <v>-45507.746929999994</v>
      </c>
      <c r="W67" s="219">
        <v>-16810.195630000002</v>
      </c>
      <c r="X67" s="217">
        <v>-11807.021240000002</v>
      </c>
      <c r="Y67" s="217">
        <v>-12318.089829999999</v>
      </c>
      <c r="Z67" s="218">
        <v>-14215.174809999995</v>
      </c>
      <c r="AA67" s="237">
        <v>-55150.481509999998</v>
      </c>
      <c r="AB67" s="219">
        <v>-13137.83628</v>
      </c>
      <c r="AC67" s="219">
        <v>-18937.28773</v>
      </c>
      <c r="AD67" s="219">
        <v>-14776.066740000002</v>
      </c>
      <c r="AE67" s="219">
        <v>-13919</v>
      </c>
      <c r="AF67" s="237">
        <v>-60770.190750000002</v>
      </c>
      <c r="AG67" s="209"/>
    </row>
    <row r="68" spans="2:33" ht="15.75" thickBot="1" x14ac:dyDescent="0.3">
      <c r="B68" s="70" t="s">
        <v>194</v>
      </c>
      <c r="C68" s="217">
        <v>-10236</v>
      </c>
      <c r="D68" s="217">
        <v>-9201</v>
      </c>
      <c r="E68" s="217">
        <v>-11298</v>
      </c>
      <c r="F68" s="218">
        <v>-11358</v>
      </c>
      <c r="G68" s="237">
        <v>-42093</v>
      </c>
      <c r="H68" s="219">
        <v>-14341.066120000001</v>
      </c>
      <c r="I68" s="217">
        <v>-13100.862879999999</v>
      </c>
      <c r="J68" s="217">
        <v>-13727.869769999994</v>
      </c>
      <c r="K68" s="218">
        <v>-11542.481050000006</v>
      </c>
      <c r="L68" s="237">
        <v>-52712.279819999996</v>
      </c>
      <c r="M68" s="219">
        <v>-19953.096559999998</v>
      </c>
      <c r="N68" s="217">
        <v>-15502.619029999994</v>
      </c>
      <c r="O68" s="217">
        <v>-14914.997260000004</v>
      </c>
      <c r="P68" s="218">
        <v>-17269.655770000012</v>
      </c>
      <c r="Q68" s="237">
        <v>-67640.368620000008</v>
      </c>
      <c r="R68" s="219">
        <v>-17532</v>
      </c>
      <c r="S68" s="217">
        <v>-18115</v>
      </c>
      <c r="T68" s="217">
        <v>-19342</v>
      </c>
      <c r="U68" s="218">
        <v>-12115.037850000008</v>
      </c>
      <c r="V68" s="237">
        <v>-67104.037850000008</v>
      </c>
      <c r="W68" s="219">
        <v>-13301</v>
      </c>
      <c r="X68" s="217">
        <v>-15986</v>
      </c>
      <c r="Y68" s="217">
        <v>-31220</v>
      </c>
      <c r="Z68" s="218">
        <v>-22827</v>
      </c>
      <c r="AA68" s="237">
        <v>-83334</v>
      </c>
      <c r="AB68" s="219">
        <v>-7332</v>
      </c>
      <c r="AC68" s="219">
        <v>-4911.7217199999996</v>
      </c>
      <c r="AD68" s="219">
        <v>-4222.9824199999985</v>
      </c>
      <c r="AE68" s="219">
        <v>-1721</v>
      </c>
      <c r="AF68" s="237">
        <v>-18187.704139999998</v>
      </c>
      <c r="AG68" s="209"/>
    </row>
    <row r="69" spans="2:33" ht="15.75" thickBot="1" x14ac:dyDescent="0.3">
      <c r="B69" s="70" t="s">
        <v>195</v>
      </c>
      <c r="C69" s="220">
        <v>0</v>
      </c>
      <c r="D69" s="217">
        <v>-1249</v>
      </c>
      <c r="E69" s="217">
        <v>-65.646679999999932</v>
      </c>
      <c r="F69" s="218">
        <v>-1.3533200000000676</v>
      </c>
      <c r="G69" s="237">
        <v>-1316</v>
      </c>
      <c r="H69" s="221">
        <v>0</v>
      </c>
      <c r="I69" s="217">
        <v>0</v>
      </c>
      <c r="J69" s="217">
        <v>0</v>
      </c>
      <c r="K69" s="218">
        <v>0</v>
      </c>
      <c r="L69" s="237">
        <v>0</v>
      </c>
      <c r="M69" s="221">
        <v>0</v>
      </c>
      <c r="N69" s="217">
        <v>0</v>
      </c>
      <c r="O69" s="217"/>
      <c r="P69" s="218">
        <v>30261.016889999995</v>
      </c>
      <c r="Q69" s="237">
        <v>30261.016889999995</v>
      </c>
      <c r="R69" s="221">
        <v>0</v>
      </c>
      <c r="S69" s="217">
        <v>0</v>
      </c>
      <c r="T69" s="217">
        <v>0</v>
      </c>
      <c r="U69" s="218">
        <v>-22.79496</v>
      </c>
      <c r="V69" s="237">
        <v>-22.79496</v>
      </c>
      <c r="W69" s="221">
        <v>0</v>
      </c>
      <c r="X69" s="217">
        <v>-10</v>
      </c>
      <c r="Y69" s="217">
        <v>-29</v>
      </c>
      <c r="Z69" s="218">
        <v>2</v>
      </c>
      <c r="AA69" s="237">
        <v>-37</v>
      </c>
      <c r="AB69" s="221">
        <v>0</v>
      </c>
      <c r="AC69" s="221">
        <v>1809.0078899999999</v>
      </c>
      <c r="AD69" s="219">
        <v>5934.6343400000005</v>
      </c>
      <c r="AE69" s="219">
        <v>0</v>
      </c>
      <c r="AF69" s="237">
        <v>7743.6422300000004</v>
      </c>
      <c r="AG69" s="209"/>
    </row>
    <row r="70" spans="2:33" x14ac:dyDescent="0.25">
      <c r="B70" s="66" t="s">
        <v>196</v>
      </c>
      <c r="C70" s="216">
        <v>312370</v>
      </c>
      <c r="D70" s="216">
        <v>280387</v>
      </c>
      <c r="E70" s="216">
        <v>301696.35331999999</v>
      </c>
      <c r="F70" s="216">
        <v>315793.64668000001</v>
      </c>
      <c r="G70" s="236">
        <v>1210247</v>
      </c>
      <c r="H70" s="216">
        <v>364010.48765999998</v>
      </c>
      <c r="I70" s="216">
        <v>375809.27946000005</v>
      </c>
      <c r="J70" s="216">
        <v>351919.76481999992</v>
      </c>
      <c r="K70" s="216">
        <v>351601.82740999991</v>
      </c>
      <c r="L70" s="236">
        <v>1443341.3593499998</v>
      </c>
      <c r="M70" s="216">
        <v>432429.95775999996</v>
      </c>
      <c r="N70" s="216">
        <v>365301.47632000002</v>
      </c>
      <c r="O70" s="216">
        <v>397394.86900999997</v>
      </c>
      <c r="P70" s="216">
        <v>472690.35887000017</v>
      </c>
      <c r="Q70" s="236">
        <v>1667816.6619600002</v>
      </c>
      <c r="R70" s="211">
        <v>447636</v>
      </c>
      <c r="S70" s="211">
        <v>430259</v>
      </c>
      <c r="T70" s="211">
        <v>487302</v>
      </c>
      <c r="U70" s="211">
        <v>342083.95044000028</v>
      </c>
      <c r="V70" s="236">
        <v>1707280.9504400003</v>
      </c>
      <c r="W70" s="211">
        <v>462051</v>
      </c>
      <c r="X70" s="211">
        <v>436177</v>
      </c>
      <c r="Y70" s="211">
        <v>605503</v>
      </c>
      <c r="Z70" s="211">
        <v>521324</v>
      </c>
      <c r="AA70" s="236">
        <v>2025055</v>
      </c>
      <c r="AB70" s="211">
        <v>451703</v>
      </c>
      <c r="AC70" s="211">
        <v>434010.89833000011</v>
      </c>
      <c r="AD70" s="211">
        <v>498733.6950100002</v>
      </c>
      <c r="AE70" s="211">
        <v>546035</v>
      </c>
      <c r="AF70" s="236">
        <v>1930482.5933400004</v>
      </c>
      <c r="AG70" s="209"/>
    </row>
    <row r="71" spans="2:33" x14ac:dyDescent="0.25">
      <c r="B71" s="68"/>
      <c r="C71" s="222"/>
      <c r="D71" s="222"/>
      <c r="E71" s="222"/>
      <c r="F71" s="222"/>
      <c r="G71" s="238"/>
      <c r="H71" s="222"/>
      <c r="I71" s="222"/>
      <c r="J71" s="222"/>
      <c r="K71" s="222"/>
      <c r="L71" s="238"/>
      <c r="M71" s="222"/>
      <c r="N71" s="222"/>
      <c r="O71" s="222"/>
      <c r="P71" s="222"/>
      <c r="Q71" s="238"/>
      <c r="R71" s="222"/>
      <c r="S71" s="222"/>
      <c r="T71" s="222"/>
      <c r="U71" s="222"/>
      <c r="V71" s="238"/>
      <c r="W71" s="222"/>
      <c r="X71" s="222"/>
      <c r="Y71" s="222"/>
      <c r="Z71" s="222"/>
      <c r="AA71" s="238"/>
      <c r="AB71" s="222"/>
      <c r="AC71" s="222"/>
      <c r="AD71" s="222"/>
      <c r="AE71" s="222"/>
      <c r="AF71" s="238"/>
      <c r="AG71" s="209"/>
    </row>
    <row r="72" spans="2:33" x14ac:dyDescent="0.25">
      <c r="B72" s="66" t="s">
        <v>197</v>
      </c>
      <c r="C72" s="216">
        <v>-1418</v>
      </c>
      <c r="D72" s="216">
        <v>2676</v>
      </c>
      <c r="E72" s="216">
        <v>5838.2842000000046</v>
      </c>
      <c r="F72" s="216">
        <v>7007.7157999999954</v>
      </c>
      <c r="G72" s="236">
        <v>14104</v>
      </c>
      <c r="H72" s="216">
        <v>4216.8194699999985</v>
      </c>
      <c r="I72" s="216">
        <v>7007.4345200000016</v>
      </c>
      <c r="J72" s="216">
        <v>6577.1029199999975</v>
      </c>
      <c r="K72" s="216">
        <v>6446.7443500000008</v>
      </c>
      <c r="L72" s="236">
        <v>24248.101259999999</v>
      </c>
      <c r="M72" s="216">
        <v>2721.3223500000004</v>
      </c>
      <c r="N72" s="216">
        <v>6622.0339199999999</v>
      </c>
      <c r="O72" s="216">
        <v>6138.9531700000007</v>
      </c>
      <c r="P72" s="216">
        <v>6936.0473200000015</v>
      </c>
      <c r="Q72" s="236">
        <v>22418.356760000002</v>
      </c>
      <c r="R72" s="211">
        <v>3200</v>
      </c>
      <c r="S72" s="211">
        <v>12044</v>
      </c>
      <c r="T72" s="211">
        <v>11193</v>
      </c>
      <c r="U72" s="211">
        <v>4181.4627</v>
      </c>
      <c r="V72" s="236">
        <v>30618.4627</v>
      </c>
      <c r="W72" s="211">
        <v>3377</v>
      </c>
      <c r="X72" s="211">
        <v>4825</v>
      </c>
      <c r="Y72" s="211">
        <v>3084</v>
      </c>
      <c r="Z72" s="211">
        <v>5491</v>
      </c>
      <c r="AA72" s="236">
        <v>16777</v>
      </c>
      <c r="AB72" s="211">
        <v>-282</v>
      </c>
      <c r="AC72" s="211">
        <v>1725.7324400000002</v>
      </c>
      <c r="AD72" s="211">
        <v>2625.8871799999997</v>
      </c>
      <c r="AE72" s="211">
        <v>1006</v>
      </c>
      <c r="AF72" s="236">
        <v>5075.6196199999995</v>
      </c>
      <c r="AG72" s="209"/>
    </row>
    <row r="73" spans="2:33" x14ac:dyDescent="0.25">
      <c r="B73" s="71" t="s">
        <v>198</v>
      </c>
      <c r="C73" s="217">
        <v>2717</v>
      </c>
      <c r="D73" s="217">
        <v>4731</v>
      </c>
      <c r="E73" s="217">
        <v>5838.2842000000046</v>
      </c>
      <c r="F73" s="218">
        <v>6827.7157999999954</v>
      </c>
      <c r="G73" s="237">
        <v>20114</v>
      </c>
      <c r="H73" s="219">
        <v>8481.8989499999989</v>
      </c>
      <c r="I73" s="217">
        <v>8232.1099600000016</v>
      </c>
      <c r="J73" s="217">
        <v>6577.1029199999975</v>
      </c>
      <c r="K73" s="218">
        <v>6446.7443500000008</v>
      </c>
      <c r="L73" s="237">
        <v>29737.856179999999</v>
      </c>
      <c r="M73" s="219">
        <v>7038.64678</v>
      </c>
      <c r="N73" s="217">
        <v>8256.1182200000003</v>
      </c>
      <c r="O73" s="217">
        <v>6138.9531700000007</v>
      </c>
      <c r="P73" s="218">
        <v>6936.0473200000015</v>
      </c>
      <c r="Q73" s="237">
        <v>28369.765490000002</v>
      </c>
      <c r="R73" s="219">
        <v>3567</v>
      </c>
      <c r="S73" s="217">
        <v>12171</v>
      </c>
      <c r="T73" s="217">
        <v>11193</v>
      </c>
      <c r="U73" s="218">
        <v>4181.712950000001</v>
      </c>
      <c r="V73" s="237">
        <v>31112.712950000001</v>
      </c>
      <c r="W73" s="219">
        <v>4217</v>
      </c>
      <c r="X73" s="217">
        <v>4826</v>
      </c>
      <c r="Y73" s="217">
        <v>3084</v>
      </c>
      <c r="Z73" s="218">
        <v>5491</v>
      </c>
      <c r="AA73" s="237">
        <v>17618</v>
      </c>
      <c r="AB73" s="219">
        <v>724</v>
      </c>
      <c r="AC73" s="219">
        <v>1726.0098700000003</v>
      </c>
      <c r="AD73" s="219">
        <v>3181.0507999999995</v>
      </c>
      <c r="AE73" s="219">
        <v>2436</v>
      </c>
      <c r="AF73" s="237">
        <v>8067.0606699999998</v>
      </c>
      <c r="AG73" s="209"/>
    </row>
    <row r="74" spans="2:33" x14ac:dyDescent="0.25">
      <c r="B74" s="71" t="s">
        <v>199</v>
      </c>
      <c r="C74" s="220">
        <v>-4135</v>
      </c>
      <c r="D74" s="217">
        <v>-2055</v>
      </c>
      <c r="E74" s="217">
        <v>0</v>
      </c>
      <c r="F74" s="218">
        <v>180</v>
      </c>
      <c r="G74" s="237">
        <v>-6010</v>
      </c>
      <c r="H74" s="221">
        <v>-4265.0794800000003</v>
      </c>
      <c r="I74" s="217">
        <v>-1224.67544</v>
      </c>
      <c r="J74" s="217">
        <v>0</v>
      </c>
      <c r="K74" s="218">
        <v>0</v>
      </c>
      <c r="L74" s="237">
        <v>-5489.7549200000003</v>
      </c>
      <c r="M74" s="221">
        <v>-4317.3244299999997</v>
      </c>
      <c r="N74" s="217">
        <v>-1634.0843000000004</v>
      </c>
      <c r="O74" s="217">
        <v>0</v>
      </c>
      <c r="P74" s="218">
        <v>0</v>
      </c>
      <c r="Q74" s="237">
        <v>-5951.4087300000001</v>
      </c>
      <c r="R74" s="221">
        <v>-367</v>
      </c>
      <c r="S74" s="217">
        <v>-127</v>
      </c>
      <c r="T74" s="217">
        <v>0</v>
      </c>
      <c r="U74" s="218">
        <v>-0.25024999999999409</v>
      </c>
      <c r="V74" s="237">
        <v>-494.25024999999999</v>
      </c>
      <c r="W74" s="221">
        <v>-840</v>
      </c>
      <c r="X74" s="220">
        <v>-1</v>
      </c>
      <c r="Y74" s="217">
        <v>0</v>
      </c>
      <c r="Z74" s="218">
        <v>0</v>
      </c>
      <c r="AA74" s="237">
        <v>-841</v>
      </c>
      <c r="AB74" s="219">
        <v>-1006</v>
      </c>
      <c r="AC74" s="219">
        <v>-0.27743000000009488</v>
      </c>
      <c r="AD74" s="219">
        <v>-555.16362000000004</v>
      </c>
      <c r="AE74" s="219">
        <v>-1430</v>
      </c>
      <c r="AF74" s="237">
        <v>-2991.4410500000004</v>
      </c>
      <c r="AG74" s="209"/>
    </row>
    <row r="75" spans="2:33" ht="14.25" customHeight="1" x14ac:dyDescent="0.25">
      <c r="B75" s="66" t="s">
        <v>210</v>
      </c>
      <c r="C75" s="216">
        <v>310952</v>
      </c>
      <c r="D75" s="216">
        <v>283063</v>
      </c>
      <c r="E75" s="216">
        <v>307534.63751999999</v>
      </c>
      <c r="F75" s="216">
        <v>322801.36248000001</v>
      </c>
      <c r="G75" s="236">
        <v>1224351</v>
      </c>
      <c r="H75" s="216">
        <v>368227.30712999997</v>
      </c>
      <c r="I75" s="216">
        <v>382816.71398000006</v>
      </c>
      <c r="J75" s="216">
        <v>358496.8677399999</v>
      </c>
      <c r="K75" s="216">
        <v>358048.57175999996</v>
      </c>
      <c r="L75" s="236">
        <v>1467589.46061</v>
      </c>
      <c r="M75" s="216">
        <v>435151.28010999993</v>
      </c>
      <c r="N75" s="216">
        <v>371923.51024000003</v>
      </c>
      <c r="O75" s="216">
        <v>403533.82217999996</v>
      </c>
      <c r="P75" s="216">
        <v>479626.40619000018</v>
      </c>
      <c r="Q75" s="236">
        <v>1690235.0187200001</v>
      </c>
      <c r="R75" s="211">
        <v>450836</v>
      </c>
      <c r="S75" s="211">
        <v>442303</v>
      </c>
      <c r="T75" s="211">
        <v>498495</v>
      </c>
      <c r="U75" s="211">
        <v>346265.41314000031</v>
      </c>
      <c r="V75" s="236">
        <v>1737899.4131400003</v>
      </c>
      <c r="W75" s="211">
        <v>465428</v>
      </c>
      <c r="X75" s="211">
        <v>441002</v>
      </c>
      <c r="Y75" s="211">
        <v>608587</v>
      </c>
      <c r="Z75" s="211">
        <v>526815</v>
      </c>
      <c r="AA75" s="236">
        <v>2041832</v>
      </c>
      <c r="AB75" s="216">
        <v>451421</v>
      </c>
      <c r="AC75" s="216">
        <v>435736.63077000011</v>
      </c>
      <c r="AD75" s="216">
        <v>501359.58219000022</v>
      </c>
      <c r="AE75" s="216">
        <v>547041</v>
      </c>
      <c r="AF75" s="236">
        <v>1935558.2129600004</v>
      </c>
      <c r="AG75" s="209"/>
    </row>
    <row r="76" spans="2:33" x14ac:dyDescent="0.25">
      <c r="B76" s="72"/>
      <c r="C76" s="223"/>
      <c r="D76" s="224"/>
      <c r="E76" s="224"/>
      <c r="F76" s="224"/>
      <c r="G76" s="239"/>
      <c r="H76" s="223"/>
      <c r="I76" s="224"/>
      <c r="J76" s="224"/>
      <c r="K76" s="224"/>
      <c r="L76" s="239"/>
      <c r="M76" s="223"/>
      <c r="N76" s="224"/>
      <c r="O76" s="224"/>
      <c r="P76" s="224"/>
      <c r="Q76" s="239"/>
      <c r="R76" s="223"/>
      <c r="S76" s="224"/>
      <c r="T76" s="224"/>
      <c r="U76" s="224"/>
      <c r="V76" s="239"/>
      <c r="W76" s="223"/>
      <c r="X76" s="223"/>
      <c r="Y76" s="223"/>
      <c r="Z76" s="223"/>
      <c r="AA76" s="239"/>
      <c r="AB76" s="223"/>
      <c r="AC76" s="223"/>
      <c r="AD76" s="223"/>
      <c r="AE76" s="223"/>
      <c r="AF76" s="239"/>
      <c r="AG76" s="209"/>
    </row>
    <row r="77" spans="2:33" x14ac:dyDescent="0.25">
      <c r="B77" s="34" t="s">
        <v>201</v>
      </c>
      <c r="C77" s="225">
        <v>-32439</v>
      </c>
      <c r="D77" s="225">
        <v>-28799</v>
      </c>
      <c r="E77" s="225">
        <v>-36557</v>
      </c>
      <c r="F77" s="225">
        <v>-36156</v>
      </c>
      <c r="G77" s="240">
        <v>-133951</v>
      </c>
      <c r="H77" s="225">
        <v>-46997.737649999995</v>
      </c>
      <c r="I77" s="225">
        <v>-42474.80287</v>
      </c>
      <c r="J77" s="225">
        <v>-43847.089710000015</v>
      </c>
      <c r="K77" s="225">
        <v>-34561.75</v>
      </c>
      <c r="L77" s="240">
        <v>-167881.38023000001</v>
      </c>
      <c r="M77" s="225">
        <v>-65004.31222</v>
      </c>
      <c r="N77" s="225">
        <v>-48469.541620000011</v>
      </c>
      <c r="O77" s="225">
        <v>-44719.645709999975</v>
      </c>
      <c r="P77" s="225">
        <v>-53222.824780000003</v>
      </c>
      <c r="Q77" s="240">
        <v>-211416.32432999997</v>
      </c>
      <c r="R77" s="225">
        <v>-55399</v>
      </c>
      <c r="S77" s="225">
        <v>-58656</v>
      </c>
      <c r="T77" s="225">
        <v>-61051</v>
      </c>
      <c r="U77" s="225">
        <v>-25767.687760000001</v>
      </c>
      <c r="V77" s="240">
        <v>-200873.68776</v>
      </c>
      <c r="W77" s="225">
        <v>-51474</v>
      </c>
      <c r="X77" s="225">
        <v>-47064</v>
      </c>
      <c r="Y77" s="225">
        <v>-100457</v>
      </c>
      <c r="Z77" s="225">
        <v>-72379</v>
      </c>
      <c r="AA77" s="240">
        <v>-271374</v>
      </c>
      <c r="AB77" s="226">
        <v>-19763.92223</v>
      </c>
      <c r="AC77" s="226">
        <v>-9103.2044999999998</v>
      </c>
      <c r="AD77" s="226">
        <v>-9222.9093300000022</v>
      </c>
      <c r="AE77" s="226">
        <v>-1316</v>
      </c>
      <c r="AF77" s="240">
        <v>-39406.036059999999</v>
      </c>
      <c r="AG77" s="209"/>
    </row>
    <row r="78" spans="2:33" x14ac:dyDescent="0.25">
      <c r="B78" s="191" t="s">
        <v>202</v>
      </c>
      <c r="C78" s="205"/>
      <c r="D78" s="205"/>
      <c r="E78" s="205"/>
      <c r="F78" s="205"/>
      <c r="G78" s="230"/>
      <c r="H78" s="205"/>
      <c r="I78" s="205"/>
      <c r="J78" s="205"/>
      <c r="K78" s="205"/>
      <c r="L78" s="230"/>
      <c r="M78" s="205"/>
      <c r="N78" s="205"/>
      <c r="O78" s="205"/>
      <c r="P78" s="205"/>
      <c r="Q78" s="230"/>
      <c r="R78" s="205"/>
      <c r="S78" s="205"/>
      <c r="T78" s="205"/>
      <c r="U78" s="205"/>
      <c r="V78" s="230"/>
      <c r="W78" s="205"/>
      <c r="X78" s="205"/>
      <c r="Y78" s="205"/>
      <c r="Z78" s="205"/>
      <c r="AA78" s="230">
        <v>0</v>
      </c>
      <c r="AB78" s="227">
        <v>-19763.92223</v>
      </c>
      <c r="AC78" s="227">
        <v>-9103.2044999999998</v>
      </c>
      <c r="AD78" s="227">
        <v>-9222.9093300000022</v>
      </c>
      <c r="AE78" s="227">
        <v>-1316</v>
      </c>
      <c r="AF78" s="230">
        <v>-39406.036059999999</v>
      </c>
      <c r="AG78" s="209"/>
    </row>
    <row r="79" spans="2:33" x14ac:dyDescent="0.25">
      <c r="B79" s="35" t="s">
        <v>203</v>
      </c>
      <c r="C79" s="205"/>
      <c r="D79" s="205"/>
      <c r="E79" s="206"/>
      <c r="F79" s="205"/>
      <c r="G79" s="230"/>
      <c r="H79" s="205"/>
      <c r="I79" s="205"/>
      <c r="J79" s="206"/>
      <c r="K79" s="205"/>
      <c r="L79" s="230"/>
      <c r="M79" s="205"/>
      <c r="N79" s="205"/>
      <c r="O79" s="206"/>
      <c r="P79" s="205"/>
      <c r="Q79" s="230"/>
      <c r="R79" s="205"/>
      <c r="S79" s="205"/>
      <c r="T79" s="209"/>
      <c r="U79" s="205"/>
      <c r="V79" s="230"/>
      <c r="W79" s="205"/>
      <c r="X79" s="205"/>
      <c r="Y79" s="205"/>
      <c r="Z79" s="205"/>
      <c r="AA79" s="230">
        <v>0</v>
      </c>
      <c r="AB79" s="219">
        <v>-14530.70752</v>
      </c>
      <c r="AC79" s="219">
        <v>-6746.7872900000002</v>
      </c>
      <c r="AD79" s="219">
        <v>-6731.5672000000013</v>
      </c>
      <c r="AE79" s="227">
        <v>-1065.7824299999993</v>
      </c>
      <c r="AF79" s="230">
        <v>-29074.844440000001</v>
      </c>
      <c r="AG79" s="209"/>
    </row>
    <row r="80" spans="2:33" x14ac:dyDescent="0.25">
      <c r="B80" s="35" t="s">
        <v>204</v>
      </c>
      <c r="C80" s="205"/>
      <c r="D80" s="205"/>
      <c r="E80" s="206"/>
      <c r="F80" s="205"/>
      <c r="G80" s="230"/>
      <c r="H80" s="205"/>
      <c r="I80" s="205"/>
      <c r="J80" s="206"/>
      <c r="K80" s="205"/>
      <c r="L80" s="230"/>
      <c r="M80" s="205"/>
      <c r="N80" s="205"/>
      <c r="O80" s="206"/>
      <c r="P80" s="205"/>
      <c r="Q80" s="230"/>
      <c r="R80" s="205"/>
      <c r="S80" s="205"/>
      <c r="T80" s="209"/>
      <c r="U80" s="205"/>
      <c r="V80" s="230"/>
      <c r="W80" s="205"/>
      <c r="X80" s="205"/>
      <c r="Y80" s="205"/>
      <c r="Z80" s="205"/>
      <c r="AA80" s="230">
        <v>0</v>
      </c>
      <c r="AB80" s="219">
        <v>-5233.2147100000002</v>
      </c>
      <c r="AC80" s="219">
        <v>-2356.4172099999996</v>
      </c>
      <c r="AD80" s="219">
        <v>-2491.3421300000009</v>
      </c>
      <c r="AE80" s="227">
        <v>-250.53384000000005</v>
      </c>
      <c r="AF80" s="230">
        <v>-10331.507890000001</v>
      </c>
      <c r="AG80" s="209"/>
    </row>
    <row r="81" spans="2:33" x14ac:dyDescent="0.25">
      <c r="B81" s="191" t="s">
        <v>205</v>
      </c>
      <c r="C81" s="205"/>
      <c r="D81" s="205"/>
      <c r="E81" s="205"/>
      <c r="F81" s="205"/>
      <c r="G81" s="230"/>
      <c r="H81" s="205"/>
      <c r="I81" s="205"/>
      <c r="J81" s="205"/>
      <c r="K81" s="205"/>
      <c r="L81" s="230"/>
      <c r="M81" s="205"/>
      <c r="N81" s="205"/>
      <c r="O81" s="205"/>
      <c r="P81" s="205"/>
      <c r="Q81" s="230"/>
      <c r="R81" s="205"/>
      <c r="S81" s="205"/>
      <c r="T81" s="205"/>
      <c r="U81" s="205"/>
      <c r="V81" s="230"/>
      <c r="W81" s="205"/>
      <c r="X81" s="205"/>
      <c r="Y81" s="205"/>
      <c r="Z81" s="205"/>
      <c r="AA81" s="230">
        <v>0</v>
      </c>
      <c r="AB81" s="219">
        <v>0</v>
      </c>
      <c r="AC81" s="219">
        <v>0</v>
      </c>
      <c r="AD81" s="219">
        <v>0</v>
      </c>
      <c r="AE81" s="219">
        <v>0</v>
      </c>
      <c r="AF81" s="230">
        <v>0</v>
      </c>
      <c r="AG81" s="209"/>
    </row>
    <row r="82" spans="2:33" hidden="1" x14ac:dyDescent="0.25">
      <c r="B82" s="72"/>
      <c r="C82" s="223"/>
      <c r="D82" s="224"/>
      <c r="E82" s="224"/>
      <c r="F82" s="224"/>
      <c r="G82" s="239">
        <v>0</v>
      </c>
      <c r="H82" s="223"/>
      <c r="I82" s="224"/>
      <c r="J82" s="224"/>
      <c r="K82" s="224"/>
      <c r="L82" s="239">
        <v>0</v>
      </c>
      <c r="M82" s="223"/>
      <c r="N82" s="224"/>
      <c r="O82" s="224"/>
      <c r="P82" s="224"/>
      <c r="Q82" s="239">
        <v>0</v>
      </c>
      <c r="R82" s="223"/>
      <c r="S82" s="224"/>
      <c r="T82" s="224"/>
      <c r="U82" s="224"/>
      <c r="V82" s="239">
        <v>0</v>
      </c>
      <c r="W82" s="223"/>
      <c r="X82" s="223"/>
      <c r="Y82" s="223"/>
      <c r="Z82" s="223"/>
      <c r="AA82" s="239">
        <v>0</v>
      </c>
      <c r="AB82" s="223"/>
      <c r="AC82" s="223"/>
      <c r="AD82" s="223"/>
      <c r="AE82" s="223">
        <v>0.18190833333333334</v>
      </c>
      <c r="AF82" s="239">
        <v>0.18190833333333334</v>
      </c>
    </row>
    <row r="83" spans="2:33" ht="15.75" thickBot="1" x14ac:dyDescent="0.3">
      <c r="B83" s="16" t="s">
        <v>206</v>
      </c>
      <c r="C83" s="228">
        <v>278513</v>
      </c>
      <c r="D83" s="228">
        <v>254264</v>
      </c>
      <c r="E83" s="228">
        <v>270977.63751999999</v>
      </c>
      <c r="F83" s="228">
        <v>285838.36248000001</v>
      </c>
      <c r="G83" s="241">
        <v>1089593</v>
      </c>
      <c r="H83" s="228">
        <v>321229.56947999995</v>
      </c>
      <c r="I83" s="228">
        <v>340341.91111000004</v>
      </c>
      <c r="J83" s="228">
        <v>314649.77802999987</v>
      </c>
      <c r="K83" s="228">
        <v>322629.13011000009</v>
      </c>
      <c r="L83" s="241">
        <v>1298850.38873</v>
      </c>
      <c r="M83" s="228">
        <v>370146.96788999991</v>
      </c>
      <c r="N83" s="228">
        <v>323453.96862</v>
      </c>
      <c r="O83" s="228">
        <v>358814.17647000001</v>
      </c>
      <c r="P83" s="228">
        <v>425192.46505000017</v>
      </c>
      <c r="Q83" s="241">
        <v>1477607.5780300002</v>
      </c>
      <c r="R83" s="228">
        <v>395437</v>
      </c>
      <c r="S83" s="228">
        <v>383647</v>
      </c>
      <c r="T83" s="228">
        <v>437110</v>
      </c>
      <c r="U83" s="228">
        <v>319862.6319500003</v>
      </c>
      <c r="V83" s="241">
        <v>1536056.6319500003</v>
      </c>
      <c r="W83" s="228">
        <v>413930</v>
      </c>
      <c r="X83" s="228">
        <v>393938</v>
      </c>
      <c r="Y83" s="228">
        <v>508130</v>
      </c>
      <c r="Z83" s="228">
        <v>453415</v>
      </c>
      <c r="AA83" s="241">
        <v>1769413</v>
      </c>
      <c r="AB83" s="228">
        <v>431657.07776999997</v>
      </c>
      <c r="AC83" s="228">
        <v>426633.42627000011</v>
      </c>
      <c r="AD83" s="228">
        <v>492136.67286000022</v>
      </c>
      <c r="AE83" s="228">
        <v>545725</v>
      </c>
      <c r="AF83" s="241">
        <v>1896152.1769000003</v>
      </c>
      <c r="AG83" s="209"/>
    </row>
    <row r="84" spans="2:33" x14ac:dyDescent="0.25">
      <c r="C84" s="1"/>
      <c r="D84" s="1"/>
      <c r="E84" s="1"/>
      <c r="F84" s="1"/>
      <c r="H84" s="1"/>
      <c r="I84" s="1"/>
      <c r="J84" s="1"/>
      <c r="K84" s="1"/>
    </row>
    <row r="85" spans="2:33" x14ac:dyDescent="0.25"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F85" s="63"/>
    </row>
    <row r="86" spans="2:33" x14ac:dyDescent="0.25"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F86" s="63"/>
    </row>
    <row r="87" spans="2:33" x14ac:dyDescent="0.25"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F87" s="63"/>
    </row>
    <row r="88" spans="2:33" x14ac:dyDescent="0.25"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F88" s="63"/>
    </row>
    <row r="89" spans="2:33" x14ac:dyDescent="0.25"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F89" s="63"/>
    </row>
    <row r="90" spans="2:33" x14ac:dyDescent="0.25"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F90" s="63"/>
    </row>
    <row r="91" spans="2:33" x14ac:dyDescent="0.25"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F91" s="63"/>
    </row>
  </sheetData>
  <sortState xmlns:xlrd2="http://schemas.microsoft.com/office/spreadsheetml/2017/richdata2" ref="B12:B15">
    <sortCondition ref="B12"/>
  </sortState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03F6-BD37-4D02-AD19-FC6C2A684E40}">
  <dimension ref="A1:AF139"/>
  <sheetViews>
    <sheetView showGridLines="0" showRowColHeaders="0" zoomScale="90" zoomScaleNormal="90" workbookViewId="0">
      <pane xSplit="2" ySplit="5" topLeftCell="C6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defaultRowHeight="15" x14ac:dyDescent="0.25"/>
  <cols>
    <col min="1" max="1" width="4.140625" customWidth="1"/>
    <col min="2" max="2" width="64.5703125" customWidth="1"/>
    <col min="3" max="3" width="10.5703125" customWidth="1"/>
    <col min="4" max="4" width="9.140625" customWidth="1"/>
    <col min="5" max="6" width="9.7109375" customWidth="1"/>
    <col min="7" max="7" width="10.7109375" customWidth="1"/>
    <col min="8" max="8" width="10.5703125" bestFit="1" customWidth="1"/>
    <col min="9" max="11" width="9.7109375" bestFit="1" customWidth="1"/>
    <col min="12" max="12" width="10.7109375" bestFit="1" customWidth="1"/>
    <col min="13" max="13" width="10.5703125" bestFit="1" customWidth="1"/>
    <col min="14" max="16" width="9.7109375" bestFit="1" customWidth="1"/>
    <col min="17" max="17" width="10.7109375" bestFit="1" customWidth="1"/>
    <col min="18" max="18" width="10.5703125" bestFit="1" customWidth="1"/>
    <col min="19" max="20" width="9.7109375" bestFit="1" customWidth="1"/>
    <col min="21" max="21" width="11.5703125" bestFit="1" customWidth="1"/>
    <col min="22" max="22" width="10.7109375" bestFit="1" customWidth="1"/>
    <col min="23" max="25" width="9.7109375" bestFit="1" customWidth="1"/>
    <col min="26" max="26" width="11.42578125" bestFit="1" customWidth="1"/>
    <col min="27" max="32" width="10.7109375" bestFit="1" customWidth="1"/>
    <col min="33" max="16384" width="9.140625" style="87"/>
  </cols>
  <sheetData>
    <row r="1" spans="1:32" s="251" customForma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18"/>
      <c r="AE1" s="318"/>
      <c r="AF1" s="318"/>
    </row>
    <row r="2" spans="1:32" s="251" customFormat="1" ht="15.75" x14ac:dyDescent="0.25">
      <c r="A2" s="30"/>
      <c r="B2" s="30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0"/>
      <c r="AD2" s="318"/>
      <c r="AE2" s="318"/>
      <c r="AF2" s="319"/>
    </row>
    <row r="3" spans="1:32" s="251" customFormat="1" ht="39" customHeight="1" x14ac:dyDescent="0.35">
      <c r="A3" s="95"/>
      <c r="B3" s="95" t="s">
        <v>211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2" ht="23.25" x14ac:dyDescent="0.35">
      <c r="A4" s="4"/>
      <c r="B4" s="4"/>
      <c r="Z4" s="193"/>
      <c r="AB4" s="193"/>
      <c r="AC4" s="193"/>
      <c r="AD4" s="193"/>
      <c r="AE4" s="316"/>
    </row>
    <row r="5" spans="1:32" s="166" customFormat="1" ht="23.25" x14ac:dyDescent="0.35">
      <c r="A5" s="115"/>
      <c r="B5" s="115" t="s">
        <v>212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</row>
    <row r="6" spans="1:32" s="38" customFormat="1" ht="15.75" thickBo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 s="9"/>
      <c r="AD6"/>
      <c r="AE6"/>
      <c r="AF6"/>
    </row>
    <row r="7" spans="1:32" s="167" customFormat="1" x14ac:dyDescent="0.25">
      <c r="A7" s="31"/>
      <c r="B7" s="31" t="s">
        <v>213</v>
      </c>
      <c r="C7" s="43" t="s">
        <v>117</v>
      </c>
      <c r="D7" s="43" t="s">
        <v>118</v>
      </c>
      <c r="E7" s="43" t="s">
        <v>119</v>
      </c>
      <c r="F7" s="43" t="s">
        <v>120</v>
      </c>
      <c r="G7" s="48">
        <v>2016</v>
      </c>
      <c r="H7" s="43" t="s">
        <v>121</v>
      </c>
      <c r="I7" s="43" t="s">
        <v>122</v>
      </c>
      <c r="J7" s="43" t="s">
        <v>123</v>
      </c>
      <c r="K7" s="43" t="s">
        <v>124</v>
      </c>
      <c r="L7" s="48">
        <v>2017</v>
      </c>
      <c r="M7" s="43" t="s">
        <v>125</v>
      </c>
      <c r="N7" s="43" t="s">
        <v>126</v>
      </c>
      <c r="O7" s="43" t="s">
        <v>127</v>
      </c>
      <c r="P7" s="43" t="s">
        <v>128</v>
      </c>
      <c r="Q7" s="48">
        <v>2018</v>
      </c>
      <c r="R7" s="43" t="s">
        <v>129</v>
      </c>
      <c r="S7" s="43" t="s">
        <v>130</v>
      </c>
      <c r="T7" s="43" t="s">
        <v>131</v>
      </c>
      <c r="U7" s="43" t="s">
        <v>132</v>
      </c>
      <c r="V7" s="48">
        <v>2019</v>
      </c>
      <c r="W7" s="43" t="s">
        <v>133</v>
      </c>
      <c r="X7" s="43" t="s">
        <v>134</v>
      </c>
      <c r="Y7" s="43" t="s">
        <v>135</v>
      </c>
      <c r="Z7" s="43" t="s">
        <v>136</v>
      </c>
      <c r="AA7" s="48">
        <v>2020</v>
      </c>
      <c r="AB7" s="43" t="s">
        <v>137</v>
      </c>
      <c r="AC7" s="43" t="s">
        <v>138</v>
      </c>
      <c r="AD7" s="43" t="s">
        <v>514</v>
      </c>
      <c r="AE7" s="43" t="s">
        <v>563</v>
      </c>
      <c r="AF7" s="48">
        <v>2021</v>
      </c>
    </row>
    <row r="8" spans="1:32" s="167" customFormat="1" hidden="1" x14ac:dyDescent="0.25">
      <c r="A8" s="31"/>
      <c r="B8" s="31" t="s">
        <v>213</v>
      </c>
      <c r="C8" s="43" t="s">
        <v>139</v>
      </c>
      <c r="D8" s="43" t="s">
        <v>140</v>
      </c>
      <c r="E8" s="43" t="s">
        <v>141</v>
      </c>
      <c r="F8" s="43" t="s">
        <v>142</v>
      </c>
      <c r="G8" s="48">
        <v>2016</v>
      </c>
      <c r="H8" s="43" t="s">
        <v>143</v>
      </c>
      <c r="I8" s="43" t="s">
        <v>144</v>
      </c>
      <c r="J8" s="43" t="s">
        <v>145</v>
      </c>
      <c r="K8" s="43" t="s">
        <v>146</v>
      </c>
      <c r="L8" s="48">
        <v>2017</v>
      </c>
      <c r="M8" s="43" t="s">
        <v>147</v>
      </c>
      <c r="N8" s="43" t="s">
        <v>148</v>
      </c>
      <c r="O8" s="43" t="s">
        <v>149</v>
      </c>
      <c r="P8" s="43" t="s">
        <v>150</v>
      </c>
      <c r="Q8" s="48">
        <v>2018</v>
      </c>
      <c r="R8" s="43" t="s">
        <v>151</v>
      </c>
      <c r="S8" s="43" t="s">
        <v>152</v>
      </c>
      <c r="T8" s="43" t="s">
        <v>153</v>
      </c>
      <c r="U8" s="43" t="s">
        <v>154</v>
      </c>
      <c r="V8" s="48">
        <v>2019</v>
      </c>
      <c r="W8" s="43" t="s">
        <v>155</v>
      </c>
      <c r="X8" s="43" t="s">
        <v>156</v>
      </c>
      <c r="Y8" s="43" t="s">
        <v>157</v>
      </c>
      <c r="Z8" s="43" t="s">
        <v>158</v>
      </c>
      <c r="AA8" s="48">
        <v>2020</v>
      </c>
      <c r="AB8" s="43" t="s">
        <v>159</v>
      </c>
      <c r="AC8" s="43" t="s">
        <v>160</v>
      </c>
      <c r="AD8" s="43" t="s">
        <v>513</v>
      </c>
      <c r="AE8" s="43" t="s">
        <v>564</v>
      </c>
      <c r="AF8" s="48">
        <v>2021</v>
      </c>
    </row>
    <row r="9" spans="1:32" s="38" customFormat="1" x14ac:dyDescent="0.25">
      <c r="A9" s="10"/>
      <c r="B9" s="10" t="s">
        <v>214</v>
      </c>
      <c r="C9" s="11">
        <f t="shared" ref="C9:C14" si="0">C30+C88+C107+C126</f>
        <v>415823.26438198285</v>
      </c>
      <c r="D9" s="11">
        <f t="shared" ref="D9:F9" si="1">D30+D88+D107+D126</f>
        <v>380868.7520048506</v>
      </c>
      <c r="E9" s="11">
        <f t="shared" si="1"/>
        <v>415838.73449686833</v>
      </c>
      <c r="F9" s="11">
        <f t="shared" si="1"/>
        <v>437762.0302765643</v>
      </c>
      <c r="G9" s="49">
        <f>SUM(C9:F9)</f>
        <v>1650292.7811602661</v>
      </c>
      <c r="H9" s="11">
        <f t="shared" ref="H9:K9" si="2">H30+H88+H107+H126</f>
        <v>454328.12709957245</v>
      </c>
      <c r="I9" s="11">
        <f t="shared" si="2"/>
        <v>481329.57934507431</v>
      </c>
      <c r="J9" s="11">
        <f t="shared" si="2"/>
        <v>417798.60252892971</v>
      </c>
      <c r="K9" s="11">
        <f t="shared" si="2"/>
        <v>499143.48020784458</v>
      </c>
      <c r="L9" s="49">
        <f>SUM(H9:K9)</f>
        <v>1852599.789181421</v>
      </c>
      <c r="M9" s="11">
        <f t="shared" ref="M9:P9" si="3">M30+M88+M107+M126</f>
        <v>594734.38252215669</v>
      </c>
      <c r="N9" s="11">
        <f t="shared" si="3"/>
        <v>539425.98412049399</v>
      </c>
      <c r="O9" s="11">
        <f t="shared" si="3"/>
        <v>899077.1609508337</v>
      </c>
      <c r="P9" s="11">
        <f t="shared" si="3"/>
        <v>444396.46995861945</v>
      </c>
      <c r="Q9" s="49">
        <f>SUM(M9:P9)</f>
        <v>2477633.9975521038</v>
      </c>
      <c r="R9" s="11">
        <f t="shared" ref="R9:R14" si="4">R30+R88+R107+R126</f>
        <v>585270.11541049602</v>
      </c>
      <c r="S9" s="11">
        <f t="shared" ref="S9:U9" si="5">S30+S88+S107+S126</f>
        <v>671874.78026370914</v>
      </c>
      <c r="T9" s="11">
        <f t="shared" si="5"/>
        <v>659672.26635802211</v>
      </c>
      <c r="U9" s="11">
        <f t="shared" si="5"/>
        <v>638302.51665880496</v>
      </c>
      <c r="V9" s="49">
        <f>SUM(R9:U9)</f>
        <v>2555119.6786910323</v>
      </c>
      <c r="W9" s="11">
        <f t="shared" ref="W9:Z9" si="6">W30+W88+W107+W126</f>
        <v>639372.96252230799</v>
      </c>
      <c r="X9" s="11">
        <f t="shared" si="6"/>
        <v>644726.34522798145</v>
      </c>
      <c r="Y9" s="11">
        <f t="shared" si="6"/>
        <v>763878.23914650385</v>
      </c>
      <c r="Z9" s="11">
        <f t="shared" si="6"/>
        <v>759831.56862485805</v>
      </c>
      <c r="AA9" s="49">
        <f>SUM(W9:Z9)</f>
        <v>2807809.1155216512</v>
      </c>
      <c r="AB9" s="11">
        <f t="shared" ref="AB9:AC14" si="7">AB30+AB88+AB107+AB126</f>
        <v>699922.02796459745</v>
      </c>
      <c r="AC9" s="11">
        <f t="shared" si="7"/>
        <v>694916.34364637744</v>
      </c>
      <c r="AD9" s="11">
        <f t="shared" ref="AD9" si="8">AD30+AD88+AD107+AD126</f>
        <v>882398.51633469807</v>
      </c>
      <c r="AE9" s="11">
        <f>AE30+AE88+AE107+AE126</f>
        <v>938385.7324755895</v>
      </c>
      <c r="AF9" s="49">
        <f>SUM(AB9:AE9)</f>
        <v>3215622.6204212625</v>
      </c>
    </row>
    <row r="10" spans="1:32" s="38" customFormat="1" x14ac:dyDescent="0.25">
      <c r="A10" s="12"/>
      <c r="B10" s="12" t="s">
        <v>215</v>
      </c>
      <c r="C10" s="13">
        <f t="shared" si="0"/>
        <v>-67593.27955948755</v>
      </c>
      <c r="D10" s="13">
        <f t="shared" ref="D10:F10" si="9">D31+D89+D108+D127</f>
        <v>-74696.917837713001</v>
      </c>
      <c r="E10" s="13">
        <f t="shared" si="9"/>
        <v>-80218.430189923456</v>
      </c>
      <c r="F10" s="13">
        <f t="shared" si="9"/>
        <v>-98556.221931894615</v>
      </c>
      <c r="G10" s="50">
        <f t="shared" ref="G10:G24" si="10">SUM(C10:F10)</f>
        <v>-321064.84951901861</v>
      </c>
      <c r="H10" s="13">
        <f t="shared" ref="H10:K10" si="11">H31+H89+H108+H127</f>
        <v>-81013.876887178791</v>
      </c>
      <c r="I10" s="13">
        <f t="shared" si="11"/>
        <v>-87916.563031411322</v>
      </c>
      <c r="J10" s="13">
        <f t="shared" si="11"/>
        <v>-94480.827653570086</v>
      </c>
      <c r="K10" s="13">
        <f t="shared" si="11"/>
        <v>-124966.3237197986</v>
      </c>
      <c r="L10" s="50">
        <f t="shared" ref="L10:L24" si="12">SUM(H10:K10)</f>
        <v>-388377.59129195882</v>
      </c>
      <c r="M10" s="13">
        <f t="shared" ref="M10:P10" si="13">M31+M89+M108+M127</f>
        <v>-90317.397533707364</v>
      </c>
      <c r="N10" s="13">
        <f t="shared" si="13"/>
        <v>-101886.52448923176</v>
      </c>
      <c r="O10" s="13">
        <f t="shared" si="13"/>
        <v>-127824.10930342547</v>
      </c>
      <c r="P10" s="13">
        <f t="shared" si="13"/>
        <v>-131579.90917098406</v>
      </c>
      <c r="Q10" s="50">
        <f t="shared" ref="Q10:Q24" si="14">SUM(M10:P10)</f>
        <v>-451607.94049734867</v>
      </c>
      <c r="R10" s="13">
        <f t="shared" si="4"/>
        <v>-103497.13435016604</v>
      </c>
      <c r="S10" s="13">
        <f t="shared" ref="S10:U10" si="15">S31+S89+S108+S127</f>
        <v>-104248.30307200119</v>
      </c>
      <c r="T10" s="13">
        <f t="shared" si="15"/>
        <v>-113589.86728842449</v>
      </c>
      <c r="U10" s="13">
        <f t="shared" si="15"/>
        <v>-147161.95562384609</v>
      </c>
      <c r="V10" s="50">
        <f t="shared" ref="V10:V24" si="16">SUM(R10:U10)</f>
        <v>-468497.26033443777</v>
      </c>
      <c r="W10" s="13">
        <f t="shared" ref="W10:Z10" si="17">W31+W89+W108+W127</f>
        <v>-107381.75738620087</v>
      </c>
      <c r="X10" s="13">
        <f t="shared" si="17"/>
        <v>-114703.77525571885</v>
      </c>
      <c r="Y10" s="13">
        <f t="shared" si="17"/>
        <v>-115713.14163388904</v>
      </c>
      <c r="Z10" s="13">
        <f t="shared" si="17"/>
        <v>-151746.87476988733</v>
      </c>
      <c r="AA10" s="50">
        <f t="shared" ref="AA10:AA24" si="18">SUM(W10:Z10)</f>
        <v>-489545.54904569616</v>
      </c>
      <c r="AB10" s="13">
        <f t="shared" si="7"/>
        <v>-193719.69656728831</v>
      </c>
      <c r="AC10" s="13">
        <f t="shared" si="7"/>
        <v>-226444.99923995</v>
      </c>
      <c r="AD10" s="13">
        <f>AD31+AD89+AD108+AD127</f>
        <v>-220355.06610641521</v>
      </c>
      <c r="AE10" s="13">
        <f>AE31+AE89+AE108+AE127</f>
        <v>-232599.91183031612</v>
      </c>
      <c r="AF10" s="50">
        <f t="shared" ref="AF10:AF24" si="19">SUM(AB10:AE10)</f>
        <v>-873119.67374396976</v>
      </c>
    </row>
    <row r="11" spans="1:32" s="38" customFormat="1" x14ac:dyDescent="0.25">
      <c r="A11" s="12"/>
      <c r="B11" s="12" t="s">
        <v>216</v>
      </c>
      <c r="C11" s="14">
        <f t="shared" si="0"/>
        <v>-51995.647894911257</v>
      </c>
      <c r="D11" s="14">
        <f t="shared" ref="D11:F11" si="20">D32+D90+D109+D128</f>
        <v>-51785.471395358349</v>
      </c>
      <c r="E11" s="14">
        <f t="shared" si="20"/>
        <v>-53832.369226291812</v>
      </c>
      <c r="F11" s="14">
        <f t="shared" si="20"/>
        <v>-61971.189452792634</v>
      </c>
      <c r="G11" s="51">
        <f t="shared" si="10"/>
        <v>-219584.67796935406</v>
      </c>
      <c r="H11" s="14">
        <f t="shared" ref="H11:K11" si="21">H32+H90+H109+H128</f>
        <v>-60677.645910103143</v>
      </c>
      <c r="I11" s="14">
        <f t="shared" si="21"/>
        <v>-56709.318655742194</v>
      </c>
      <c r="J11" s="14">
        <f t="shared" si="21"/>
        <v>-57742.46967332116</v>
      </c>
      <c r="K11" s="14">
        <f t="shared" si="21"/>
        <v>-31484.909401405221</v>
      </c>
      <c r="L11" s="51">
        <f t="shared" si="12"/>
        <v>-206614.34364057172</v>
      </c>
      <c r="M11" s="14">
        <f t="shared" ref="M11:P11" si="22">M32+M90+M109+M128</f>
        <v>-65686.351311731836</v>
      </c>
      <c r="N11" s="14">
        <f t="shared" si="22"/>
        <v>-63098.18446894893</v>
      </c>
      <c r="O11" s="14">
        <f t="shared" si="22"/>
        <v>-80923.510623151786</v>
      </c>
      <c r="P11" s="14">
        <f t="shared" si="22"/>
        <v>-70033.105880154442</v>
      </c>
      <c r="Q11" s="51">
        <f t="shared" si="14"/>
        <v>-279741.15228398703</v>
      </c>
      <c r="R11" s="14">
        <f t="shared" si="4"/>
        <v>-65015.546162196501</v>
      </c>
      <c r="S11" s="14">
        <f t="shared" ref="S11:U11" si="23">S32+S90+S109+S128</f>
        <v>-69534.008265163749</v>
      </c>
      <c r="T11" s="14">
        <f t="shared" si="23"/>
        <v>-73567.388870922325</v>
      </c>
      <c r="U11" s="14">
        <f t="shared" si="23"/>
        <v>-65556.999258169642</v>
      </c>
      <c r="V11" s="51">
        <f t="shared" si="16"/>
        <v>-273673.94255645224</v>
      </c>
      <c r="W11" s="14">
        <f t="shared" ref="W11:Z11" si="24">W32+W90+W109+W128</f>
        <v>-69856.863333950037</v>
      </c>
      <c r="X11" s="14">
        <f t="shared" si="24"/>
        <v>-73621.491288762234</v>
      </c>
      <c r="Y11" s="14">
        <f t="shared" si="24"/>
        <v>-84629.699026270668</v>
      </c>
      <c r="Z11" s="14">
        <f t="shared" si="24"/>
        <v>-80892.939881024766</v>
      </c>
      <c r="AA11" s="51">
        <f t="shared" si="18"/>
        <v>-309000.99353000772</v>
      </c>
      <c r="AB11" s="14">
        <f t="shared" si="7"/>
        <v>-84019.407672440488</v>
      </c>
      <c r="AC11" s="14">
        <f t="shared" si="7"/>
        <v>-84814.386195726256</v>
      </c>
      <c r="AD11" s="14">
        <f t="shared" ref="AD11:AE11" si="25">AD32+AD90+AD109+AD128</f>
        <v>-106751.67794909747</v>
      </c>
      <c r="AE11" s="14">
        <f t="shared" si="25"/>
        <v>-120519.74546085951</v>
      </c>
      <c r="AF11" s="51">
        <f t="shared" si="19"/>
        <v>-396105.21727812372</v>
      </c>
    </row>
    <row r="12" spans="1:32" s="38" customFormat="1" x14ac:dyDescent="0.25">
      <c r="A12" s="12"/>
      <c r="B12" s="12" t="s">
        <v>217</v>
      </c>
      <c r="C12" s="14">
        <f t="shared" si="0"/>
        <v>189937.36879600701</v>
      </c>
      <c r="D12" s="14">
        <f t="shared" ref="D12:F12" si="26">D33+D91+D110+D129</f>
        <v>203177.8868931825</v>
      </c>
      <c r="E12" s="14">
        <f t="shared" si="26"/>
        <v>201063.57801596742</v>
      </c>
      <c r="F12" s="14">
        <f t="shared" si="26"/>
        <v>194646.38552001337</v>
      </c>
      <c r="G12" s="51">
        <f t="shared" si="10"/>
        <v>788825.21922517032</v>
      </c>
      <c r="H12" s="14">
        <f t="shared" ref="H12:K12" si="27">H33+H91+H110+H129</f>
        <v>232442.064965717</v>
      </c>
      <c r="I12" s="14">
        <f t="shared" si="27"/>
        <v>178378.25764100699</v>
      </c>
      <c r="J12" s="14">
        <f t="shared" si="27"/>
        <v>221681.96856492941</v>
      </c>
      <c r="K12" s="14">
        <f t="shared" si="27"/>
        <v>249550.26752035567</v>
      </c>
      <c r="L12" s="51">
        <f t="shared" si="12"/>
        <v>882052.55869200907</v>
      </c>
      <c r="M12" s="14">
        <f t="shared" ref="M12:P12" si="28">M33+M91+M110+M129</f>
        <v>197376.00284782657</v>
      </c>
      <c r="N12" s="14">
        <f t="shared" si="28"/>
        <v>171089.6359616901</v>
      </c>
      <c r="O12" s="14">
        <f t="shared" si="28"/>
        <v>175751.09822070555</v>
      </c>
      <c r="P12" s="14">
        <f t="shared" si="28"/>
        <v>193194.14605244977</v>
      </c>
      <c r="Q12" s="51">
        <f t="shared" si="14"/>
        <v>737410.88308267202</v>
      </c>
      <c r="R12" s="14">
        <f t="shared" si="4"/>
        <v>211707.71132067498</v>
      </c>
      <c r="S12" s="14">
        <f t="shared" ref="S12:U12" si="29">S33+S91+S110+S129</f>
        <v>202621.47187891515</v>
      </c>
      <c r="T12" s="14">
        <f t="shared" si="29"/>
        <v>216237.93481520942</v>
      </c>
      <c r="U12" s="14">
        <f t="shared" si="29"/>
        <v>233540.25522827127</v>
      </c>
      <c r="V12" s="51">
        <f t="shared" si="16"/>
        <v>864107.37324307079</v>
      </c>
      <c r="W12" s="14">
        <f t="shared" ref="W12:Z12" si="30">W33+W91+W110+W129</f>
        <v>216411.80044345715</v>
      </c>
      <c r="X12" s="14">
        <f t="shared" si="30"/>
        <v>234986.66970613381</v>
      </c>
      <c r="Y12" s="14">
        <f t="shared" si="30"/>
        <v>233767.59189811535</v>
      </c>
      <c r="Z12" s="14">
        <f t="shared" si="30"/>
        <v>228404.40432558139</v>
      </c>
      <c r="AA12" s="51">
        <f t="shared" si="18"/>
        <v>913570.46637328772</v>
      </c>
      <c r="AB12" s="14">
        <f t="shared" si="7"/>
        <v>270500.47995572828</v>
      </c>
      <c r="AC12" s="14">
        <f t="shared" si="7"/>
        <v>282585.32840555097</v>
      </c>
      <c r="AD12" s="14">
        <f t="shared" ref="AD12:AE12" si="31">AD33+AD91+AD110+AD129</f>
        <v>264313.62061042635</v>
      </c>
      <c r="AE12" s="14">
        <f t="shared" si="31"/>
        <v>311524.89936592168</v>
      </c>
      <c r="AF12" s="51">
        <f t="shared" si="19"/>
        <v>1128924.3283376275</v>
      </c>
    </row>
    <row r="13" spans="1:32" s="38" customFormat="1" x14ac:dyDescent="0.25">
      <c r="A13" s="12"/>
      <c r="B13" s="12" t="s">
        <v>218</v>
      </c>
      <c r="C13" s="13">
        <f t="shared" si="0"/>
        <v>2562.0370006839817</v>
      </c>
      <c r="D13" s="13">
        <f t="shared" ref="D13:F13" si="32">D34+D92+D111+D130</f>
        <v>3966.9473145001152</v>
      </c>
      <c r="E13" s="13">
        <f t="shared" si="32"/>
        <v>4390.2850902736827</v>
      </c>
      <c r="F13" s="13">
        <f t="shared" si="32"/>
        <v>5430.0804500303202</v>
      </c>
      <c r="G13" s="50">
        <f t="shared" si="10"/>
        <v>16349.349855488101</v>
      </c>
      <c r="H13" s="13">
        <f t="shared" ref="H13:K13" si="33">H34+H92+H111+H130</f>
        <v>4801.7615448500001</v>
      </c>
      <c r="I13" s="13">
        <f t="shared" si="33"/>
        <v>48552.526402198055</v>
      </c>
      <c r="J13" s="13">
        <f t="shared" si="33"/>
        <v>28316.288603320885</v>
      </c>
      <c r="K13" s="13">
        <f t="shared" si="33"/>
        <v>-66592.226105724549</v>
      </c>
      <c r="L13" s="50">
        <f t="shared" si="12"/>
        <v>15078.350444644399</v>
      </c>
      <c r="M13" s="13">
        <f t="shared" ref="M13:P13" si="34">M34+M92+M111+M130</f>
        <v>-39419.045649818014</v>
      </c>
      <c r="N13" s="13">
        <f t="shared" si="34"/>
        <v>42881.191422382362</v>
      </c>
      <c r="O13" s="13">
        <f t="shared" si="34"/>
        <v>-75084.705703971355</v>
      </c>
      <c r="P13" s="13">
        <f t="shared" si="34"/>
        <v>82540.801073966373</v>
      </c>
      <c r="Q13" s="50">
        <f t="shared" si="14"/>
        <v>10918.24114255936</v>
      </c>
      <c r="R13" s="13">
        <f t="shared" si="4"/>
        <v>2105.9464365730551</v>
      </c>
      <c r="S13" s="13">
        <f t="shared" ref="S13:U13" si="35">S34+S92+S111+S130</f>
        <v>11081.455958948913</v>
      </c>
      <c r="T13" s="13">
        <f t="shared" si="35"/>
        <v>4105.6218778666453</v>
      </c>
      <c r="U13" s="13">
        <f t="shared" si="35"/>
        <v>-34419.144408160741</v>
      </c>
      <c r="V13" s="50">
        <f t="shared" si="16"/>
        <v>-17126.120134772129</v>
      </c>
      <c r="W13" s="13">
        <f t="shared" ref="W13:Z13" si="36">W34+W92+W111+W130</f>
        <v>4446.8337725339816</v>
      </c>
      <c r="X13" s="13">
        <f t="shared" si="36"/>
        <v>4012.7446459499993</v>
      </c>
      <c r="Y13" s="13">
        <f t="shared" si="36"/>
        <v>8761.5375592138444</v>
      </c>
      <c r="Z13" s="13">
        <f t="shared" si="36"/>
        <v>-8405.915751779632</v>
      </c>
      <c r="AA13" s="50">
        <f t="shared" si="18"/>
        <v>8815.2002259181918</v>
      </c>
      <c r="AB13" s="13">
        <f t="shared" si="7"/>
        <v>6502.6968301500083</v>
      </c>
      <c r="AC13" s="13">
        <f t="shared" si="7"/>
        <v>12607.514198300147</v>
      </c>
      <c r="AD13" s="13">
        <f t="shared" ref="AD13:AE13" si="37">AD34+AD92+AD111+AD130</f>
        <v>6955.2847463998414</v>
      </c>
      <c r="AE13" s="13">
        <f t="shared" si="37"/>
        <v>6688.415</v>
      </c>
      <c r="AF13" s="50">
        <f t="shared" si="19"/>
        <v>32753.910774849996</v>
      </c>
    </row>
    <row r="14" spans="1:32" s="38" customFormat="1" ht="16.5" customHeight="1" x14ac:dyDescent="0.25">
      <c r="A14" s="12"/>
      <c r="B14" s="12" t="s">
        <v>219</v>
      </c>
      <c r="C14" s="13">
        <f t="shared" si="0"/>
        <v>-186.69</v>
      </c>
      <c r="D14" s="13">
        <f t="shared" ref="D14:F14" si="38">D35+D93+D112+D131</f>
        <v>-1064.27</v>
      </c>
      <c r="E14" s="13">
        <f t="shared" si="38"/>
        <v>-66.136679999999927</v>
      </c>
      <c r="F14" s="13">
        <f t="shared" si="38"/>
        <v>-60.153320000000065</v>
      </c>
      <c r="G14" s="51">
        <f t="shared" si="10"/>
        <v>-1377.25</v>
      </c>
      <c r="H14" s="13">
        <f t="shared" ref="H14:K14" si="39">H35+H93+H112+H131</f>
        <v>-102.7123055</v>
      </c>
      <c r="I14" s="13">
        <f t="shared" si="39"/>
        <v>0</v>
      </c>
      <c r="J14" s="13">
        <f t="shared" si="39"/>
        <v>-136.51401469999996</v>
      </c>
      <c r="K14" s="13">
        <f t="shared" si="39"/>
        <v>0</v>
      </c>
      <c r="L14" s="51">
        <f t="shared" si="12"/>
        <v>-239.22632019999998</v>
      </c>
      <c r="M14" s="13">
        <f t="shared" ref="M14:P14" si="40">M35+M93+M112+M131</f>
        <v>0</v>
      </c>
      <c r="N14" s="13">
        <f t="shared" si="40"/>
        <v>2.8860999999999999</v>
      </c>
      <c r="O14" s="13">
        <f t="shared" si="40"/>
        <v>0</v>
      </c>
      <c r="P14" s="13">
        <f t="shared" si="40"/>
        <v>30261.016889999995</v>
      </c>
      <c r="Q14" s="51">
        <f t="shared" si="14"/>
        <v>30263.902989999995</v>
      </c>
      <c r="R14" s="13">
        <f t="shared" si="4"/>
        <v>0</v>
      </c>
      <c r="S14" s="13">
        <f t="shared" ref="S14:U14" si="41">S35+S93+S112+S131</f>
        <v>0</v>
      </c>
      <c r="T14" s="13">
        <f t="shared" si="41"/>
        <v>0</v>
      </c>
      <c r="U14" s="13">
        <f t="shared" si="41"/>
        <v>-22.79496</v>
      </c>
      <c r="V14" s="51">
        <f t="shared" si="16"/>
        <v>-22.79496</v>
      </c>
      <c r="W14" s="13">
        <f t="shared" ref="W14:Z14" si="42">W35+W93+W112+W131</f>
        <v>0</v>
      </c>
      <c r="X14" s="13">
        <f t="shared" si="42"/>
        <v>-10</v>
      </c>
      <c r="Y14" s="13">
        <f t="shared" si="42"/>
        <v>-29</v>
      </c>
      <c r="Z14" s="13">
        <f t="shared" si="42"/>
        <v>2</v>
      </c>
      <c r="AA14" s="51">
        <f t="shared" si="18"/>
        <v>-37</v>
      </c>
      <c r="AB14" s="13">
        <f t="shared" si="7"/>
        <v>0</v>
      </c>
      <c r="AC14" s="13">
        <f t="shared" si="7"/>
        <v>1808.0078899999999</v>
      </c>
      <c r="AD14" s="13">
        <f t="shared" ref="AD14:AE14" si="43">AD35+AD93+AD112+AD131</f>
        <v>5933.654340000001</v>
      </c>
      <c r="AE14" s="13">
        <f t="shared" si="43"/>
        <v>-212.16932000000028</v>
      </c>
      <c r="AF14" s="51">
        <f t="shared" si="19"/>
        <v>7529.4929100000008</v>
      </c>
    </row>
    <row r="15" spans="1:32" s="38" customFormat="1" x14ac:dyDescent="0.25">
      <c r="A15" s="10"/>
      <c r="B15" s="10" t="s">
        <v>196</v>
      </c>
      <c r="C15" s="11">
        <f>SUM(C9:C14)</f>
        <v>488547.0527242751</v>
      </c>
      <c r="D15" s="11">
        <f t="shared" ref="D15:F15" si="44">SUM(D9:D14)</f>
        <v>460466.92697946186</v>
      </c>
      <c r="E15" s="11">
        <f t="shared" si="44"/>
        <v>487175.66150689416</v>
      </c>
      <c r="F15" s="11">
        <f t="shared" si="44"/>
        <v>477250.93154192076</v>
      </c>
      <c r="G15" s="49">
        <f t="shared" si="10"/>
        <v>1913440.5727525516</v>
      </c>
      <c r="H15" s="11">
        <f t="shared" ref="H15:K15" si="45">SUM(H9:H14)</f>
        <v>549777.71850735741</v>
      </c>
      <c r="I15" s="11">
        <f t="shared" si="45"/>
        <v>563634.48170112574</v>
      </c>
      <c r="J15" s="11">
        <f t="shared" si="45"/>
        <v>515437.04835558869</v>
      </c>
      <c r="K15" s="11">
        <f t="shared" si="45"/>
        <v>525650.28850127186</v>
      </c>
      <c r="L15" s="49">
        <f t="shared" si="12"/>
        <v>2154499.5370653439</v>
      </c>
      <c r="M15" s="11">
        <f t="shared" ref="M15:P15" si="46">SUM(M9:M14)</f>
        <v>596687.59087472607</v>
      </c>
      <c r="N15" s="11">
        <f t="shared" si="46"/>
        <v>588414.98864638573</v>
      </c>
      <c r="O15" s="11">
        <f t="shared" si="46"/>
        <v>790995.93354099058</v>
      </c>
      <c r="P15" s="11">
        <f t="shared" si="46"/>
        <v>548779.41892389709</v>
      </c>
      <c r="Q15" s="49">
        <f t="shared" si="14"/>
        <v>2524877.9319859995</v>
      </c>
      <c r="R15" s="11">
        <f>SUM(R9:R14)</f>
        <v>630571.09265538142</v>
      </c>
      <c r="S15" s="11">
        <f t="shared" ref="S15:U15" si="47">SUM(S9:S14)</f>
        <v>711795.39676440833</v>
      </c>
      <c r="T15" s="11">
        <f t="shared" si="47"/>
        <v>692858.56689175137</v>
      </c>
      <c r="U15" s="11">
        <f t="shared" si="47"/>
        <v>624681.87763689982</v>
      </c>
      <c r="V15" s="49">
        <f t="shared" si="16"/>
        <v>2659906.9339484409</v>
      </c>
      <c r="W15" s="11">
        <f t="shared" ref="W15:Z15" si="48">SUM(W9:W14)</f>
        <v>682992.97601814824</v>
      </c>
      <c r="X15" s="11">
        <f t="shared" si="48"/>
        <v>695390.49303558422</v>
      </c>
      <c r="Y15" s="11">
        <f t="shared" si="48"/>
        <v>806035.52794367331</v>
      </c>
      <c r="Z15" s="11">
        <f t="shared" si="48"/>
        <v>747192.24254774768</v>
      </c>
      <c r="AA15" s="49">
        <f t="shared" si="18"/>
        <v>2931611.2395451535</v>
      </c>
      <c r="AB15" s="11">
        <f>SUM(AB9:AB14)</f>
        <v>699186.10051074694</v>
      </c>
      <c r="AC15" s="11">
        <f>SUM(AC9:AC14)</f>
        <v>680657.80870455247</v>
      </c>
      <c r="AD15" s="11">
        <f>SUM(AD9:AD14)</f>
        <v>832494.33197601151</v>
      </c>
      <c r="AE15" s="11">
        <f>SUM(AE9:AE14)</f>
        <v>903267.22023033572</v>
      </c>
      <c r="AF15" s="49">
        <f t="shared" si="19"/>
        <v>3115605.4614216466</v>
      </c>
    </row>
    <row r="16" spans="1:32" s="38" customFormat="1" ht="17.25" customHeight="1" x14ac:dyDescent="0.25">
      <c r="A16" s="12"/>
      <c r="B16" s="12" t="s">
        <v>220</v>
      </c>
      <c r="C16" s="13">
        <f>C37+C95+C114+C133</f>
        <v>592.36239749099991</v>
      </c>
      <c r="D16" s="13">
        <f t="shared" ref="D16:F16" si="49">D37+D95+D114+D133</f>
        <v>-3577.0488921899982</v>
      </c>
      <c r="E16" s="13">
        <f t="shared" si="49"/>
        <v>19.03060823999915</v>
      </c>
      <c r="F16" s="13">
        <f t="shared" si="49"/>
        <v>-12297.548107362007</v>
      </c>
      <c r="G16" s="50">
        <f t="shared" si="10"/>
        <v>-15263.203993821005</v>
      </c>
      <c r="H16" s="13">
        <f t="shared" ref="H16:K16" si="50">H37+H95+H114+H133</f>
        <v>224.27170582400001</v>
      </c>
      <c r="I16" s="13">
        <f t="shared" si="50"/>
        <v>-15855.06408679</v>
      </c>
      <c r="J16" s="13">
        <f t="shared" si="50"/>
        <v>1541.4211820660016</v>
      </c>
      <c r="K16" s="13">
        <f t="shared" si="50"/>
        <v>5253.3028163989966</v>
      </c>
      <c r="L16" s="50">
        <f t="shared" si="12"/>
        <v>-8836.0683825010019</v>
      </c>
      <c r="M16" s="13">
        <f t="shared" ref="M16:P16" si="51">M37+M95+M114+M133</f>
        <v>285.93283091900003</v>
      </c>
      <c r="N16" s="13">
        <f t="shared" si="51"/>
        <v>-262.68005376600001</v>
      </c>
      <c r="O16" s="13">
        <f t="shared" si="51"/>
        <v>-33865.963935414999</v>
      </c>
      <c r="P16" s="13">
        <f t="shared" si="51"/>
        <v>7117.1047896779946</v>
      </c>
      <c r="Q16" s="50">
        <f t="shared" si="14"/>
        <v>-26725.606368584005</v>
      </c>
      <c r="R16" s="13">
        <f>R37+R95+R114+R133</f>
        <v>2232.0505580170002</v>
      </c>
      <c r="S16" s="13">
        <f t="shared" ref="S16:U16" si="52">S37+S95+S114+S133</f>
        <v>-102845.867988714</v>
      </c>
      <c r="T16" s="13">
        <f t="shared" si="52"/>
        <v>2301.972703923977</v>
      </c>
      <c r="U16" s="13">
        <f t="shared" si="52"/>
        <v>-52898.229333596952</v>
      </c>
      <c r="V16" s="50">
        <f t="shared" si="16"/>
        <v>-151210.07406036998</v>
      </c>
      <c r="W16" s="13">
        <f t="shared" ref="W16:Z16" si="53">W37+W95+W114+W133</f>
        <v>-12647.025773031</v>
      </c>
      <c r="X16" s="13">
        <f t="shared" si="53"/>
        <v>-1940.3293928510006</v>
      </c>
      <c r="Y16" s="13">
        <f t="shared" si="53"/>
        <v>1230.8882417239993</v>
      </c>
      <c r="Z16" s="13">
        <f t="shared" si="53"/>
        <v>-54343.892336866993</v>
      </c>
      <c r="AA16" s="50">
        <f t="shared" si="18"/>
        <v>-67700.359261024991</v>
      </c>
      <c r="AB16" s="13">
        <f>AB37+AB95+AB114+AB133</f>
        <v>1523.258638175</v>
      </c>
      <c r="AC16" s="13">
        <f>AC37+AC95+AC114+AC133</f>
        <v>2333.1891700000001</v>
      </c>
      <c r="AD16" s="13">
        <f>AD37+AD95+AD114+AD133</f>
        <v>714.22684409999999</v>
      </c>
      <c r="AE16" s="13">
        <f>AE37+AE95+AE114+AE133</f>
        <v>-27163.637822245251</v>
      </c>
      <c r="AF16" s="50">
        <f t="shared" si="19"/>
        <v>-22592.963169970251</v>
      </c>
    </row>
    <row r="17" spans="1:32" s="38" customFormat="1" x14ac:dyDescent="0.25">
      <c r="A17" s="10"/>
      <c r="B17" s="10" t="s">
        <v>221</v>
      </c>
      <c r="C17" s="11">
        <f>SUM(C15:C16)</f>
        <v>489139.4151217661</v>
      </c>
      <c r="D17" s="11">
        <f t="shared" ref="D17:F17" si="54">SUM(D15:D16)</f>
        <v>456889.87808727188</v>
      </c>
      <c r="E17" s="11">
        <f t="shared" si="54"/>
        <v>487194.69211513415</v>
      </c>
      <c r="F17" s="11">
        <f t="shared" si="54"/>
        <v>464953.38343455875</v>
      </c>
      <c r="G17" s="49">
        <f t="shared" si="10"/>
        <v>1898177.3687587308</v>
      </c>
      <c r="H17" s="11">
        <f t="shared" ref="H17:K17" si="55">SUM(H15:H16)</f>
        <v>550001.99021318136</v>
      </c>
      <c r="I17" s="11">
        <f t="shared" si="55"/>
        <v>547779.41761433578</v>
      </c>
      <c r="J17" s="11">
        <f t="shared" si="55"/>
        <v>516978.46953765472</v>
      </c>
      <c r="K17" s="11">
        <f t="shared" si="55"/>
        <v>530903.59131767089</v>
      </c>
      <c r="L17" s="49">
        <f t="shared" si="12"/>
        <v>2145663.4686828423</v>
      </c>
      <c r="M17" s="11">
        <f t="shared" ref="M17:P17" si="56">SUM(M15:M16)</f>
        <v>596973.52370564512</v>
      </c>
      <c r="N17" s="11">
        <f t="shared" si="56"/>
        <v>588152.30859261972</v>
      </c>
      <c r="O17" s="11">
        <f t="shared" si="56"/>
        <v>757129.96960557555</v>
      </c>
      <c r="P17" s="11">
        <f t="shared" si="56"/>
        <v>555896.52371357509</v>
      </c>
      <c r="Q17" s="49">
        <f t="shared" si="14"/>
        <v>2498152.3256174154</v>
      </c>
      <c r="R17" s="11">
        <f>SUM(R15:R16)</f>
        <v>632803.14321339841</v>
      </c>
      <c r="S17" s="11">
        <f t="shared" ref="S17:U17" si="57">SUM(S15:S16)</f>
        <v>608949.52877569431</v>
      </c>
      <c r="T17" s="11">
        <f t="shared" si="57"/>
        <v>695160.53959567531</v>
      </c>
      <c r="U17" s="11">
        <f t="shared" si="57"/>
        <v>571783.64830330282</v>
      </c>
      <c r="V17" s="49">
        <f t="shared" si="16"/>
        <v>2508696.8598880707</v>
      </c>
      <c r="W17" s="11">
        <f t="shared" ref="W17:Z17" si="58">SUM(W15:W16)</f>
        <v>670345.95024511719</v>
      </c>
      <c r="X17" s="11">
        <f t="shared" si="58"/>
        <v>693450.16364273324</v>
      </c>
      <c r="Y17" s="11">
        <f t="shared" si="58"/>
        <v>807266.41618539731</v>
      </c>
      <c r="Z17" s="11">
        <f t="shared" si="58"/>
        <v>692848.35021088063</v>
      </c>
      <c r="AA17" s="49">
        <f t="shared" si="18"/>
        <v>2863910.8802841287</v>
      </c>
      <c r="AB17" s="11">
        <f>SUM(AB15:AB16)</f>
        <v>700709.35914892191</v>
      </c>
      <c r="AC17" s="11">
        <f>SUM(AC15:AC16)</f>
        <v>682990.9978745525</v>
      </c>
      <c r="AD17" s="11">
        <f>SUM(AD15:AD16)</f>
        <v>833208.55882011156</v>
      </c>
      <c r="AE17" s="11">
        <f>SUM(AE15:AE16)</f>
        <v>876103.58240809047</v>
      </c>
      <c r="AF17" s="49">
        <f t="shared" si="19"/>
        <v>3093012.4982516766</v>
      </c>
    </row>
    <row r="18" spans="1:32" s="38" customFormat="1" x14ac:dyDescent="0.25">
      <c r="A18" s="12"/>
      <c r="B18" s="12" t="s">
        <v>222</v>
      </c>
      <c r="C18" s="13">
        <f>C39+C97+C116+C135</f>
        <v>-123057.76227554765</v>
      </c>
      <c r="D18" s="13">
        <f t="shared" ref="D18:F18" si="59">D39+D97+D116+D135</f>
        <v>-118013.8271793259</v>
      </c>
      <c r="E18" s="13">
        <f t="shared" si="59"/>
        <v>-127262.07877804573</v>
      </c>
      <c r="F18" s="13">
        <f t="shared" si="59"/>
        <v>-108702.8965315668</v>
      </c>
      <c r="G18" s="51">
        <f t="shared" si="10"/>
        <v>-477036.5647644861</v>
      </c>
      <c r="H18" s="13">
        <f t="shared" ref="H18:K18" si="60">H39+H97+H116+H135</f>
        <v>-135836.08637868322</v>
      </c>
      <c r="I18" s="13">
        <f t="shared" si="60"/>
        <v>-122662.57827943064</v>
      </c>
      <c r="J18" s="13">
        <f t="shared" si="60"/>
        <v>-123934.01342882597</v>
      </c>
      <c r="K18" s="13">
        <f t="shared" si="60"/>
        <v>-107853.60457268752</v>
      </c>
      <c r="L18" s="51">
        <f t="shared" si="12"/>
        <v>-490286.28265962738</v>
      </c>
      <c r="M18" s="13">
        <f t="shared" ref="M18:P18" si="61">M39+M97+M116+M135</f>
        <v>-131541.28730009624</v>
      </c>
      <c r="N18" s="13">
        <f t="shared" si="61"/>
        <v>-160709.48841226785</v>
      </c>
      <c r="O18" s="13">
        <f t="shared" si="61"/>
        <v>-225722.73207537827</v>
      </c>
      <c r="P18" s="13">
        <f t="shared" si="61"/>
        <v>-83656.095463690726</v>
      </c>
      <c r="Q18" s="51">
        <f t="shared" si="14"/>
        <v>-601629.60325143312</v>
      </c>
      <c r="R18" s="13">
        <f>R39+R97+R116+R135</f>
        <v>-156644.32294492103</v>
      </c>
      <c r="S18" s="13">
        <f t="shared" ref="S18:U18" si="62">S39+S97+S116+S135</f>
        <v>-147422.84251062066</v>
      </c>
      <c r="T18" s="13">
        <f t="shared" si="62"/>
        <v>-166912.61582551629</v>
      </c>
      <c r="U18" s="13">
        <f t="shared" si="62"/>
        <v>-161924.13130843462</v>
      </c>
      <c r="V18" s="51">
        <f t="shared" si="16"/>
        <v>-632903.91258949263</v>
      </c>
      <c r="W18" s="13">
        <f t="shared" ref="W18:Z18" si="63">W39+W97+W116+W135</f>
        <v>-166258.74996138873</v>
      </c>
      <c r="X18" s="13">
        <f t="shared" si="63"/>
        <v>-193358.48166971846</v>
      </c>
      <c r="Y18" s="13">
        <f t="shared" si="63"/>
        <v>-198499.45126450737</v>
      </c>
      <c r="Z18" s="13">
        <f t="shared" si="63"/>
        <v>-155812.16910558753</v>
      </c>
      <c r="AA18" s="51">
        <f t="shared" si="18"/>
        <v>-713928.85200120206</v>
      </c>
      <c r="AB18" s="13">
        <f t="shared" ref="AB18:AC21" si="64">AB39+AB97+AB116+AB135</f>
        <v>-172383.20750284399</v>
      </c>
      <c r="AC18" s="13">
        <f t="shared" si="64"/>
        <v>-167833.83849302249</v>
      </c>
      <c r="AD18" s="13">
        <f t="shared" ref="AD18:AE18" si="65">AD39+AD97+AD116+AD135</f>
        <v>-205445.43764830421</v>
      </c>
      <c r="AE18" s="13">
        <f t="shared" si="65"/>
        <v>-207490.37091717831</v>
      </c>
      <c r="AF18" s="51">
        <f t="shared" si="19"/>
        <v>-753152.85456134903</v>
      </c>
    </row>
    <row r="19" spans="1:32" s="38" customFormat="1" x14ac:dyDescent="0.25">
      <c r="A19" s="12"/>
      <c r="B19" s="12" t="s">
        <v>223</v>
      </c>
      <c r="C19" s="13">
        <f>C40+C98+C117+C136</f>
        <v>-85161.249064945107</v>
      </c>
      <c r="D19" s="13">
        <f t="shared" ref="D19:F19" si="66">D40+D98+D117+D136</f>
        <v>-82408.058172675577</v>
      </c>
      <c r="E19" s="13">
        <f t="shared" si="66"/>
        <v>-87783.841170927888</v>
      </c>
      <c r="F19" s="13">
        <f t="shared" si="66"/>
        <v>-71006.956305219821</v>
      </c>
      <c r="G19" s="51">
        <f t="shared" si="10"/>
        <v>-326360.10471376841</v>
      </c>
      <c r="H19" s="13">
        <f t="shared" ref="H19:K19" si="67">H40+H98+H117+H136</f>
        <v>-95116.144003718437</v>
      </c>
      <c r="I19" s="13">
        <f t="shared" si="67"/>
        <v>-80144.915169682907</v>
      </c>
      <c r="J19" s="13">
        <f t="shared" si="67"/>
        <v>-76224.49306514443</v>
      </c>
      <c r="K19" s="13">
        <f t="shared" si="67"/>
        <v>-97200.994081544326</v>
      </c>
      <c r="L19" s="51">
        <f t="shared" si="12"/>
        <v>-348686.54632009007</v>
      </c>
      <c r="M19" s="13">
        <f t="shared" ref="M19:P19" si="68">M40+M98+M117+M136</f>
        <v>-83922.035510775793</v>
      </c>
      <c r="N19" s="13">
        <f t="shared" si="68"/>
        <v>-111050.06054622082</v>
      </c>
      <c r="O19" s="13">
        <f t="shared" si="68"/>
        <v>-170451.57635615818</v>
      </c>
      <c r="P19" s="13">
        <f t="shared" si="68"/>
        <v>-44680.024107459307</v>
      </c>
      <c r="Q19" s="51">
        <f t="shared" si="14"/>
        <v>-410103.69652061409</v>
      </c>
      <c r="R19" s="13">
        <f>R40+R98+R117+R136</f>
        <v>-82492.67460488902</v>
      </c>
      <c r="S19" s="13">
        <f t="shared" ref="S19:U19" si="69">S40+S98+S117+S136</f>
        <v>-78763.38707180768</v>
      </c>
      <c r="T19" s="13">
        <f t="shared" si="69"/>
        <v>-90238.616756266056</v>
      </c>
      <c r="U19" s="13">
        <f t="shared" si="69"/>
        <v>-93028.922019676684</v>
      </c>
      <c r="V19" s="51">
        <f t="shared" si="16"/>
        <v>-344523.6004526394</v>
      </c>
      <c r="W19" s="13">
        <f t="shared" ref="W19:Z19" si="70">W40+W98+W117+W136</f>
        <v>-89870.292302125017</v>
      </c>
      <c r="X19" s="13">
        <f t="shared" si="70"/>
        <v>-105870.44384610407</v>
      </c>
      <c r="Y19" s="13">
        <f t="shared" si="70"/>
        <v>-100373.77472602826</v>
      </c>
      <c r="Z19" s="13">
        <f t="shared" si="70"/>
        <v>-79816.806782458909</v>
      </c>
      <c r="AA19" s="51">
        <f t="shared" si="18"/>
        <v>-375931.31765671627</v>
      </c>
      <c r="AB19" s="13">
        <f t="shared" si="64"/>
        <v>-94744.452799160747</v>
      </c>
      <c r="AC19" s="13">
        <f t="shared" si="64"/>
        <v>-88429.172773858998</v>
      </c>
      <c r="AD19" s="13">
        <f t="shared" ref="AD19:AE19" si="71">AD40+AD98+AD117+AD136</f>
        <v>-134242.82085969104</v>
      </c>
      <c r="AE19" s="13">
        <f t="shared" si="71"/>
        <v>-126805.08707961942</v>
      </c>
      <c r="AF19" s="51">
        <f t="shared" si="19"/>
        <v>-444221.53351233015</v>
      </c>
    </row>
    <row r="20" spans="1:32" s="38" customFormat="1" ht="18" customHeight="1" x14ac:dyDescent="0.25">
      <c r="A20" s="12"/>
      <c r="B20" s="12" t="s">
        <v>224</v>
      </c>
      <c r="C20" s="13">
        <f>C41+C99+C118+C137</f>
        <v>-53.9</v>
      </c>
      <c r="D20" s="13">
        <f t="shared" ref="D20:F20" si="72">D41+D99+D118+D137</f>
        <v>0</v>
      </c>
      <c r="E20" s="13">
        <f t="shared" si="72"/>
        <v>0</v>
      </c>
      <c r="F20" s="13">
        <f t="shared" si="72"/>
        <v>-5131.7699999999995</v>
      </c>
      <c r="G20" s="51">
        <f t="shared" si="10"/>
        <v>-5185.6699999999992</v>
      </c>
      <c r="H20" s="13">
        <f t="shared" ref="H20:K20" si="73">H41+H99+H118+H137</f>
        <v>-1080.45</v>
      </c>
      <c r="I20" s="13">
        <f t="shared" si="73"/>
        <v>-1369.55</v>
      </c>
      <c r="J20" s="13">
        <f t="shared" si="73"/>
        <v>-1225</v>
      </c>
      <c r="K20" s="13">
        <f t="shared" si="73"/>
        <v>-4165</v>
      </c>
      <c r="L20" s="51">
        <f t="shared" si="12"/>
        <v>-7840</v>
      </c>
      <c r="M20" s="13">
        <f t="shared" ref="M20:P20" si="74">M41+M99+M118+M137</f>
        <v>-2205</v>
      </c>
      <c r="N20" s="13">
        <f t="shared" si="74"/>
        <v>-2205</v>
      </c>
      <c r="O20" s="13">
        <f t="shared" si="74"/>
        <v>-2205</v>
      </c>
      <c r="P20" s="13">
        <f t="shared" si="74"/>
        <v>-2205</v>
      </c>
      <c r="Q20" s="51">
        <f t="shared" si="14"/>
        <v>-8820</v>
      </c>
      <c r="R20" s="13">
        <f>R41+R99+R118+R137</f>
        <v>1771.84</v>
      </c>
      <c r="S20" s="13">
        <f t="shared" ref="S20:U20" si="75">S41+S99+S118+S137</f>
        <v>-2205</v>
      </c>
      <c r="T20" s="13">
        <f t="shared" si="75"/>
        <v>-2205</v>
      </c>
      <c r="U20" s="13">
        <f t="shared" si="75"/>
        <v>1715</v>
      </c>
      <c r="V20" s="51">
        <f t="shared" si="16"/>
        <v>-923.15999999999985</v>
      </c>
      <c r="W20" s="13">
        <f t="shared" ref="W20:Z20" si="76">W41+W99+W118+W137</f>
        <v>-1594.46</v>
      </c>
      <c r="X20" s="13">
        <f t="shared" si="76"/>
        <v>-1594.95</v>
      </c>
      <c r="Y20" s="13">
        <f t="shared" si="76"/>
        <v>-1594.46</v>
      </c>
      <c r="Z20" s="13">
        <f t="shared" si="76"/>
        <v>-1594.95</v>
      </c>
      <c r="AA20" s="51">
        <f t="shared" si="18"/>
        <v>-6378.82</v>
      </c>
      <c r="AB20" s="13">
        <f t="shared" si="64"/>
        <v>-2282.8644624999997</v>
      </c>
      <c r="AC20" s="13">
        <f t="shared" si="64"/>
        <v>375.34832000000006</v>
      </c>
      <c r="AD20" s="13">
        <f t="shared" ref="AD20:AE20" si="77">AD41+AD99+AD118+AD137</f>
        <v>-1235.8664650000001</v>
      </c>
      <c r="AE20" s="13">
        <f t="shared" si="77"/>
        <v>-1422.0673924999999</v>
      </c>
      <c r="AF20" s="51">
        <f t="shared" si="19"/>
        <v>-4565.45</v>
      </c>
    </row>
    <row r="21" spans="1:32" s="38" customFormat="1" ht="18" customHeight="1" x14ac:dyDescent="0.25">
      <c r="A21" s="12"/>
      <c r="B21" s="12" t="s">
        <v>225</v>
      </c>
      <c r="C21" s="13">
        <f>C42+C100+C119+C138</f>
        <v>-2352.0034772261811</v>
      </c>
      <c r="D21" s="13">
        <f t="shared" ref="D21:F21" si="78">D42+D100+D119+D138</f>
        <v>-2204.9965227738226</v>
      </c>
      <c r="E21" s="13">
        <f t="shared" si="78"/>
        <v>-1169.8259599799928</v>
      </c>
      <c r="F21" s="13">
        <f t="shared" si="78"/>
        <v>5726.8259599800012</v>
      </c>
      <c r="G21" s="51">
        <f t="shared" si="10"/>
        <v>0</v>
      </c>
      <c r="H21" s="13">
        <f t="shared" ref="H21:K21" si="79">H42+H100+H119+H138</f>
        <v>0</v>
      </c>
      <c r="I21" s="13">
        <f t="shared" si="79"/>
        <v>1.0523217497393488E-11</v>
      </c>
      <c r="J21" s="13">
        <f t="shared" si="79"/>
        <v>-8.7693479144945736E-12</v>
      </c>
      <c r="K21" s="13">
        <f t="shared" si="79"/>
        <v>-5.2616087486967441E-12</v>
      </c>
      <c r="L21" s="51">
        <f t="shared" si="12"/>
        <v>-3.5077391657978294E-12</v>
      </c>
      <c r="M21" s="13">
        <f t="shared" ref="M21:P21" si="80">M42+M100+M119+M138</f>
        <v>3.5077391657978294E-12</v>
      </c>
      <c r="N21" s="13">
        <f t="shared" si="80"/>
        <v>1.7538695828989147E-12</v>
      </c>
      <c r="O21" s="13">
        <f t="shared" si="80"/>
        <v>-1.0523217497393488E-11</v>
      </c>
      <c r="P21" s="13">
        <f t="shared" si="80"/>
        <v>1.7538695828989147E-12</v>
      </c>
      <c r="Q21" s="51">
        <f t="shared" si="14"/>
        <v>-3.5077391657978294E-12</v>
      </c>
      <c r="R21" s="13">
        <f>R42+R100+R119+R138</f>
        <v>3.5077391657978294E-12</v>
      </c>
      <c r="S21" s="13">
        <f t="shared" ref="S21:U21" si="81">S42+S100+S119+S138</f>
        <v>-7.0154783315956589E-12</v>
      </c>
      <c r="T21" s="13">
        <f t="shared" si="81"/>
        <v>-3.5077391657978294E-12</v>
      </c>
      <c r="U21" s="13">
        <f t="shared" si="81"/>
        <v>3.5077391657978294E-12</v>
      </c>
      <c r="V21" s="51">
        <f t="shared" si="16"/>
        <v>-3.5077391657978294E-12</v>
      </c>
      <c r="W21" s="13">
        <f t="shared" ref="W21:Z21" si="82">W42+W100+W119+W138</f>
        <v>0</v>
      </c>
      <c r="X21" s="13">
        <f t="shared" si="82"/>
        <v>8.7693479144945736E-13</v>
      </c>
      <c r="Y21" s="13">
        <f t="shared" si="82"/>
        <v>1.7538695828989147E-12</v>
      </c>
      <c r="Z21" s="13">
        <f t="shared" si="82"/>
        <v>-261.51886247303469</v>
      </c>
      <c r="AA21" s="51">
        <f t="shared" si="18"/>
        <v>-261.51886247303207</v>
      </c>
      <c r="AB21" s="13">
        <f t="shared" si="64"/>
        <v>-408.02725660724866</v>
      </c>
      <c r="AC21" s="13">
        <f t="shared" si="64"/>
        <v>-392.50718862725989</v>
      </c>
      <c r="AD21" s="13">
        <f t="shared" ref="AD21:AE21" si="83">AD42+AD100+AD119+AD138</f>
        <v>-383.84706999423952</v>
      </c>
      <c r="AE21" s="13">
        <f t="shared" si="83"/>
        <v>-1611.1855805362843</v>
      </c>
      <c r="AF21" s="51">
        <f t="shared" si="19"/>
        <v>-2795.5670957650323</v>
      </c>
    </row>
    <row r="22" spans="1:32" s="38" customFormat="1" ht="20.25" customHeight="1" x14ac:dyDescent="0.25">
      <c r="A22" s="16"/>
      <c r="B22" s="16" t="s">
        <v>226</v>
      </c>
      <c r="C22" s="17">
        <f>SUM(C17:C21)</f>
        <v>278514.50030404713</v>
      </c>
      <c r="D22" s="17">
        <f t="shared" ref="D22:F22" si="84">SUM(D17:D21)</f>
        <v>254262.99621249657</v>
      </c>
      <c r="E22" s="17">
        <f t="shared" si="84"/>
        <v>270978.94620618055</v>
      </c>
      <c r="F22" s="17">
        <f t="shared" si="84"/>
        <v>285838.5865577521</v>
      </c>
      <c r="G22" s="55">
        <f t="shared" si="10"/>
        <v>1089595.0292804763</v>
      </c>
      <c r="H22" s="17">
        <f t="shared" ref="H22:K22" si="85">SUM(H17:H21)</f>
        <v>317969.30983077968</v>
      </c>
      <c r="I22" s="17">
        <f t="shared" si="85"/>
        <v>343602.37416522222</v>
      </c>
      <c r="J22" s="17">
        <f t="shared" si="85"/>
        <v>315594.96304368437</v>
      </c>
      <c r="K22" s="17">
        <f t="shared" si="85"/>
        <v>321683.99266343901</v>
      </c>
      <c r="L22" s="55">
        <f t="shared" si="12"/>
        <v>1298850.6397031252</v>
      </c>
      <c r="M22" s="17">
        <f t="shared" ref="M22:P22" si="86">SUM(M17:M21)</f>
        <v>379305.20089477306</v>
      </c>
      <c r="N22" s="17">
        <f t="shared" si="86"/>
        <v>314187.75963413104</v>
      </c>
      <c r="O22" s="17">
        <f t="shared" si="86"/>
        <v>358750.66117403907</v>
      </c>
      <c r="P22" s="17">
        <f t="shared" si="86"/>
        <v>425355.4041424251</v>
      </c>
      <c r="Q22" s="55">
        <f t="shared" si="14"/>
        <v>1477599.0258453684</v>
      </c>
      <c r="R22" s="17">
        <f>SUM(R17:R21)</f>
        <v>395437.98566358839</v>
      </c>
      <c r="S22" s="17">
        <f t="shared" ref="S22:U22" si="87">SUM(S17:S21)</f>
        <v>380558.29919326596</v>
      </c>
      <c r="T22" s="17">
        <f t="shared" si="87"/>
        <v>435804.30701389298</v>
      </c>
      <c r="U22" s="17">
        <f t="shared" si="87"/>
        <v>318545.59497519152</v>
      </c>
      <c r="V22" s="55">
        <f t="shared" si="16"/>
        <v>1530346.1868459387</v>
      </c>
      <c r="W22" s="17">
        <f t="shared" ref="W22:Z22" si="88">SUM(W17:W21)</f>
        <v>412622.44798160339</v>
      </c>
      <c r="X22" s="17">
        <f t="shared" si="88"/>
        <v>392626.28812691069</v>
      </c>
      <c r="Y22" s="17">
        <f t="shared" si="88"/>
        <v>506798.73019486165</v>
      </c>
      <c r="Z22" s="17">
        <f t="shared" si="88"/>
        <v>455362.90546036116</v>
      </c>
      <c r="AA22" s="55">
        <f t="shared" si="18"/>
        <v>1767410.3717637367</v>
      </c>
      <c r="AB22" s="17">
        <f>SUM(AB17:AB21)</f>
        <v>430890.80712780991</v>
      </c>
      <c r="AC22" s="17">
        <f>SUM(AC17:AC21)</f>
        <v>426710.82773904374</v>
      </c>
      <c r="AD22" s="17">
        <f>SUM(AD17:AD21)</f>
        <v>491900.58677712211</v>
      </c>
      <c r="AE22" s="17">
        <f>SUM(AE17:AE21)</f>
        <v>538774.87143825646</v>
      </c>
      <c r="AF22" s="55">
        <f t="shared" si="19"/>
        <v>1888277.0930822324</v>
      </c>
    </row>
    <row r="23" spans="1:32" s="38" customFormat="1" ht="17.25" customHeight="1" x14ac:dyDescent="0.25">
      <c r="A23" s="12"/>
      <c r="B23" s="12" t="s">
        <v>227</v>
      </c>
      <c r="C23" s="13">
        <f>C44+C102+C121+C140</f>
        <v>0</v>
      </c>
      <c r="D23" s="13">
        <f t="shared" ref="D23:F23" si="89">D44+D102+D121+D140</f>
        <v>0</v>
      </c>
      <c r="E23" s="13">
        <f t="shared" si="89"/>
        <v>0</v>
      </c>
      <c r="F23" s="13">
        <f t="shared" si="89"/>
        <v>0</v>
      </c>
      <c r="G23" s="51">
        <f t="shared" si="10"/>
        <v>0</v>
      </c>
      <c r="H23" s="13">
        <f t="shared" ref="H23:K23" si="90">H44+H102+H121+H140</f>
        <v>0</v>
      </c>
      <c r="I23" s="13">
        <f t="shared" si="90"/>
        <v>0</v>
      </c>
      <c r="J23" s="13">
        <f t="shared" si="90"/>
        <v>0</v>
      </c>
      <c r="K23" s="13">
        <f t="shared" si="90"/>
        <v>0</v>
      </c>
      <c r="L23" s="51">
        <f t="shared" si="12"/>
        <v>0</v>
      </c>
      <c r="M23" s="13">
        <f t="shared" ref="M23:P23" si="91">M44+M102+M121+M140</f>
        <v>0</v>
      </c>
      <c r="N23" s="13">
        <f t="shared" si="91"/>
        <v>0</v>
      </c>
      <c r="O23" s="13">
        <f t="shared" si="91"/>
        <v>0</v>
      </c>
      <c r="P23" s="13">
        <f t="shared" si="91"/>
        <v>0</v>
      </c>
      <c r="Q23" s="51">
        <f t="shared" si="14"/>
        <v>0</v>
      </c>
      <c r="R23" s="13">
        <f>R44+R102+R121+R140</f>
        <v>0</v>
      </c>
      <c r="S23" s="13">
        <f t="shared" ref="S23:U23" si="92">S44+S102+S121+S140</f>
        <v>3089.7788999999998</v>
      </c>
      <c r="T23" s="13">
        <f t="shared" si="92"/>
        <v>1315.1687999999999</v>
      </c>
      <c r="U23" s="13">
        <f t="shared" si="92"/>
        <v>1306.780881907719</v>
      </c>
      <c r="V23" s="51">
        <f t="shared" si="16"/>
        <v>5711.7285819077188</v>
      </c>
      <c r="W23" s="13">
        <f t="shared" ref="W23:Z23" si="93">W44+W102+W121+W140</f>
        <v>1306.9730999999999</v>
      </c>
      <c r="X23" s="13">
        <f t="shared" si="93"/>
        <v>1311.7940999999998</v>
      </c>
      <c r="Y23" s="13">
        <f t="shared" si="93"/>
        <v>1310.8299</v>
      </c>
      <c r="Z23" s="13">
        <f t="shared" si="93"/>
        <v>-1926.9536999999998</v>
      </c>
      <c r="AA23" s="51">
        <f t="shared" si="18"/>
        <v>2002.6434000000002</v>
      </c>
      <c r="AB23" s="13">
        <f>AB44+AB102+AB121+AB140</f>
        <v>767.13137070121604</v>
      </c>
      <c r="AC23" s="13">
        <f>AC44+AC102+AC121+AC140</f>
        <v>-79.2261515815335</v>
      </c>
      <c r="AD23" s="13">
        <f>AD44+AD102+AD121+AD140</f>
        <v>374.30992768032598</v>
      </c>
      <c r="AE23" s="13">
        <f>AE44+AE102+AE121+AE140</f>
        <v>6812.2061309675701</v>
      </c>
      <c r="AF23" s="51">
        <f t="shared" si="19"/>
        <v>7874.4212777675784</v>
      </c>
    </row>
    <row r="24" spans="1:32" s="38" customFormat="1" ht="15" customHeight="1" thickBot="1" x14ac:dyDescent="0.3">
      <c r="A24" s="39"/>
      <c r="B24" s="39" t="s">
        <v>228</v>
      </c>
      <c r="C24" s="40">
        <f>SUM(C22:C23)</f>
        <v>278514.50030404713</v>
      </c>
      <c r="D24" s="40">
        <f t="shared" ref="D24:F24" si="94">SUM(D22:D23)</f>
        <v>254262.99621249657</v>
      </c>
      <c r="E24" s="40">
        <f t="shared" si="94"/>
        <v>270978.94620618055</v>
      </c>
      <c r="F24" s="40">
        <f t="shared" si="94"/>
        <v>285838.5865577521</v>
      </c>
      <c r="G24" s="47">
        <f t="shared" si="10"/>
        <v>1089595.0292804763</v>
      </c>
      <c r="H24" s="40">
        <f t="shared" ref="H24:K24" si="95">SUM(H22:H23)</f>
        <v>317969.30983077968</v>
      </c>
      <c r="I24" s="40">
        <f t="shared" si="95"/>
        <v>343602.37416522222</v>
      </c>
      <c r="J24" s="40">
        <f t="shared" si="95"/>
        <v>315594.96304368437</v>
      </c>
      <c r="K24" s="40">
        <f t="shared" si="95"/>
        <v>321683.99266343901</v>
      </c>
      <c r="L24" s="47">
        <f t="shared" si="12"/>
        <v>1298850.6397031252</v>
      </c>
      <c r="M24" s="40">
        <f t="shared" ref="M24:P24" si="96">SUM(M22:M23)</f>
        <v>379305.20089477306</v>
      </c>
      <c r="N24" s="40">
        <f t="shared" si="96"/>
        <v>314187.75963413104</v>
      </c>
      <c r="O24" s="40">
        <f t="shared" si="96"/>
        <v>358750.66117403907</v>
      </c>
      <c r="P24" s="40">
        <f t="shared" si="96"/>
        <v>425355.4041424251</v>
      </c>
      <c r="Q24" s="47">
        <f t="shared" si="14"/>
        <v>1477599.0258453684</v>
      </c>
      <c r="R24" s="40">
        <f>SUM(R22:R23)</f>
        <v>395437.98566358839</v>
      </c>
      <c r="S24" s="40">
        <f t="shared" ref="S24:U24" si="97">SUM(S22:S23)</f>
        <v>383648.07809326594</v>
      </c>
      <c r="T24" s="40">
        <f t="shared" si="97"/>
        <v>437119.47581389296</v>
      </c>
      <c r="U24" s="40">
        <f t="shared" si="97"/>
        <v>319852.37585709925</v>
      </c>
      <c r="V24" s="47">
        <f t="shared" si="16"/>
        <v>1536057.9154278464</v>
      </c>
      <c r="W24" s="40">
        <f t="shared" ref="W24:Z24" si="98">SUM(W22:W23)</f>
        <v>413929.42108160339</v>
      </c>
      <c r="X24" s="40">
        <f t="shared" si="98"/>
        <v>393938.08222691069</v>
      </c>
      <c r="Y24" s="40">
        <f t="shared" si="98"/>
        <v>508109.56009486166</v>
      </c>
      <c r="Z24" s="40">
        <f t="shared" si="98"/>
        <v>453435.95176036115</v>
      </c>
      <c r="AA24" s="47">
        <f t="shared" si="18"/>
        <v>1769413.0151637371</v>
      </c>
      <c r="AB24" s="40">
        <f>SUM(AB22:AB23)</f>
        <v>431657.93849851115</v>
      </c>
      <c r="AC24" s="40">
        <f>SUM(AC22:AC23)</f>
        <v>426631.60158746224</v>
      </c>
      <c r="AD24" s="40">
        <f>SUM(AD22:AD23)</f>
        <v>492274.89670480246</v>
      </c>
      <c r="AE24" s="40">
        <f>SUM(AE22:AE23)</f>
        <v>545587.07756922406</v>
      </c>
      <c r="AF24" s="47">
        <f t="shared" si="19"/>
        <v>1896151.5143599999</v>
      </c>
    </row>
    <row r="25" spans="1:32" s="165" customFormat="1" x14ac:dyDescent="0.25">
      <c r="A25" s="2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166" customFormat="1" ht="23.25" x14ac:dyDescent="0.35">
      <c r="A26" s="115"/>
      <c r="B26" s="115" t="s">
        <v>229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252"/>
      <c r="W26" s="252"/>
      <c r="X26" s="252"/>
      <c r="Y26" s="252"/>
      <c r="Z26" s="252"/>
      <c r="AA26" s="121"/>
      <c r="AB26" s="252"/>
      <c r="AC26" s="252"/>
      <c r="AD26" s="323"/>
      <c r="AE26" s="323"/>
      <c r="AF26" s="121"/>
    </row>
    <row r="27" spans="1:32" s="38" customFormat="1" ht="15.75" thickBo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167" customFormat="1" x14ac:dyDescent="0.25">
      <c r="A28" s="31"/>
      <c r="B28" s="31" t="s">
        <v>231</v>
      </c>
      <c r="C28" s="43" t="s">
        <v>117</v>
      </c>
      <c r="D28" s="43" t="s">
        <v>118</v>
      </c>
      <c r="E28" s="43" t="s">
        <v>119</v>
      </c>
      <c r="F28" s="43" t="s">
        <v>120</v>
      </c>
      <c r="G28" s="48">
        <v>2016</v>
      </c>
      <c r="H28" s="43" t="s">
        <v>121</v>
      </c>
      <c r="I28" s="43" t="s">
        <v>122</v>
      </c>
      <c r="J28" s="43" t="s">
        <v>123</v>
      </c>
      <c r="K28" s="43" t="s">
        <v>124</v>
      </c>
      <c r="L28" s="48">
        <v>2017</v>
      </c>
      <c r="M28" s="43" t="s">
        <v>125</v>
      </c>
      <c r="N28" s="43" t="s">
        <v>126</v>
      </c>
      <c r="O28" s="43" t="s">
        <v>127</v>
      </c>
      <c r="P28" s="43" t="s">
        <v>128</v>
      </c>
      <c r="Q28" s="48">
        <v>2018</v>
      </c>
      <c r="R28" s="43" t="s">
        <v>129</v>
      </c>
      <c r="S28" s="43" t="s">
        <v>130</v>
      </c>
      <c r="T28" s="43" t="s">
        <v>131</v>
      </c>
      <c r="U28" s="43" t="s">
        <v>132</v>
      </c>
      <c r="V28" s="48">
        <v>2019</v>
      </c>
      <c r="W28" s="43" t="s">
        <v>133</v>
      </c>
      <c r="X28" s="43" t="s">
        <v>134</v>
      </c>
      <c r="Y28" s="43" t="s">
        <v>135</v>
      </c>
      <c r="Z28" s="43" t="s">
        <v>136</v>
      </c>
      <c r="AA28" s="48">
        <v>2020</v>
      </c>
      <c r="AB28" s="43" t="s">
        <v>137</v>
      </c>
      <c r="AC28" s="43" t="s">
        <v>138</v>
      </c>
      <c r="AD28" s="43" t="s">
        <v>514</v>
      </c>
      <c r="AE28" s="43" t="s">
        <v>563</v>
      </c>
      <c r="AF28" s="48">
        <v>2021</v>
      </c>
    </row>
    <row r="29" spans="1:32" s="167" customFormat="1" hidden="1" x14ac:dyDescent="0.25">
      <c r="A29" s="31"/>
      <c r="B29" s="31" t="s">
        <v>231</v>
      </c>
      <c r="C29" s="43" t="s">
        <v>139</v>
      </c>
      <c r="D29" s="43" t="s">
        <v>140</v>
      </c>
      <c r="E29" s="43" t="s">
        <v>141</v>
      </c>
      <c r="F29" s="43" t="s">
        <v>142</v>
      </c>
      <c r="G29" s="48">
        <v>2016</v>
      </c>
      <c r="H29" s="43" t="s">
        <v>143</v>
      </c>
      <c r="I29" s="43" t="s">
        <v>144</v>
      </c>
      <c r="J29" s="43" t="s">
        <v>145</v>
      </c>
      <c r="K29" s="43" t="s">
        <v>146</v>
      </c>
      <c r="L29" s="48">
        <v>2017</v>
      </c>
      <c r="M29" s="43" t="s">
        <v>147</v>
      </c>
      <c r="N29" s="43" t="s">
        <v>148</v>
      </c>
      <c r="O29" s="43" t="s">
        <v>149</v>
      </c>
      <c r="P29" s="43" t="s">
        <v>150</v>
      </c>
      <c r="Q29" s="48">
        <v>2018</v>
      </c>
      <c r="R29" s="43" t="s">
        <v>151</v>
      </c>
      <c r="S29" s="43" t="s">
        <v>152</v>
      </c>
      <c r="T29" s="43" t="s">
        <v>153</v>
      </c>
      <c r="U29" s="43" t="s">
        <v>154</v>
      </c>
      <c r="V29" s="48">
        <v>2019</v>
      </c>
      <c r="W29" s="43" t="s">
        <v>155</v>
      </c>
      <c r="X29" s="43" t="s">
        <v>156</v>
      </c>
      <c r="Y29" s="43" t="s">
        <v>157</v>
      </c>
      <c r="Z29" s="43" t="s">
        <v>158</v>
      </c>
      <c r="AA29" s="48">
        <v>2020</v>
      </c>
      <c r="AB29" s="43" t="s">
        <v>159</v>
      </c>
      <c r="AC29" s="43" t="s">
        <v>160</v>
      </c>
      <c r="AD29" s="43" t="s">
        <v>513</v>
      </c>
      <c r="AE29" s="43" t="s">
        <v>564</v>
      </c>
      <c r="AF29" s="48">
        <v>2021</v>
      </c>
    </row>
    <row r="30" spans="1:32" s="38" customFormat="1" x14ac:dyDescent="0.25">
      <c r="A30" s="10"/>
      <c r="B30" s="10" t="s">
        <v>214</v>
      </c>
      <c r="C30" s="11">
        <f t="shared" ref="C30:E30" si="99">C49+C67</f>
        <v>306136.69557198283</v>
      </c>
      <c r="D30" s="11">
        <f t="shared" si="99"/>
        <v>290161.82087485056</v>
      </c>
      <c r="E30" s="11">
        <f t="shared" si="99"/>
        <v>319085.85033686837</v>
      </c>
      <c r="F30" s="11">
        <f>F49+F67</f>
        <v>339391.08435656433</v>
      </c>
      <c r="G30" s="49">
        <f>SUM(C30:F30)</f>
        <v>1254775.4511402661</v>
      </c>
      <c r="H30" s="11">
        <f t="shared" ref="H30:J30" si="100">H49+H67</f>
        <v>301078.49834867247</v>
      </c>
      <c r="I30" s="11">
        <f t="shared" si="100"/>
        <v>335610.08371507429</v>
      </c>
      <c r="J30" s="11">
        <f t="shared" si="100"/>
        <v>266284.06291492976</v>
      </c>
      <c r="K30" s="11">
        <f>K49+K67</f>
        <v>369513.68271524459</v>
      </c>
      <c r="L30" s="49">
        <f>SUM(H30:K30)</f>
        <v>1272486.327693921</v>
      </c>
      <c r="M30" s="11">
        <f t="shared" ref="M30:O30" si="101">M49+M67</f>
        <v>355593.44871205674</v>
      </c>
      <c r="N30" s="11">
        <f t="shared" si="101"/>
        <v>368597.54755679407</v>
      </c>
      <c r="O30" s="11">
        <f t="shared" si="101"/>
        <v>720994.32847753377</v>
      </c>
      <c r="P30" s="11">
        <f>P49+P67</f>
        <v>269544.40315541928</v>
      </c>
      <c r="Q30" s="49">
        <f>SUM(M30:P30)</f>
        <v>1714729.7279018038</v>
      </c>
      <c r="R30" s="11">
        <f t="shared" ref="R30:T30" si="102">R49+R67</f>
        <v>381242.14260109601</v>
      </c>
      <c r="S30" s="11">
        <f t="shared" si="102"/>
        <v>453560.24197800917</v>
      </c>
      <c r="T30" s="11">
        <f t="shared" si="102"/>
        <v>434990.10591312224</v>
      </c>
      <c r="U30" s="11">
        <f>U49+U67</f>
        <v>510459.92556910496</v>
      </c>
      <c r="V30" s="49">
        <f>SUM(R30:U30)</f>
        <v>1780252.4160613324</v>
      </c>
      <c r="W30" s="11">
        <f>W49+W67</f>
        <v>429590.60001230793</v>
      </c>
      <c r="X30" s="11">
        <f>X49+X67</f>
        <v>456067.85057488142</v>
      </c>
      <c r="Y30" s="11">
        <f>Y49+Y67</f>
        <v>407852.30834650382</v>
      </c>
      <c r="Z30" s="11">
        <f>Z49+Z67</f>
        <v>481519.13922485808</v>
      </c>
      <c r="AA30" s="49">
        <f>SUM(W30:Z30)</f>
        <v>1775029.8981585512</v>
      </c>
      <c r="AB30" s="11">
        <f t="shared" ref="AB30:AC34" si="103">AB49+AB67</f>
        <v>470557.42883459746</v>
      </c>
      <c r="AC30" s="11">
        <f t="shared" si="103"/>
        <v>474485.52188637748</v>
      </c>
      <c r="AD30" s="11">
        <f t="shared" ref="AD30:AE30" si="104">AD49+AD67</f>
        <v>525567.70073379797</v>
      </c>
      <c r="AE30" s="11">
        <f t="shared" si="104"/>
        <v>565386.35447558947</v>
      </c>
      <c r="AF30" s="49">
        <f>SUM(AB30:AE30)</f>
        <v>2035997.0059303623</v>
      </c>
    </row>
    <row r="31" spans="1:32" s="38" customFormat="1" x14ac:dyDescent="0.25">
      <c r="A31" s="12"/>
      <c r="B31" s="12" t="s">
        <v>215</v>
      </c>
      <c r="C31" s="13">
        <f>C50+C68</f>
        <v>-57165.661789487545</v>
      </c>
      <c r="D31" s="13">
        <f>D50+D68</f>
        <v>-62168.510607712997</v>
      </c>
      <c r="E31" s="13">
        <f>E50+E68</f>
        <v>-65205.36171992345</v>
      </c>
      <c r="F31" s="13">
        <f>F50+F68</f>
        <v>-69630.068291894611</v>
      </c>
      <c r="G31" s="50">
        <f t="shared" ref="G31:G45" si="105">SUM(C31:F31)</f>
        <v>-254169.60240901861</v>
      </c>
      <c r="H31" s="13">
        <f>H50+H68</f>
        <v>-65571.447307978786</v>
      </c>
      <c r="I31" s="13">
        <f>I50+I68</f>
        <v>-71749.950569911322</v>
      </c>
      <c r="J31" s="13">
        <f>J50+J68</f>
        <v>-74878.374466970097</v>
      </c>
      <c r="K31" s="13">
        <f>K50+K68</f>
        <v>-98579.964640798615</v>
      </c>
      <c r="L31" s="50">
        <f t="shared" ref="L31:L45" si="106">SUM(H31:K31)</f>
        <v>-310779.73698565882</v>
      </c>
      <c r="M31" s="13">
        <f>M50+M68</f>
        <v>-73537.811433607363</v>
      </c>
      <c r="N31" s="13">
        <f>N50+N68</f>
        <v>-81916.94812093176</v>
      </c>
      <c r="O31" s="13">
        <f>O50+O68</f>
        <v>-103539.34013322546</v>
      </c>
      <c r="P31" s="13">
        <f>P50+P68</f>
        <v>-106822.03496778407</v>
      </c>
      <c r="Q31" s="50">
        <f t="shared" ref="Q31:Q45" si="107">SUM(M31:P31)</f>
        <v>-365816.13465554861</v>
      </c>
      <c r="R31" s="13">
        <f>R50+R68</f>
        <v>-81712.180098766054</v>
      </c>
      <c r="S31" s="13">
        <f>S50+S68</f>
        <v>-84029.564459701185</v>
      </c>
      <c r="T31" s="13">
        <f>T50+T68</f>
        <v>-89828.702852124494</v>
      </c>
      <c r="U31" s="13">
        <f>U50+U68</f>
        <v>-122581.5201204461</v>
      </c>
      <c r="V31" s="50">
        <f t="shared" ref="V31:V45" si="108">SUM(R31:U31)</f>
        <v>-378151.96753103787</v>
      </c>
      <c r="W31" s="13">
        <f t="shared" ref="W31:Y34" si="109">W50+W68</f>
        <v>-79977.761756200867</v>
      </c>
      <c r="X31" s="13">
        <f t="shared" si="109"/>
        <v>-93111.848509818854</v>
      </c>
      <c r="Y31" s="13">
        <f t="shared" si="109"/>
        <v>-93365.731803889037</v>
      </c>
      <c r="Z31" s="13">
        <f t="shared" ref="Z31" si="110">Z50+Z68</f>
        <v>-124017.00995988733</v>
      </c>
      <c r="AA31" s="50">
        <f t="shared" ref="AA31:AA45" si="111">SUM(W31:Z31)</f>
        <v>-390472.35202979611</v>
      </c>
      <c r="AB31" s="13">
        <f t="shared" si="103"/>
        <v>-170528.04028728831</v>
      </c>
      <c r="AC31" s="13">
        <f t="shared" si="103"/>
        <v>-196742.08150994999</v>
      </c>
      <c r="AD31" s="13">
        <f>AD50+AD68</f>
        <v>-191953.36959461519</v>
      </c>
      <c r="AE31" s="13">
        <f>AE50+AE68</f>
        <v>-197502.20583031612</v>
      </c>
      <c r="AF31" s="50">
        <f t="shared" ref="AF31:AF45" si="112">SUM(AB31:AE31)</f>
        <v>-756725.69722216949</v>
      </c>
    </row>
    <row r="32" spans="1:32" s="38" customFormat="1" x14ac:dyDescent="0.25">
      <c r="A32" s="12"/>
      <c r="B32" s="12" t="s">
        <v>216</v>
      </c>
      <c r="C32" s="14">
        <f t="shared" ref="C32:E32" si="113">C51+C69</f>
        <v>-38897.067894911255</v>
      </c>
      <c r="D32" s="14">
        <f t="shared" si="113"/>
        <v>-39647.901395358349</v>
      </c>
      <c r="E32" s="14">
        <f t="shared" si="113"/>
        <v>-39807.519226291814</v>
      </c>
      <c r="F32" s="14">
        <f>F51+F69</f>
        <v>-47521.779452792631</v>
      </c>
      <c r="G32" s="51">
        <f t="shared" si="105"/>
        <v>-165874.26796935406</v>
      </c>
      <c r="H32" s="14">
        <f t="shared" ref="H32:J32" si="114">H51+H69</f>
        <v>-43930.71448210314</v>
      </c>
      <c r="I32" s="14">
        <f t="shared" si="114"/>
        <v>-41229.412950142192</v>
      </c>
      <c r="J32" s="14">
        <f t="shared" si="114"/>
        <v>-41444.541793821161</v>
      </c>
      <c r="K32" s="14">
        <f>K51+K69</f>
        <v>-15457.424377305213</v>
      </c>
      <c r="L32" s="51">
        <f t="shared" si="106"/>
        <v>-142062.0936033717</v>
      </c>
      <c r="M32" s="14">
        <f t="shared" ref="M32:O32" si="115">M51+M69</f>
        <v>-45441.171725831839</v>
      </c>
      <c r="N32" s="14">
        <f t="shared" si="115"/>
        <v>-45154.869639148936</v>
      </c>
      <c r="O32" s="14">
        <f t="shared" si="115"/>
        <v>-63309.174278351777</v>
      </c>
      <c r="P32" s="14">
        <f>P51+P69</f>
        <v>-48167.828333354439</v>
      </c>
      <c r="Q32" s="51">
        <f t="shared" si="107"/>
        <v>-202073.04397668698</v>
      </c>
      <c r="R32" s="14">
        <f t="shared" ref="R32:T32" si="116">R51+R69</f>
        <v>-45078.656204896499</v>
      </c>
      <c r="S32" s="14">
        <f t="shared" si="116"/>
        <v>-47448.667666163739</v>
      </c>
      <c r="T32" s="14">
        <f t="shared" si="116"/>
        <v>-50490.029427222333</v>
      </c>
      <c r="U32" s="14">
        <f>U51+U69</f>
        <v>-49976.017732169639</v>
      </c>
      <c r="V32" s="51">
        <f t="shared" si="108"/>
        <v>-192993.3710304522</v>
      </c>
      <c r="W32" s="14">
        <f t="shared" si="109"/>
        <v>-53195.973333950038</v>
      </c>
      <c r="X32" s="14">
        <f t="shared" si="109"/>
        <v>-54594.587822062233</v>
      </c>
      <c r="Y32" s="14">
        <f t="shared" si="109"/>
        <v>-49970.849026270669</v>
      </c>
      <c r="Z32" s="14">
        <f t="shared" ref="Z32" si="117">Z51+Z69</f>
        <v>-54886.769881024768</v>
      </c>
      <c r="AA32" s="51">
        <f t="shared" si="111"/>
        <v>-212648.18006330769</v>
      </c>
      <c r="AB32" s="14">
        <f t="shared" si="103"/>
        <v>-60284.767672440488</v>
      </c>
      <c r="AC32" s="14">
        <f t="shared" si="103"/>
        <v>-56646.024475726255</v>
      </c>
      <c r="AD32" s="14">
        <f t="shared" ref="AD32" si="118">AD51+AD69</f>
        <v>-62064.876054997469</v>
      </c>
      <c r="AE32" s="14">
        <f>AE51+AE69</f>
        <v>-75475.217460859509</v>
      </c>
      <c r="AF32" s="51">
        <f t="shared" si="112"/>
        <v>-254470.88566402372</v>
      </c>
    </row>
    <row r="33" spans="1:32" s="38" customFormat="1" x14ac:dyDescent="0.25">
      <c r="A33" s="12"/>
      <c r="B33" s="12" t="s">
        <v>217</v>
      </c>
      <c r="C33" s="14">
        <f t="shared" ref="C33:E33" si="119">C52+C70</f>
        <v>182535.858796007</v>
      </c>
      <c r="D33" s="14">
        <f t="shared" si="119"/>
        <v>192886.30689318251</v>
      </c>
      <c r="E33" s="14">
        <f t="shared" si="119"/>
        <v>187031.02381596743</v>
      </c>
      <c r="F33" s="14">
        <f>F52+F70</f>
        <v>183671.13972001337</v>
      </c>
      <c r="G33" s="51">
        <f t="shared" si="105"/>
        <v>746124.32922517031</v>
      </c>
      <c r="H33" s="14">
        <f t="shared" ref="H33:J33" si="120">H52+H70</f>
        <v>219427.34615191701</v>
      </c>
      <c r="I33" s="14">
        <f t="shared" si="120"/>
        <v>162544.14184850699</v>
      </c>
      <c r="J33" s="14">
        <f t="shared" si="120"/>
        <v>206479.64247752941</v>
      </c>
      <c r="K33" s="14">
        <f>K52+K70</f>
        <v>236184.74345145567</v>
      </c>
      <c r="L33" s="51">
        <f t="shared" si="106"/>
        <v>824635.87392940908</v>
      </c>
      <c r="M33" s="14">
        <f t="shared" ref="M33:O33" si="121">M52+M70</f>
        <v>186771.08773002657</v>
      </c>
      <c r="N33" s="14">
        <f t="shared" si="121"/>
        <v>160819.13577479011</v>
      </c>
      <c r="O33" s="14">
        <f t="shared" si="121"/>
        <v>164007.34619220556</v>
      </c>
      <c r="P33" s="14">
        <f>P52+P70</f>
        <v>178586.72504884977</v>
      </c>
      <c r="Q33" s="51">
        <f t="shared" si="107"/>
        <v>690184.29474587203</v>
      </c>
      <c r="R33" s="14">
        <f t="shared" ref="R33:T33" si="122">R52+R70</f>
        <v>201217.91180587499</v>
      </c>
      <c r="S33" s="14">
        <f t="shared" si="122"/>
        <v>183120.06930621515</v>
      </c>
      <c r="T33" s="14">
        <f t="shared" si="122"/>
        <v>197980.83690270942</v>
      </c>
      <c r="U33" s="14">
        <f>U52+U70</f>
        <v>223265.15237177126</v>
      </c>
      <c r="V33" s="51">
        <f t="shared" si="108"/>
        <v>805583.9703865709</v>
      </c>
      <c r="W33" s="14">
        <f t="shared" si="109"/>
        <v>216476.64044345715</v>
      </c>
      <c r="X33" s="14">
        <f t="shared" si="109"/>
        <v>224853.05968273382</v>
      </c>
      <c r="Y33" s="14">
        <f t="shared" si="109"/>
        <v>226689.16189811536</v>
      </c>
      <c r="Z33" s="14">
        <f t="shared" ref="Z33" si="123">Z52+Z70</f>
        <v>215347.6043255814</v>
      </c>
      <c r="AA33" s="51">
        <f t="shared" si="111"/>
        <v>883366.46634988766</v>
      </c>
      <c r="AB33" s="14">
        <f t="shared" si="103"/>
        <v>267605.23995572829</v>
      </c>
      <c r="AC33" s="14">
        <f t="shared" si="103"/>
        <v>274709.90596555098</v>
      </c>
      <c r="AD33" s="14">
        <f t="shared" ref="AD33:AE33" si="124">AD52+AD70</f>
        <v>256960.96913172634</v>
      </c>
      <c r="AE33" s="14">
        <f t="shared" si="124"/>
        <v>301832.3703659217</v>
      </c>
      <c r="AF33" s="51">
        <f t="shared" si="112"/>
        <v>1101108.4854189272</v>
      </c>
    </row>
    <row r="34" spans="1:32" s="38" customFormat="1" x14ac:dyDescent="0.25">
      <c r="A34" s="12"/>
      <c r="B34" s="12" t="s">
        <v>218</v>
      </c>
      <c r="C34" s="13">
        <f t="shared" ref="C34:E34" si="125">C53+C71</f>
        <v>2520.3870006839816</v>
      </c>
      <c r="D34" s="13">
        <f t="shared" si="125"/>
        <v>3930.1973145001152</v>
      </c>
      <c r="E34" s="13">
        <f t="shared" si="125"/>
        <v>4478.9750902736823</v>
      </c>
      <c r="F34" s="13">
        <f>F53+F71</f>
        <v>5399.7004500303201</v>
      </c>
      <c r="G34" s="50">
        <f t="shared" si="105"/>
        <v>16329.259855488097</v>
      </c>
      <c r="H34" s="13">
        <f t="shared" ref="H34:J34" si="126">H53+H71</f>
        <v>4771.38154485</v>
      </c>
      <c r="I34" s="13">
        <f t="shared" si="126"/>
        <v>48519.696402198053</v>
      </c>
      <c r="J34" s="13">
        <f t="shared" si="126"/>
        <v>28285.908603320884</v>
      </c>
      <c r="K34" s="13">
        <f>K53+K71</f>
        <v>-66607.906105724542</v>
      </c>
      <c r="L34" s="50">
        <f t="shared" si="106"/>
        <v>14969.080444644394</v>
      </c>
      <c r="M34" s="13">
        <f t="shared" ref="M34:O34" si="127">M53+M71</f>
        <v>-39406.305649818016</v>
      </c>
      <c r="N34" s="13">
        <f t="shared" si="127"/>
        <v>42894.421422382366</v>
      </c>
      <c r="O34" s="13">
        <f t="shared" si="127"/>
        <v>-75071.965703971349</v>
      </c>
      <c r="P34" s="13">
        <f>P53+P71</f>
        <v>82553.541073966378</v>
      </c>
      <c r="Q34" s="50">
        <f t="shared" si="107"/>
        <v>10969.691142559386</v>
      </c>
      <c r="R34" s="13">
        <f t="shared" ref="R34:T34" si="128">R53+R71</f>
        <v>2108.3964365730549</v>
      </c>
      <c r="S34" s="13">
        <f t="shared" si="128"/>
        <v>11081.455958948913</v>
      </c>
      <c r="T34" s="13">
        <f t="shared" si="128"/>
        <v>4106.111877866645</v>
      </c>
      <c r="U34" s="13">
        <f>U53+U71</f>
        <v>-34419.144408160741</v>
      </c>
      <c r="V34" s="50">
        <f t="shared" si="108"/>
        <v>-17123.180134772127</v>
      </c>
      <c r="W34" s="13">
        <f t="shared" si="109"/>
        <v>4446.8337725339816</v>
      </c>
      <c r="X34" s="13">
        <f t="shared" si="109"/>
        <v>4012.7446459499993</v>
      </c>
      <c r="Y34" s="13">
        <f t="shared" si="109"/>
        <v>8761.5375592138444</v>
      </c>
      <c r="Z34" s="13">
        <f t="shared" ref="Z34" si="129">Z53+Z71</f>
        <v>-8405.915751779632</v>
      </c>
      <c r="AA34" s="50">
        <f t="shared" si="111"/>
        <v>8815.2002259181918</v>
      </c>
      <c r="AB34" s="13">
        <f t="shared" si="103"/>
        <v>6503.1868301500081</v>
      </c>
      <c r="AC34" s="13">
        <f t="shared" si="103"/>
        <v>12607.024198300147</v>
      </c>
      <c r="AD34" s="13">
        <f t="shared" ref="AD34:AE34" si="130">AD53+AD71</f>
        <v>6955.2847463998414</v>
      </c>
      <c r="AE34" s="13">
        <f t="shared" si="130"/>
        <v>6688.415</v>
      </c>
      <c r="AF34" s="50">
        <f t="shared" si="112"/>
        <v>32753.910774849996</v>
      </c>
    </row>
    <row r="35" spans="1:32" s="38" customFormat="1" x14ac:dyDescent="0.25">
      <c r="A35" s="12"/>
      <c r="B35" s="12" t="s">
        <v>219</v>
      </c>
      <c r="C35" s="13"/>
      <c r="D35" s="13"/>
      <c r="E35" s="13"/>
      <c r="F35" s="13"/>
      <c r="G35" s="50"/>
      <c r="H35" s="13"/>
      <c r="I35" s="13"/>
      <c r="J35" s="13"/>
      <c r="K35" s="13"/>
      <c r="L35" s="50"/>
      <c r="M35" s="13"/>
      <c r="N35" s="13"/>
      <c r="O35" s="13"/>
      <c r="P35" s="13"/>
      <c r="Q35" s="50"/>
      <c r="R35" s="13"/>
      <c r="S35" s="13"/>
      <c r="T35" s="13"/>
      <c r="U35" s="13"/>
      <c r="V35" s="50"/>
      <c r="W35" s="13"/>
      <c r="X35" s="13"/>
      <c r="Y35" s="13"/>
      <c r="Z35" s="13"/>
      <c r="AA35" s="50"/>
      <c r="AB35" s="13"/>
      <c r="AC35" s="13"/>
      <c r="AD35" s="13"/>
      <c r="AE35" s="13"/>
      <c r="AF35" s="50"/>
    </row>
    <row r="36" spans="1:32" s="38" customFormat="1" x14ac:dyDescent="0.25">
      <c r="A36" s="10"/>
      <c r="B36" s="10" t="s">
        <v>196</v>
      </c>
      <c r="C36" s="11">
        <f t="shared" ref="C36:E36" si="131">C54+C73</f>
        <v>395130.21168427501</v>
      </c>
      <c r="D36" s="11">
        <f t="shared" si="131"/>
        <v>385161.91307946184</v>
      </c>
      <c r="E36" s="11">
        <f t="shared" si="131"/>
        <v>405582.96829689422</v>
      </c>
      <c r="F36" s="11">
        <f t="shared" ref="F36:F45" si="132">F54+F73</f>
        <v>411310.0767819208</v>
      </c>
      <c r="G36" s="49">
        <f t="shared" si="105"/>
        <v>1597185.1698425519</v>
      </c>
      <c r="H36" s="11">
        <f t="shared" ref="H36:J36" si="133">H54+H73</f>
        <v>415775.06425535755</v>
      </c>
      <c r="I36" s="11">
        <f t="shared" si="133"/>
        <v>433694.55844572582</v>
      </c>
      <c r="J36" s="11">
        <f t="shared" si="133"/>
        <v>384726.69773498882</v>
      </c>
      <c r="K36" s="11">
        <f t="shared" ref="K36:K45" si="134">K54+K73</f>
        <v>425053.13104287186</v>
      </c>
      <c r="L36" s="49">
        <f t="shared" si="106"/>
        <v>1659249.4514789439</v>
      </c>
      <c r="M36" s="11">
        <f t="shared" ref="M36:O36" si="135">M54+M73</f>
        <v>383979.2476328261</v>
      </c>
      <c r="N36" s="11">
        <f t="shared" si="135"/>
        <v>445239.28699388588</v>
      </c>
      <c r="O36" s="11">
        <f t="shared" si="135"/>
        <v>643081.19455419073</v>
      </c>
      <c r="P36" s="11">
        <f t="shared" ref="P36:P45" si="136">P54+P73</f>
        <v>375694.8059770969</v>
      </c>
      <c r="Q36" s="49">
        <f t="shared" si="107"/>
        <v>1847994.5351579995</v>
      </c>
      <c r="R36" s="11">
        <f t="shared" ref="R36:T36" si="137">R54+R73</f>
        <v>457777.61453988153</v>
      </c>
      <c r="S36" s="11">
        <f t="shared" si="137"/>
        <v>516283.53511730832</v>
      </c>
      <c r="T36" s="11">
        <f t="shared" si="137"/>
        <v>496758.32241435151</v>
      </c>
      <c r="U36" s="11">
        <f t="shared" ref="U36:U45" si="138">U54+U73</f>
        <v>526748.39568009973</v>
      </c>
      <c r="V36" s="49">
        <f t="shared" si="108"/>
        <v>1997567.8677516412</v>
      </c>
      <c r="W36" s="11">
        <f t="shared" ref="W36:Y45" si="139">W54+W73</f>
        <v>517340.33913814818</v>
      </c>
      <c r="X36" s="11">
        <f t="shared" si="139"/>
        <v>537227.21857168421</v>
      </c>
      <c r="Y36" s="11">
        <f t="shared" si="139"/>
        <v>499966.42697367328</v>
      </c>
      <c r="Z36" s="11">
        <f t="shared" ref="Z36" si="140">Z54+Z73</f>
        <v>509557.04795774777</v>
      </c>
      <c r="AA36" s="49">
        <f t="shared" si="111"/>
        <v>2064091.0326412534</v>
      </c>
      <c r="AB36" s="11">
        <f t="shared" ref="AB36:AC45" si="141">AB54+AB73</f>
        <v>513853.04766074696</v>
      </c>
      <c r="AC36" s="11">
        <f t="shared" si="141"/>
        <v>508414.34606455232</v>
      </c>
      <c r="AD36" s="11">
        <f t="shared" ref="AD36:AE36" si="142">AD54+AD73</f>
        <v>535328.4589623115</v>
      </c>
      <c r="AE36" s="11">
        <f t="shared" si="142"/>
        <v>602992.21655033552</v>
      </c>
      <c r="AF36" s="49">
        <f t="shared" si="112"/>
        <v>2160588.0692379465</v>
      </c>
    </row>
    <row r="37" spans="1:32" s="38" customFormat="1" x14ac:dyDescent="0.25">
      <c r="A37" s="12"/>
      <c r="B37" s="12" t="s">
        <v>220</v>
      </c>
      <c r="C37" s="13">
        <f t="shared" ref="C37:E37" si="143">C55+C74</f>
        <v>592.36239749099991</v>
      </c>
      <c r="D37" s="13">
        <f t="shared" si="143"/>
        <v>-3577.0488921899982</v>
      </c>
      <c r="E37" s="13">
        <f t="shared" si="143"/>
        <v>19.03060823999915</v>
      </c>
      <c r="F37" s="13">
        <f t="shared" si="132"/>
        <v>-10957.217095862006</v>
      </c>
      <c r="G37" s="50">
        <f t="shared" si="105"/>
        <v>-13922.872982321005</v>
      </c>
      <c r="H37" s="13">
        <f t="shared" ref="H37:J37" si="144">H55+H74</f>
        <v>-8.9682941759999988</v>
      </c>
      <c r="I37" s="13">
        <f t="shared" si="144"/>
        <v>-16089.774086789999</v>
      </c>
      <c r="J37" s="13">
        <f t="shared" si="144"/>
        <v>17.521182066001778</v>
      </c>
      <c r="K37" s="13">
        <f t="shared" si="134"/>
        <v>6191.6528163989969</v>
      </c>
      <c r="L37" s="50">
        <f t="shared" si="106"/>
        <v>-9889.5683825010001</v>
      </c>
      <c r="M37" s="13">
        <f t="shared" ref="M37:O37" si="145">M55+M74</f>
        <v>51.222830918999996</v>
      </c>
      <c r="N37" s="13">
        <f t="shared" si="145"/>
        <v>94.529946233999965</v>
      </c>
      <c r="O37" s="13">
        <f t="shared" si="145"/>
        <v>-34100.673935414998</v>
      </c>
      <c r="P37" s="13">
        <f t="shared" si="136"/>
        <v>6881.9047896779948</v>
      </c>
      <c r="Q37" s="50">
        <f t="shared" si="107"/>
        <v>-27073.016368584002</v>
      </c>
      <c r="R37" s="13">
        <f t="shared" ref="R37:T37" si="146">R55+R74</f>
        <v>1049.6805580170001</v>
      </c>
      <c r="S37" s="13">
        <f t="shared" si="146"/>
        <v>-100698.197988714</v>
      </c>
      <c r="T37" s="13">
        <f t="shared" si="146"/>
        <v>1359.2127039239772</v>
      </c>
      <c r="U37" s="13">
        <f t="shared" si="138"/>
        <v>-54334.419333596954</v>
      </c>
      <c r="V37" s="50">
        <f t="shared" si="108"/>
        <v>-152623.72406036998</v>
      </c>
      <c r="W37" s="13">
        <f t="shared" si="139"/>
        <v>-12647.025773031</v>
      </c>
      <c r="X37" s="13">
        <f t="shared" si="139"/>
        <v>-1952.5793928510006</v>
      </c>
      <c r="Y37" s="13">
        <f t="shared" si="139"/>
        <v>566.93824172399923</v>
      </c>
      <c r="Z37" s="13">
        <f t="shared" ref="Z37" si="147">Z55+Z74</f>
        <v>-54348.792336866994</v>
      </c>
      <c r="AA37" s="50">
        <f t="shared" si="111"/>
        <v>-68381.459261024997</v>
      </c>
      <c r="AB37" s="13">
        <f t="shared" si="141"/>
        <v>118.428638175</v>
      </c>
      <c r="AC37" s="13">
        <f t="shared" si="141"/>
        <v>1969.1191699999999</v>
      </c>
      <c r="AD37" s="13">
        <f t="shared" ref="AD37" si="148">AD55+AD74</f>
        <v>320.26684410000001</v>
      </c>
      <c r="AE37" s="13">
        <f>AE55+AE74</f>
        <v>-27021.047822245251</v>
      </c>
      <c r="AF37" s="50">
        <f t="shared" si="112"/>
        <v>-24613.233169970252</v>
      </c>
    </row>
    <row r="38" spans="1:32" s="38" customFormat="1" x14ac:dyDescent="0.25">
      <c r="A38" s="10"/>
      <c r="B38" s="10" t="s">
        <v>221</v>
      </c>
      <c r="C38" s="11">
        <f t="shared" ref="C38:E38" si="149">C56+C75</f>
        <v>395722.57408176601</v>
      </c>
      <c r="D38" s="11">
        <f t="shared" si="149"/>
        <v>381584.86418727186</v>
      </c>
      <c r="E38" s="11">
        <f t="shared" si="149"/>
        <v>405601.99890513421</v>
      </c>
      <c r="F38" s="11">
        <f t="shared" si="132"/>
        <v>400352.85968605877</v>
      </c>
      <c r="G38" s="49">
        <f t="shared" si="105"/>
        <v>1583262.2968602309</v>
      </c>
      <c r="H38" s="11">
        <f t="shared" ref="H38:J38" si="150">H56+H75</f>
        <v>415766.09596118156</v>
      </c>
      <c r="I38" s="11">
        <f t="shared" si="150"/>
        <v>417604.78435893584</v>
      </c>
      <c r="J38" s="11">
        <f t="shared" si="150"/>
        <v>384744.21891705482</v>
      </c>
      <c r="K38" s="11">
        <f t="shared" si="134"/>
        <v>431244.78385927086</v>
      </c>
      <c r="L38" s="49">
        <f t="shared" si="106"/>
        <v>1649359.883096443</v>
      </c>
      <c r="M38" s="11">
        <f t="shared" ref="M38:O38" si="151">M56+M75</f>
        <v>384030.47046374512</v>
      </c>
      <c r="N38" s="11">
        <f t="shared" si="151"/>
        <v>445333.8169401199</v>
      </c>
      <c r="O38" s="11">
        <f t="shared" si="151"/>
        <v>608980.52061877574</v>
      </c>
      <c r="P38" s="11">
        <f t="shared" si="136"/>
        <v>382576.71076677489</v>
      </c>
      <c r="Q38" s="49">
        <f t="shared" si="107"/>
        <v>1820921.5187894155</v>
      </c>
      <c r="R38" s="11">
        <f t="shared" ref="R38:T38" si="152">R56+R75</f>
        <v>458827.29509789852</v>
      </c>
      <c r="S38" s="11">
        <f t="shared" si="152"/>
        <v>415585.33712859428</v>
      </c>
      <c r="T38" s="11">
        <f t="shared" si="152"/>
        <v>498117.5351182755</v>
      </c>
      <c r="U38" s="11">
        <f t="shared" si="138"/>
        <v>472413.97634650278</v>
      </c>
      <c r="V38" s="49">
        <f t="shared" si="108"/>
        <v>1844944.1436912711</v>
      </c>
      <c r="W38" s="11">
        <f t="shared" si="139"/>
        <v>504693.31336511718</v>
      </c>
      <c r="X38" s="11">
        <f t="shared" si="139"/>
        <v>535274.63917883323</v>
      </c>
      <c r="Y38" s="11">
        <f t="shared" si="139"/>
        <v>500533.36521539727</v>
      </c>
      <c r="Z38" s="11">
        <f t="shared" ref="Z38" si="153">Z56+Z75</f>
        <v>455208.25562088075</v>
      </c>
      <c r="AA38" s="49">
        <f t="shared" si="111"/>
        <v>1995709.5733802284</v>
      </c>
      <c r="AB38" s="11">
        <f t="shared" si="141"/>
        <v>513971.47629892197</v>
      </c>
      <c r="AC38" s="11">
        <f t="shared" si="141"/>
        <v>510383.46523455234</v>
      </c>
      <c r="AD38" s="11">
        <f t="shared" ref="AD38:AE38" si="154">AD56+AD75</f>
        <v>535648.72580641147</v>
      </c>
      <c r="AE38" s="11">
        <f t="shared" si="154"/>
        <v>575971.16872809036</v>
      </c>
      <c r="AF38" s="49">
        <f t="shared" si="112"/>
        <v>2135974.836067976</v>
      </c>
    </row>
    <row r="39" spans="1:32" s="38" customFormat="1" x14ac:dyDescent="0.25">
      <c r="A39" s="12"/>
      <c r="B39" s="12" t="s">
        <v>222</v>
      </c>
      <c r="C39" s="14">
        <f t="shared" ref="C39:E39" si="155">C57+C76</f>
        <v>-96339.056393194711</v>
      </c>
      <c r="D39" s="14">
        <f t="shared" si="155"/>
        <v>-94515.001885208258</v>
      </c>
      <c r="E39" s="14">
        <f t="shared" si="155"/>
        <v>-98694.861719222201</v>
      </c>
      <c r="F39" s="14">
        <f t="shared" si="132"/>
        <v>-85086.512413919758</v>
      </c>
      <c r="G39" s="51">
        <f t="shared" si="105"/>
        <v>-374635.43241154496</v>
      </c>
      <c r="H39" s="14">
        <f t="shared" ref="H39:J39" si="156">H57+H76</f>
        <v>-98932.921795718532</v>
      </c>
      <c r="I39" s="14">
        <f t="shared" si="156"/>
        <v>-89823.010096101236</v>
      </c>
      <c r="J39" s="14">
        <f t="shared" si="156"/>
        <v>-89747.667014720078</v>
      </c>
      <c r="K39" s="14">
        <f t="shared" si="134"/>
        <v>-82505.505766999282</v>
      </c>
      <c r="L39" s="51">
        <f t="shared" si="106"/>
        <v>-361009.10467353911</v>
      </c>
      <c r="M39" s="14">
        <f t="shared" ref="M39:O39" si="157">M57+M76</f>
        <v>-78707.008242637428</v>
      </c>
      <c r="N39" s="14">
        <f t="shared" si="157"/>
        <v>-122599.96839933255</v>
      </c>
      <c r="O39" s="14">
        <f t="shared" si="157"/>
        <v>-189987.99519535477</v>
      </c>
      <c r="P39" s="14">
        <f t="shared" si="136"/>
        <v>-44728.8303023966</v>
      </c>
      <c r="Q39" s="51">
        <f t="shared" si="107"/>
        <v>-436023.8021397214</v>
      </c>
      <c r="R39" s="14">
        <f t="shared" ref="R39:T39" si="158">R57+R76</f>
        <v>-112218.92327929162</v>
      </c>
      <c r="S39" s="14">
        <f t="shared" si="158"/>
        <v>-97724.81879131477</v>
      </c>
      <c r="T39" s="14">
        <f t="shared" si="158"/>
        <v>-118109.46744574571</v>
      </c>
      <c r="U39" s="14">
        <f t="shared" si="138"/>
        <v>-142194.3673502405</v>
      </c>
      <c r="V39" s="51">
        <f t="shared" si="108"/>
        <v>-470247.57686659263</v>
      </c>
      <c r="W39" s="14">
        <f t="shared" si="139"/>
        <v>-123903.23054962403</v>
      </c>
      <c r="X39" s="14">
        <f t="shared" si="139"/>
        <v>-152796.02163777727</v>
      </c>
      <c r="Y39" s="14">
        <f t="shared" si="139"/>
        <v>-119902.09008803677</v>
      </c>
      <c r="Z39" s="14">
        <f t="shared" ref="Z39" si="159">Z57+Z76</f>
        <v>-98704.516164411049</v>
      </c>
      <c r="AA39" s="51">
        <f t="shared" si="111"/>
        <v>-495305.85843984911</v>
      </c>
      <c r="AB39" s="14">
        <f t="shared" si="141"/>
        <v>-127556.54783284399</v>
      </c>
      <c r="AC39" s="14">
        <f t="shared" si="141"/>
        <v>-124764.34976302249</v>
      </c>
      <c r="AD39" s="14">
        <f t="shared" ref="AD39:AE39" si="160">AD57+AD76</f>
        <v>-131808.06268220424</v>
      </c>
      <c r="AE39" s="14">
        <f t="shared" si="160"/>
        <v>-135084.82848717831</v>
      </c>
      <c r="AF39" s="51">
        <f t="shared" si="112"/>
        <v>-519213.78876524902</v>
      </c>
    </row>
    <row r="40" spans="1:32" s="38" customFormat="1" x14ac:dyDescent="0.25">
      <c r="A40" s="12"/>
      <c r="B40" s="12" t="s">
        <v>223</v>
      </c>
      <c r="C40" s="14">
        <f t="shared" ref="C40:E40" si="161">C58+C77</f>
        <v>-75267.624947298042</v>
      </c>
      <c r="D40" s="14">
        <f t="shared" si="161"/>
        <v>-73112.423466793232</v>
      </c>
      <c r="E40" s="14">
        <f t="shared" si="161"/>
        <v>-77251.448229751419</v>
      </c>
      <c r="F40" s="14">
        <f t="shared" si="132"/>
        <v>-64759.430422866884</v>
      </c>
      <c r="G40" s="51">
        <f t="shared" si="105"/>
        <v>-290390.92706670961</v>
      </c>
      <c r="H40" s="14">
        <f t="shared" ref="H40:J40" si="162">H58+H77</f>
        <v>-81211.65822238315</v>
      </c>
      <c r="I40" s="14">
        <f t="shared" si="162"/>
        <v>-68103.446415712315</v>
      </c>
      <c r="J40" s="14">
        <f t="shared" si="162"/>
        <v>-63575.271398750316</v>
      </c>
      <c r="K40" s="14">
        <f t="shared" si="134"/>
        <v>-91090.538505832563</v>
      </c>
      <c r="L40" s="51">
        <f t="shared" si="106"/>
        <v>-303980.91454267834</v>
      </c>
      <c r="M40" s="14">
        <f t="shared" ref="M40:O40" si="163">M58+M77</f>
        <v>-63302.016532034613</v>
      </c>
      <c r="N40" s="14">
        <f t="shared" si="163"/>
        <v>-97429.926252956109</v>
      </c>
      <c r="O40" s="14">
        <f t="shared" si="163"/>
        <v>-157260.1382826817</v>
      </c>
      <c r="P40" s="14">
        <f t="shared" si="136"/>
        <v>-32413.035851353423</v>
      </c>
      <c r="Q40" s="51">
        <f t="shared" si="107"/>
        <v>-350405.11691902584</v>
      </c>
      <c r="R40" s="14">
        <f t="shared" ref="R40:T40" si="164">R58+R77</f>
        <v>-66370.884727418437</v>
      </c>
      <c r="S40" s="14">
        <f t="shared" si="164"/>
        <v>-59225.274935013564</v>
      </c>
      <c r="T40" s="14">
        <f t="shared" si="164"/>
        <v>-72212.970535236644</v>
      </c>
      <c r="U40" s="14">
        <f t="shared" si="138"/>
        <v>-86283.725797470805</v>
      </c>
      <c r="V40" s="51">
        <f t="shared" si="108"/>
        <v>-284092.85599513946</v>
      </c>
      <c r="W40" s="14">
        <f t="shared" si="139"/>
        <v>-73899.501713889724</v>
      </c>
      <c r="X40" s="14">
        <f t="shared" si="139"/>
        <v>-90123.021032645251</v>
      </c>
      <c r="Y40" s="14">
        <f t="shared" si="139"/>
        <v>-71250.965902498865</v>
      </c>
      <c r="Z40" s="14">
        <f t="shared" ref="Z40" si="165">Z58+Z77</f>
        <v>-58806.119723635391</v>
      </c>
      <c r="AA40" s="51">
        <f t="shared" si="111"/>
        <v>-294079.6083726692</v>
      </c>
      <c r="AB40" s="14">
        <f t="shared" si="141"/>
        <v>-76237.08571916075</v>
      </c>
      <c r="AC40" s="14">
        <f t="shared" si="141"/>
        <v>-71841.790643859</v>
      </c>
      <c r="AD40" s="14">
        <f t="shared" ref="AD40:AE40" si="166">AD58+AD77</f>
        <v>-106353.18777999104</v>
      </c>
      <c r="AE40" s="14">
        <f t="shared" si="166"/>
        <v>-100831.46323961942</v>
      </c>
      <c r="AF40" s="51">
        <f t="shared" si="112"/>
        <v>-355263.52738263021</v>
      </c>
    </row>
    <row r="41" spans="1:32" s="38" customFormat="1" x14ac:dyDescent="0.25">
      <c r="A41" s="12"/>
      <c r="B41" s="12" t="s">
        <v>224</v>
      </c>
      <c r="C41" s="14">
        <f t="shared" ref="C41:E41" si="167">C59+C78</f>
        <v>0</v>
      </c>
      <c r="D41" s="14">
        <f t="shared" si="167"/>
        <v>0</v>
      </c>
      <c r="E41" s="14">
        <f t="shared" si="167"/>
        <v>0</v>
      </c>
      <c r="F41" s="14">
        <f t="shared" si="132"/>
        <v>0</v>
      </c>
      <c r="G41" s="51">
        <f t="shared" si="105"/>
        <v>0</v>
      </c>
      <c r="H41" s="14">
        <f t="shared" ref="H41:J41" si="168">H59+H78</f>
        <v>0</v>
      </c>
      <c r="I41" s="14">
        <f t="shared" si="168"/>
        <v>0</v>
      </c>
      <c r="J41" s="14">
        <f t="shared" si="168"/>
        <v>0</v>
      </c>
      <c r="K41" s="14">
        <f t="shared" si="134"/>
        <v>0</v>
      </c>
      <c r="L41" s="51">
        <f t="shared" si="106"/>
        <v>0</v>
      </c>
      <c r="M41" s="14">
        <f t="shared" ref="M41:O41" si="169">M59+M78</f>
        <v>0</v>
      </c>
      <c r="N41" s="14">
        <f t="shared" si="169"/>
        <v>0</v>
      </c>
      <c r="O41" s="14">
        <f t="shared" si="169"/>
        <v>0</v>
      </c>
      <c r="P41" s="14">
        <f t="shared" si="136"/>
        <v>0</v>
      </c>
      <c r="Q41" s="51">
        <f t="shared" si="107"/>
        <v>0</v>
      </c>
      <c r="R41" s="14">
        <f t="shared" ref="R41:T41" si="170">R59+R78</f>
        <v>0</v>
      </c>
      <c r="S41" s="14">
        <f t="shared" si="170"/>
        <v>0</v>
      </c>
      <c r="T41" s="14">
        <f t="shared" si="170"/>
        <v>0</v>
      </c>
      <c r="U41" s="14">
        <f t="shared" si="138"/>
        <v>0</v>
      </c>
      <c r="V41" s="51">
        <f t="shared" si="108"/>
        <v>0</v>
      </c>
      <c r="W41" s="14">
        <f t="shared" si="139"/>
        <v>0</v>
      </c>
      <c r="X41" s="14">
        <f t="shared" si="139"/>
        <v>0</v>
      </c>
      <c r="Y41" s="14">
        <f t="shared" si="139"/>
        <v>0</v>
      </c>
      <c r="Z41" s="14">
        <f t="shared" ref="Z41" si="171">Z59+Z78</f>
        <v>0</v>
      </c>
      <c r="AA41" s="51">
        <f t="shared" si="111"/>
        <v>0</v>
      </c>
      <c r="AB41" s="14">
        <f t="shared" si="141"/>
        <v>-537.48446249999995</v>
      </c>
      <c r="AC41" s="14">
        <f t="shared" si="141"/>
        <v>-779.58168000000001</v>
      </c>
      <c r="AD41" s="14">
        <f t="shared" ref="AD41:AE41" si="172">AD59+AD78</f>
        <v>509.51353499999982</v>
      </c>
      <c r="AE41" s="14">
        <f t="shared" si="172"/>
        <v>323.80260750000002</v>
      </c>
      <c r="AF41" s="51">
        <f t="shared" si="112"/>
        <v>-483.75</v>
      </c>
    </row>
    <row r="42" spans="1:32" s="38" customFormat="1" x14ac:dyDescent="0.25">
      <c r="A42" s="12"/>
      <c r="B42" s="12" t="s">
        <v>225</v>
      </c>
      <c r="C42" s="14">
        <f t="shared" ref="C42:E42" si="173">C60+C79</f>
        <v>-3.4772261811442146E-3</v>
      </c>
      <c r="D42" s="14">
        <f t="shared" si="173"/>
        <v>3.4772261776364758E-3</v>
      </c>
      <c r="E42" s="14">
        <f t="shared" si="173"/>
        <v>-98.195959979992978</v>
      </c>
      <c r="F42" s="14">
        <f t="shared" si="132"/>
        <v>98.195959980000865</v>
      </c>
      <c r="G42" s="51">
        <f t="shared" si="105"/>
        <v>4.3769432522822171E-12</v>
      </c>
      <c r="H42" s="14">
        <f t="shared" ref="H42:J42" si="174">H60+H79</f>
        <v>0</v>
      </c>
      <c r="I42" s="14">
        <f t="shared" si="174"/>
        <v>1.0523217497393488E-11</v>
      </c>
      <c r="J42" s="14">
        <f t="shared" si="174"/>
        <v>-8.7693479144945736E-12</v>
      </c>
      <c r="K42" s="14">
        <f t="shared" si="134"/>
        <v>-5.2616087486967441E-12</v>
      </c>
      <c r="L42" s="51">
        <f t="shared" si="106"/>
        <v>-3.5077391657978294E-12</v>
      </c>
      <c r="M42" s="14">
        <f t="shared" ref="M42:O42" si="175">M60+M79</f>
        <v>3.5077391657978294E-12</v>
      </c>
      <c r="N42" s="14">
        <f t="shared" si="175"/>
        <v>1.7538695828989147E-12</v>
      </c>
      <c r="O42" s="14">
        <f t="shared" si="175"/>
        <v>-1.0523217497393488E-11</v>
      </c>
      <c r="P42" s="14">
        <f t="shared" si="136"/>
        <v>1.7538695828989147E-12</v>
      </c>
      <c r="Q42" s="51">
        <f t="shared" si="107"/>
        <v>-3.5077391657978294E-12</v>
      </c>
      <c r="R42" s="14">
        <f t="shared" ref="R42:T42" si="176">R60+R79</f>
        <v>3.5077391657978294E-12</v>
      </c>
      <c r="S42" s="14">
        <f t="shared" si="176"/>
        <v>-7.0154783315956589E-12</v>
      </c>
      <c r="T42" s="14">
        <f t="shared" si="176"/>
        <v>-3.5077391657978294E-12</v>
      </c>
      <c r="U42" s="14">
        <f t="shared" si="138"/>
        <v>3.5077391657978294E-12</v>
      </c>
      <c r="V42" s="51">
        <f t="shared" si="108"/>
        <v>-3.5077391657978294E-12</v>
      </c>
      <c r="W42" s="14">
        <f t="shared" si="139"/>
        <v>0</v>
      </c>
      <c r="X42" s="14">
        <f t="shared" si="139"/>
        <v>8.7693479144945736E-13</v>
      </c>
      <c r="Y42" s="14">
        <f t="shared" si="139"/>
        <v>1.7538695828989147E-12</v>
      </c>
      <c r="Z42" s="14">
        <f t="shared" ref="Z42" si="177">Z60+Z79</f>
        <v>-261.51886247303469</v>
      </c>
      <c r="AA42" s="51">
        <f t="shared" si="111"/>
        <v>-261.51886247303207</v>
      </c>
      <c r="AB42" s="14">
        <f t="shared" si="141"/>
        <v>-408.02725660724866</v>
      </c>
      <c r="AC42" s="14">
        <f t="shared" si="141"/>
        <v>-392.50718862725989</v>
      </c>
      <c r="AD42" s="14">
        <f t="shared" ref="AD42:AE42" si="178">AD60+AD79</f>
        <v>-383.84706999423952</v>
      </c>
      <c r="AE42" s="14">
        <f t="shared" si="178"/>
        <v>-1611.1855805362843</v>
      </c>
      <c r="AF42" s="51">
        <f t="shared" si="112"/>
        <v>-2795.5670957650323</v>
      </c>
    </row>
    <row r="43" spans="1:32" s="38" customFormat="1" x14ac:dyDescent="0.25">
      <c r="A43" s="16"/>
      <c r="B43" s="16" t="s">
        <v>226</v>
      </c>
      <c r="C43" s="17">
        <f t="shared" ref="C43:E43" si="179">C61+C80</f>
        <v>224115.88926404709</v>
      </c>
      <c r="D43" s="17">
        <f t="shared" si="179"/>
        <v>213957.44231249657</v>
      </c>
      <c r="E43" s="17">
        <f t="shared" si="179"/>
        <v>229557.49299618058</v>
      </c>
      <c r="F43" s="17">
        <f t="shared" si="132"/>
        <v>250605.11280925214</v>
      </c>
      <c r="G43" s="55">
        <f t="shared" si="105"/>
        <v>918235.93738197628</v>
      </c>
      <c r="H43" s="17">
        <f t="shared" ref="H43:J43" si="180">H61+H80</f>
        <v>235621.51594307987</v>
      </c>
      <c r="I43" s="17">
        <f t="shared" si="180"/>
        <v>259678.32784712227</v>
      </c>
      <c r="J43" s="17">
        <f t="shared" si="180"/>
        <v>231421.28050358442</v>
      </c>
      <c r="K43" s="17">
        <f t="shared" si="134"/>
        <v>257648.73958643904</v>
      </c>
      <c r="L43" s="55">
        <f t="shared" si="106"/>
        <v>984369.86388022569</v>
      </c>
      <c r="M43" s="17">
        <f t="shared" ref="M43:O43" si="181">M61+M80</f>
        <v>242021.44568907307</v>
      </c>
      <c r="N43" s="17">
        <f t="shared" si="181"/>
        <v>225303.92228783126</v>
      </c>
      <c r="O43" s="17">
        <f t="shared" si="181"/>
        <v>261732.38714073924</v>
      </c>
      <c r="P43" s="17">
        <f t="shared" si="136"/>
        <v>305434.84461302485</v>
      </c>
      <c r="Q43" s="55">
        <f t="shared" si="107"/>
        <v>1034492.5997306685</v>
      </c>
      <c r="R43" s="17">
        <f t="shared" ref="R43:T43" si="182">R61+R80</f>
        <v>280237.48709118849</v>
      </c>
      <c r="S43" s="17">
        <f t="shared" si="182"/>
        <v>258635.24340226594</v>
      </c>
      <c r="T43" s="17">
        <f t="shared" si="182"/>
        <v>307795.09713729314</v>
      </c>
      <c r="U43" s="17">
        <f t="shared" si="138"/>
        <v>243935.8831987915</v>
      </c>
      <c r="V43" s="55">
        <f t="shared" si="108"/>
        <v>1090603.710829539</v>
      </c>
      <c r="W43" s="17">
        <f t="shared" si="139"/>
        <v>306890.58110160346</v>
      </c>
      <c r="X43" s="17">
        <f t="shared" si="139"/>
        <v>292355.5965084107</v>
      </c>
      <c r="Y43" s="17">
        <f t="shared" si="139"/>
        <v>309380.30922486162</v>
      </c>
      <c r="Z43" s="17">
        <f t="shared" ref="Z43" si="183">Z61+Z80</f>
        <v>297436.10087036132</v>
      </c>
      <c r="AA43" s="55">
        <f t="shared" si="111"/>
        <v>1206062.5877052371</v>
      </c>
      <c r="AB43" s="17">
        <f t="shared" si="141"/>
        <v>309232.33102781</v>
      </c>
      <c r="AC43" s="17">
        <f t="shared" si="141"/>
        <v>312605.23595904355</v>
      </c>
      <c r="AD43" s="17">
        <f t="shared" ref="AD43:AE43" si="184">AD61+AD80</f>
        <v>297613.14180922194</v>
      </c>
      <c r="AE43" s="17">
        <f t="shared" si="184"/>
        <v>338767.49402825627</v>
      </c>
      <c r="AF43" s="55">
        <f t="shared" si="112"/>
        <v>1258218.2028243318</v>
      </c>
    </row>
    <row r="44" spans="1:32" s="38" customFormat="1" x14ac:dyDescent="0.25">
      <c r="A44" s="12"/>
      <c r="B44" s="12" t="s">
        <v>227</v>
      </c>
      <c r="C44" s="14">
        <f t="shared" ref="C44:E44" si="185">C62+C81</f>
        <v>0</v>
      </c>
      <c r="D44" s="14">
        <f t="shared" si="185"/>
        <v>0</v>
      </c>
      <c r="E44" s="14">
        <f t="shared" si="185"/>
        <v>0</v>
      </c>
      <c r="F44" s="14">
        <f t="shared" si="132"/>
        <v>0</v>
      </c>
      <c r="G44" s="51">
        <f t="shared" si="105"/>
        <v>0</v>
      </c>
      <c r="H44" s="14">
        <f t="shared" ref="H44:J44" si="186">H62+H81</f>
        <v>0</v>
      </c>
      <c r="I44" s="14">
        <f t="shared" si="186"/>
        <v>0</v>
      </c>
      <c r="J44" s="14">
        <f t="shared" si="186"/>
        <v>0</v>
      </c>
      <c r="K44" s="14">
        <f t="shared" si="134"/>
        <v>0</v>
      </c>
      <c r="L44" s="51">
        <f t="shared" si="106"/>
        <v>0</v>
      </c>
      <c r="M44" s="14">
        <f t="shared" ref="M44:O44" si="187">M62+M81</f>
        <v>0</v>
      </c>
      <c r="N44" s="14">
        <f t="shared" si="187"/>
        <v>0</v>
      </c>
      <c r="O44" s="14">
        <f t="shared" si="187"/>
        <v>0</v>
      </c>
      <c r="P44" s="14">
        <f t="shared" si="136"/>
        <v>0</v>
      </c>
      <c r="Q44" s="51">
        <f t="shared" si="107"/>
        <v>0</v>
      </c>
      <c r="R44" s="14">
        <f t="shared" ref="R44:T44" si="188">R62+R81</f>
        <v>0</v>
      </c>
      <c r="S44" s="14">
        <f t="shared" si="188"/>
        <v>3089.7788999999998</v>
      </c>
      <c r="T44" s="14">
        <f t="shared" si="188"/>
        <v>1315.1687999999999</v>
      </c>
      <c r="U44" s="14">
        <f t="shared" si="138"/>
        <v>1306.780881907719</v>
      </c>
      <c r="V44" s="51">
        <f t="shared" si="108"/>
        <v>5711.7285819077188</v>
      </c>
      <c r="W44" s="14">
        <f t="shared" si="139"/>
        <v>1306.9730999999999</v>
      </c>
      <c r="X44" s="14">
        <f t="shared" si="139"/>
        <v>1311.7940999999998</v>
      </c>
      <c r="Y44" s="14">
        <f t="shared" si="139"/>
        <v>1310.8299</v>
      </c>
      <c r="Z44" s="14">
        <f t="shared" ref="Z44" si="189">Z62+Z81</f>
        <v>-1926.9536999999998</v>
      </c>
      <c r="AA44" s="51">
        <f t="shared" si="111"/>
        <v>2002.6434000000002</v>
      </c>
      <c r="AB44" s="14">
        <f t="shared" si="141"/>
        <v>767.13137070121604</v>
      </c>
      <c r="AC44" s="14">
        <f t="shared" si="141"/>
        <v>-79.2261515815335</v>
      </c>
      <c r="AD44" s="14">
        <f>AD62+AD81</f>
        <v>374.30992768032598</v>
      </c>
      <c r="AE44" s="14">
        <f>AE62+AE81</f>
        <v>6812.2061309675701</v>
      </c>
      <c r="AF44" s="51">
        <f t="shared" si="112"/>
        <v>7874.4212777675784</v>
      </c>
    </row>
    <row r="45" spans="1:32" s="38" customFormat="1" ht="15.75" thickBot="1" x14ac:dyDescent="0.3">
      <c r="A45" s="39"/>
      <c r="B45" s="39" t="s">
        <v>228</v>
      </c>
      <c r="C45" s="40">
        <f t="shared" ref="C45:E45" si="190">C63+C82</f>
        <v>224115.88926404709</v>
      </c>
      <c r="D45" s="40">
        <f t="shared" si="190"/>
        <v>213957.44231249657</v>
      </c>
      <c r="E45" s="40">
        <f t="shared" si="190"/>
        <v>229557.49299618058</v>
      </c>
      <c r="F45" s="40">
        <f t="shared" si="132"/>
        <v>250605.11280925214</v>
      </c>
      <c r="G45" s="47">
        <f t="shared" si="105"/>
        <v>918235.93738197628</v>
      </c>
      <c r="H45" s="40">
        <f t="shared" ref="H45:J45" si="191">H63+H82</f>
        <v>235621.51594307987</v>
      </c>
      <c r="I45" s="40">
        <f t="shared" si="191"/>
        <v>259678.32784712227</v>
      </c>
      <c r="J45" s="40">
        <f t="shared" si="191"/>
        <v>231421.28050358442</v>
      </c>
      <c r="K45" s="40">
        <f t="shared" si="134"/>
        <v>257648.73958643904</v>
      </c>
      <c r="L45" s="47">
        <f t="shared" si="106"/>
        <v>984369.86388022569</v>
      </c>
      <c r="M45" s="40">
        <f t="shared" ref="M45:O45" si="192">M63+M82</f>
        <v>242021.44568907307</v>
      </c>
      <c r="N45" s="40">
        <f t="shared" si="192"/>
        <v>225303.92228783126</v>
      </c>
      <c r="O45" s="40">
        <f t="shared" si="192"/>
        <v>261732.38714073924</v>
      </c>
      <c r="P45" s="40">
        <f t="shared" si="136"/>
        <v>305434.84461302485</v>
      </c>
      <c r="Q45" s="47">
        <f t="shared" si="107"/>
        <v>1034492.5997306685</v>
      </c>
      <c r="R45" s="40">
        <f t="shared" ref="R45:T45" si="193">R63+R82</f>
        <v>280237.48709118849</v>
      </c>
      <c r="S45" s="40">
        <f t="shared" si="193"/>
        <v>261725.02230226595</v>
      </c>
      <c r="T45" s="40">
        <f t="shared" si="193"/>
        <v>309110.26593729312</v>
      </c>
      <c r="U45" s="40">
        <f t="shared" si="138"/>
        <v>245242.66408069924</v>
      </c>
      <c r="V45" s="47">
        <f t="shared" si="108"/>
        <v>1096315.4394114467</v>
      </c>
      <c r="W45" s="40">
        <f t="shared" si="139"/>
        <v>308197.55420160346</v>
      </c>
      <c r="X45" s="40">
        <f t="shared" si="139"/>
        <v>293667.3906084107</v>
      </c>
      <c r="Y45" s="40">
        <f t="shared" si="139"/>
        <v>310691.13912486163</v>
      </c>
      <c r="Z45" s="40">
        <f t="shared" ref="Z45" si="194">Z63+Z82</f>
        <v>295509.14717036131</v>
      </c>
      <c r="AA45" s="47">
        <f t="shared" si="111"/>
        <v>1208065.2311052373</v>
      </c>
      <c r="AB45" s="40">
        <f t="shared" si="141"/>
        <v>309999.46239851124</v>
      </c>
      <c r="AC45" s="40">
        <f t="shared" si="141"/>
        <v>312526.00980746205</v>
      </c>
      <c r="AD45" s="40">
        <f t="shared" ref="AD45:AE45" si="195">AD63+AD82</f>
        <v>297987.45173690224</v>
      </c>
      <c r="AE45" s="40">
        <f t="shared" si="195"/>
        <v>345579.70015922387</v>
      </c>
      <c r="AF45" s="47">
        <f t="shared" si="112"/>
        <v>1266092.6241020993</v>
      </c>
    </row>
    <row r="46" spans="1:32" s="165" customFormat="1" ht="15.75" thickBot="1" x14ac:dyDescent="0.3">
      <c r="A46" s="118"/>
      <c r="B46" s="118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</row>
    <row r="47" spans="1:32" s="167" customFormat="1" x14ac:dyDescent="0.25">
      <c r="A47" s="31"/>
      <c r="B47" s="31" t="s">
        <v>232</v>
      </c>
      <c r="C47" s="43" t="s">
        <v>117</v>
      </c>
      <c r="D47" s="43" t="s">
        <v>118</v>
      </c>
      <c r="E47" s="43" t="s">
        <v>119</v>
      </c>
      <c r="F47" s="43" t="s">
        <v>120</v>
      </c>
      <c r="G47" s="48">
        <v>2016</v>
      </c>
      <c r="H47" s="43" t="s">
        <v>121</v>
      </c>
      <c r="I47" s="43" t="s">
        <v>122</v>
      </c>
      <c r="J47" s="43" t="s">
        <v>123</v>
      </c>
      <c r="K47" s="43" t="s">
        <v>124</v>
      </c>
      <c r="L47" s="48">
        <v>2017</v>
      </c>
      <c r="M47" s="43" t="s">
        <v>125</v>
      </c>
      <c r="N47" s="43" t="s">
        <v>126</v>
      </c>
      <c r="O47" s="43" t="s">
        <v>127</v>
      </c>
      <c r="P47" s="43" t="s">
        <v>128</v>
      </c>
      <c r="Q47" s="48">
        <v>2018</v>
      </c>
      <c r="R47" s="43" t="s">
        <v>129</v>
      </c>
      <c r="S47" s="43" t="s">
        <v>130</v>
      </c>
      <c r="T47" s="43" t="s">
        <v>131</v>
      </c>
      <c r="U47" s="43" t="s">
        <v>132</v>
      </c>
      <c r="V47" s="48">
        <v>2019</v>
      </c>
      <c r="W47" s="43" t="s">
        <v>133</v>
      </c>
      <c r="X47" s="43" t="s">
        <v>134</v>
      </c>
      <c r="Y47" s="43" t="s">
        <v>135</v>
      </c>
      <c r="Z47" s="43" t="s">
        <v>136</v>
      </c>
      <c r="AA47" s="48">
        <v>2020</v>
      </c>
      <c r="AB47" s="43" t="s">
        <v>137</v>
      </c>
      <c r="AC47" s="43" t="s">
        <v>138</v>
      </c>
      <c r="AD47" s="43" t="s">
        <v>514</v>
      </c>
      <c r="AE47" s="43" t="s">
        <v>563</v>
      </c>
      <c r="AF47" s="48">
        <v>2021</v>
      </c>
    </row>
    <row r="48" spans="1:32" s="167" customFormat="1" hidden="1" x14ac:dyDescent="0.25">
      <c r="A48" s="31"/>
      <c r="B48" s="31" t="s">
        <v>232</v>
      </c>
      <c r="C48" s="43" t="s">
        <v>139</v>
      </c>
      <c r="D48" s="43" t="s">
        <v>140</v>
      </c>
      <c r="E48" s="43" t="s">
        <v>141</v>
      </c>
      <c r="F48" s="43" t="s">
        <v>142</v>
      </c>
      <c r="G48" s="48">
        <v>2016</v>
      </c>
      <c r="H48" s="43" t="s">
        <v>143</v>
      </c>
      <c r="I48" s="43" t="s">
        <v>144</v>
      </c>
      <c r="J48" s="43" t="s">
        <v>145</v>
      </c>
      <c r="K48" s="43" t="s">
        <v>146</v>
      </c>
      <c r="L48" s="48">
        <v>2017</v>
      </c>
      <c r="M48" s="43" t="s">
        <v>147</v>
      </c>
      <c r="N48" s="43" t="s">
        <v>148</v>
      </c>
      <c r="O48" s="43" t="s">
        <v>149</v>
      </c>
      <c r="P48" s="43" t="s">
        <v>150</v>
      </c>
      <c r="Q48" s="48">
        <v>2018</v>
      </c>
      <c r="R48" s="43" t="s">
        <v>151</v>
      </c>
      <c r="S48" s="43" t="s">
        <v>152</v>
      </c>
      <c r="T48" s="43" t="s">
        <v>153</v>
      </c>
      <c r="U48" s="43" t="s">
        <v>154</v>
      </c>
      <c r="V48" s="48">
        <v>2019</v>
      </c>
      <c r="W48" s="43" t="s">
        <v>155</v>
      </c>
      <c r="X48" s="43" t="s">
        <v>156</v>
      </c>
      <c r="Y48" s="43" t="s">
        <v>157</v>
      </c>
      <c r="Z48" s="43" t="s">
        <v>158</v>
      </c>
      <c r="AA48" s="48">
        <v>2020</v>
      </c>
      <c r="AB48" s="43" t="s">
        <v>159</v>
      </c>
      <c r="AC48" s="43" t="s">
        <v>160</v>
      </c>
      <c r="AD48" s="43" t="s">
        <v>513</v>
      </c>
      <c r="AE48" s="43" t="s">
        <v>564</v>
      </c>
      <c r="AF48" s="48">
        <v>2021</v>
      </c>
    </row>
    <row r="49" spans="1:32" s="38" customFormat="1" x14ac:dyDescent="0.25">
      <c r="A49" s="10"/>
      <c r="B49" s="10" t="s">
        <v>214</v>
      </c>
      <c r="C49" s="11">
        <f>('DRE ANTIGA PARCERIA CAIXA'!C11-('DRE ANTIGA PARCERIA CAIXA'!C108*0.49))*'DRE ANTIGA PARCERIA CAIXA'!C$28</f>
        <v>306136.69557198283</v>
      </c>
      <c r="D49" s="11">
        <f>('DRE ANTIGA PARCERIA CAIXA'!D11-('DRE ANTIGA PARCERIA CAIXA'!D108*0.49))*'DRE ANTIGA PARCERIA CAIXA'!D$28</f>
        <v>290161.82087485056</v>
      </c>
      <c r="E49" s="11">
        <f>('DRE ANTIGA PARCERIA CAIXA'!E11-('DRE ANTIGA PARCERIA CAIXA'!E108*0.49))*'DRE ANTIGA PARCERIA CAIXA'!E$28</f>
        <v>319085.85033686837</v>
      </c>
      <c r="F49" s="11">
        <f>('DRE ANTIGA PARCERIA CAIXA'!F11-('DRE ANTIGA PARCERIA CAIXA'!F108*0.49))*'DRE ANTIGA PARCERIA CAIXA'!F$28</f>
        <v>339391.08435656433</v>
      </c>
      <c r="G49" s="49">
        <f>SUM(C49:F49)</f>
        <v>1254775.4511402661</v>
      </c>
      <c r="H49" s="11">
        <f>('DRE ANTIGA PARCERIA CAIXA'!H11-('DRE ANTIGA PARCERIA CAIXA'!H108*0.49))*'DRE ANTIGA PARCERIA CAIXA'!H$28</f>
        <v>301078.49834867247</v>
      </c>
      <c r="I49" s="11">
        <f>('DRE ANTIGA PARCERIA CAIXA'!I11-('DRE ANTIGA PARCERIA CAIXA'!I108*0.49))*'DRE ANTIGA PARCERIA CAIXA'!I$28</f>
        <v>335610.08371507429</v>
      </c>
      <c r="J49" s="11">
        <f>('DRE ANTIGA PARCERIA CAIXA'!J11-('DRE ANTIGA PARCERIA CAIXA'!J108*0.49))*'DRE ANTIGA PARCERIA CAIXA'!J$28</f>
        <v>266284.06291492976</v>
      </c>
      <c r="K49" s="11">
        <f>('DRE ANTIGA PARCERIA CAIXA'!K11-('DRE ANTIGA PARCERIA CAIXA'!K108*0.49))*'DRE ANTIGA PARCERIA CAIXA'!K$28</f>
        <v>369513.68271524459</v>
      </c>
      <c r="L49" s="49">
        <f>SUM(H49:K49)</f>
        <v>1272486.327693921</v>
      </c>
      <c r="M49" s="11">
        <f>('DRE ANTIGA PARCERIA CAIXA'!M11-('DRE ANTIGA PARCERIA CAIXA'!M108*0.49))*'DRE ANTIGA PARCERIA CAIXA'!M$28</f>
        <v>355593.44871205674</v>
      </c>
      <c r="N49" s="11">
        <f>('DRE ANTIGA PARCERIA CAIXA'!N11-('DRE ANTIGA PARCERIA CAIXA'!N108*0.49))*'DRE ANTIGA PARCERIA CAIXA'!N$28</f>
        <v>368597.54755679407</v>
      </c>
      <c r="O49" s="11">
        <f>('DRE ANTIGA PARCERIA CAIXA'!O11-('DRE ANTIGA PARCERIA CAIXA'!O108*0.49))*'DRE ANTIGA PARCERIA CAIXA'!O$28</f>
        <v>720994.32847753377</v>
      </c>
      <c r="P49" s="11">
        <f>('DRE ANTIGA PARCERIA CAIXA'!P11-('DRE ANTIGA PARCERIA CAIXA'!P108*0.49))*'DRE ANTIGA PARCERIA CAIXA'!P$28</f>
        <v>269544.40315541928</v>
      </c>
      <c r="Q49" s="49">
        <f>SUM(M49:P49)</f>
        <v>1714729.7279018038</v>
      </c>
      <c r="R49" s="11">
        <f>('DRE ANTIGA PARCERIA CAIXA'!R11-('DRE ANTIGA PARCERIA CAIXA'!R108*0.49))*'DRE ANTIGA PARCERIA CAIXA'!R$28</f>
        <v>381242.14260109601</v>
      </c>
      <c r="S49" s="11">
        <f>('DRE ANTIGA PARCERIA CAIXA'!S11-('DRE ANTIGA PARCERIA CAIXA'!S108*0.49))*'DRE ANTIGA PARCERIA CAIXA'!S$28</f>
        <v>453560.24197800917</v>
      </c>
      <c r="T49" s="11">
        <f>('DRE ANTIGA PARCERIA CAIXA'!T11-('DRE ANTIGA PARCERIA CAIXA'!T108*0.49))*'DRE ANTIGA PARCERIA CAIXA'!T$28</f>
        <v>434990.10591312224</v>
      </c>
      <c r="U49" s="11">
        <f>('DRE ANTIGA PARCERIA CAIXA'!U11-('DRE ANTIGA PARCERIA CAIXA'!U108*0.49))*'DRE ANTIGA PARCERIA CAIXA'!U$28</f>
        <v>510459.92556910496</v>
      </c>
      <c r="V49" s="49">
        <f>SUM(R49:U49)</f>
        <v>1780252.4160613324</v>
      </c>
      <c r="W49" s="11">
        <f>('DRE ANTIGA PARCERIA CAIXA'!W11-('DRE ANTIGA PARCERIA CAIXA'!W108*0.49))*'DRE ANTIGA PARCERIA CAIXA'!W$28</f>
        <v>429590.60001230793</v>
      </c>
      <c r="X49" s="11">
        <f>('DRE ANTIGA PARCERIA CAIXA'!X11-('DRE ANTIGA PARCERIA CAIXA'!X108*0.49))*'DRE ANTIGA PARCERIA CAIXA'!X$28</f>
        <v>456067.85057488142</v>
      </c>
      <c r="Y49" s="11">
        <f>('DRE ANTIGA PARCERIA CAIXA'!Y11-('DRE ANTIGA PARCERIA CAIXA'!Y108*0.49))*'DRE ANTIGA PARCERIA CAIXA'!Y$28</f>
        <v>407852.30834650382</v>
      </c>
      <c r="Z49" s="11">
        <f>('DRE ANTIGA PARCERIA CAIXA'!Z11-('DRE ANTIGA PARCERIA CAIXA'!Z108*0.49))*'DRE ANTIGA PARCERIA CAIXA'!Z$28</f>
        <v>481519.13922485808</v>
      </c>
      <c r="AA49" s="49">
        <f>SUM(W49:Z49)</f>
        <v>1775029.8981585512</v>
      </c>
      <c r="AB49" s="11">
        <f>('DRE ANTIGA PARCERIA CAIXA'!AB11-('DRE ANTIGA PARCERIA CAIXA'!AB108*0.49))*'DRE ANTIGA PARCERIA CAIXA'!AB$28</f>
        <v>246889.49157658604</v>
      </c>
      <c r="AC49" s="11">
        <f>('DRE ANTIGA PARCERIA CAIXA'!AC11-('DRE ANTIGA PARCERIA CAIXA'!AC108*0.49))*'DRE ANTIGA PARCERIA CAIXA'!AC$28</f>
        <v>244947.02877991565</v>
      </c>
      <c r="AD49" s="11">
        <f>('DRE ANTIGA PARCERIA CAIXA'!AD11-('DRE ANTIGA PARCERIA CAIXA'!AD108*0.49))*'DRE ANTIGA PARCERIA CAIXA'!AD$28</f>
        <v>233063.3200033943</v>
      </c>
      <c r="AE49" s="11">
        <f>('DRE ANTIGA PARCERIA CAIXA'!AE11-('DRE ANTIGA PARCERIA CAIXA'!AE108*0.49))*'DRE ANTIGA PARCERIA CAIXA'!AE$28</f>
        <v>250258.47283797924</v>
      </c>
      <c r="AF49" s="49">
        <f>SUM(AB49:AE49)</f>
        <v>975158.31319787516</v>
      </c>
    </row>
    <row r="50" spans="1:32" s="38" customFormat="1" x14ac:dyDescent="0.25">
      <c r="A50" s="12"/>
      <c r="B50" s="12" t="s">
        <v>215</v>
      </c>
      <c r="C50" s="13">
        <f>('DRE ANTIGA PARCERIA CAIXA'!C12-('DRE ANTIGA PARCERIA CAIXA'!C109*0.49))*'DRE ANTIGA PARCERIA CAIXA'!C$28</f>
        <v>-57165.661789487545</v>
      </c>
      <c r="D50" s="13">
        <f>('DRE ANTIGA PARCERIA CAIXA'!D12-('DRE ANTIGA PARCERIA CAIXA'!D109*0.49))*'DRE ANTIGA PARCERIA CAIXA'!D$28</f>
        <v>-62168.510607712997</v>
      </c>
      <c r="E50" s="13">
        <f>('DRE ANTIGA PARCERIA CAIXA'!E12-('DRE ANTIGA PARCERIA CAIXA'!E109*0.49))*'DRE ANTIGA PARCERIA CAIXA'!E$28</f>
        <v>-65205.36171992345</v>
      </c>
      <c r="F50" s="13">
        <f>('DRE ANTIGA PARCERIA CAIXA'!F12-('DRE ANTIGA PARCERIA CAIXA'!F109*0.49))*'DRE ANTIGA PARCERIA CAIXA'!F$28</f>
        <v>-69630.068291894611</v>
      </c>
      <c r="G50" s="50">
        <f t="shared" ref="G50:G53" si="196">SUM(C50:F50)</f>
        <v>-254169.60240901861</v>
      </c>
      <c r="H50" s="13">
        <f>('DRE ANTIGA PARCERIA CAIXA'!H12-('DRE ANTIGA PARCERIA CAIXA'!H109*0.49))*'DRE ANTIGA PARCERIA CAIXA'!H$28</f>
        <v>-65571.447307978786</v>
      </c>
      <c r="I50" s="13">
        <f>('DRE ANTIGA PARCERIA CAIXA'!I12-('DRE ANTIGA PARCERIA CAIXA'!I109*0.49))*'DRE ANTIGA PARCERIA CAIXA'!I$28</f>
        <v>-71749.950569911322</v>
      </c>
      <c r="J50" s="13">
        <f>('DRE ANTIGA PARCERIA CAIXA'!J12-('DRE ANTIGA PARCERIA CAIXA'!J109*0.49))*'DRE ANTIGA PARCERIA CAIXA'!J$28</f>
        <v>-74878.374466970097</v>
      </c>
      <c r="K50" s="13">
        <f>('DRE ANTIGA PARCERIA CAIXA'!K12-('DRE ANTIGA PARCERIA CAIXA'!K109*0.49))*'DRE ANTIGA PARCERIA CAIXA'!K$28</f>
        <v>-98579.964640798615</v>
      </c>
      <c r="L50" s="50">
        <f t="shared" ref="L50:L53" si="197">SUM(H50:K50)</f>
        <v>-310779.73698565882</v>
      </c>
      <c r="M50" s="13">
        <f>('DRE ANTIGA PARCERIA CAIXA'!M12-('DRE ANTIGA PARCERIA CAIXA'!M109*0.49))*'DRE ANTIGA PARCERIA CAIXA'!M$28</f>
        <v>-73537.811433607363</v>
      </c>
      <c r="N50" s="13">
        <f>('DRE ANTIGA PARCERIA CAIXA'!N12-('DRE ANTIGA PARCERIA CAIXA'!N109*0.49))*'DRE ANTIGA PARCERIA CAIXA'!N$28</f>
        <v>-81916.94812093176</v>
      </c>
      <c r="O50" s="13">
        <f>('DRE ANTIGA PARCERIA CAIXA'!O12-('DRE ANTIGA PARCERIA CAIXA'!O109*0.49))*'DRE ANTIGA PARCERIA CAIXA'!O$28</f>
        <v>-103539.34013322546</v>
      </c>
      <c r="P50" s="13">
        <f>('DRE ANTIGA PARCERIA CAIXA'!P12-('DRE ANTIGA PARCERIA CAIXA'!P109*0.49))*'DRE ANTIGA PARCERIA CAIXA'!P$28</f>
        <v>-106822.03496778407</v>
      </c>
      <c r="Q50" s="50">
        <f t="shared" ref="Q50:Q53" si="198">SUM(M50:P50)</f>
        <v>-365816.13465554861</v>
      </c>
      <c r="R50" s="13">
        <f>('DRE ANTIGA PARCERIA CAIXA'!R12-('DRE ANTIGA PARCERIA CAIXA'!R109*0.49))*'DRE ANTIGA PARCERIA CAIXA'!R$28</f>
        <v>-81712.180098766054</v>
      </c>
      <c r="S50" s="13">
        <f>('DRE ANTIGA PARCERIA CAIXA'!S12-('DRE ANTIGA PARCERIA CAIXA'!S109*0.49))*'DRE ANTIGA PARCERIA CAIXA'!S$28</f>
        <v>-84029.564459701185</v>
      </c>
      <c r="T50" s="13">
        <f>('DRE ANTIGA PARCERIA CAIXA'!T12-('DRE ANTIGA PARCERIA CAIXA'!T109*0.49))*'DRE ANTIGA PARCERIA CAIXA'!T$28</f>
        <v>-89828.702852124494</v>
      </c>
      <c r="U50" s="13">
        <f>('DRE ANTIGA PARCERIA CAIXA'!U12-('DRE ANTIGA PARCERIA CAIXA'!U109*0.49))*'DRE ANTIGA PARCERIA CAIXA'!U$28</f>
        <v>-122581.5201204461</v>
      </c>
      <c r="V50" s="50">
        <f t="shared" ref="V50:V53" si="199">SUM(R50:U50)</f>
        <v>-378151.96753103787</v>
      </c>
      <c r="W50" s="13">
        <f>('DRE ANTIGA PARCERIA CAIXA'!W12-('DRE ANTIGA PARCERIA CAIXA'!W109*0.49))*'DRE ANTIGA PARCERIA CAIXA'!W$28</f>
        <v>-79977.761756200867</v>
      </c>
      <c r="X50" s="13">
        <f>('DRE ANTIGA PARCERIA CAIXA'!X12-('DRE ANTIGA PARCERIA CAIXA'!X109*0.49))*'DRE ANTIGA PARCERIA CAIXA'!X$28</f>
        <v>-93111.848509818854</v>
      </c>
      <c r="Y50" s="13">
        <f>('DRE ANTIGA PARCERIA CAIXA'!Y12-('DRE ANTIGA PARCERIA CAIXA'!Y109*0.49))*'DRE ANTIGA PARCERIA CAIXA'!Y$28</f>
        <v>-93365.731803889037</v>
      </c>
      <c r="Z50" s="13">
        <f>('DRE ANTIGA PARCERIA CAIXA'!Z12-('DRE ANTIGA PARCERIA CAIXA'!Z109*0.49))*'DRE ANTIGA PARCERIA CAIXA'!Z$28</f>
        <v>-123929.46532588733</v>
      </c>
      <c r="AA50" s="50">
        <f t="shared" ref="AA50:AA53" si="200">SUM(W50:Z50)</f>
        <v>-390384.80739579606</v>
      </c>
      <c r="AB50" s="13">
        <f>('DRE ANTIGA PARCERIA CAIXA'!AB12-('DRE ANTIGA PARCERIA CAIXA'!AB109*0.49))*'DRE ANTIGA PARCERIA CAIXA'!AB$28</f>
        <v>-61625.605376158754</v>
      </c>
      <c r="AC50" s="13">
        <f>('DRE ANTIGA PARCERIA CAIXA'!AC12-('DRE ANTIGA PARCERIA CAIXA'!AC109*0.49))*'DRE ANTIGA PARCERIA CAIXA'!AC$28</f>
        <v>-75440.46609807956</v>
      </c>
      <c r="AD50" s="13">
        <f>('DRE ANTIGA PARCERIA CAIXA'!AD12-('DRE ANTIGA PARCERIA CAIXA'!AD109*0.49))*'DRE ANTIGA PARCERIA CAIXA'!AD$28</f>
        <v>-66468.158730115189</v>
      </c>
      <c r="AE50" s="13">
        <f>('DRE ANTIGA PARCERIA CAIXA'!AE12-('DRE ANTIGA PARCERIA CAIXA'!AE109*0.49))*'DRE ANTIGA PARCERIA CAIXA'!AE$28</f>
        <v>-49690.202626816244</v>
      </c>
      <c r="AF50" s="50">
        <f t="shared" ref="AF50:AF53" si="201">SUM(AB50:AE50)</f>
        <v>-253224.43283116975</v>
      </c>
    </row>
    <row r="51" spans="1:32" s="38" customFormat="1" x14ac:dyDescent="0.25">
      <c r="A51" s="12"/>
      <c r="B51" s="12" t="s">
        <v>216</v>
      </c>
      <c r="C51" s="14">
        <f>('DRE ANTIGA PARCERIA CAIXA'!C13-('DRE ANTIGA PARCERIA CAIXA'!C110*0.49))*'DRE ANTIGA PARCERIA CAIXA'!C$28</f>
        <v>-38897.067894911255</v>
      </c>
      <c r="D51" s="14">
        <f>('DRE ANTIGA PARCERIA CAIXA'!D13-('DRE ANTIGA PARCERIA CAIXA'!D110*0.49))*'DRE ANTIGA PARCERIA CAIXA'!D$28</f>
        <v>-39647.901395358349</v>
      </c>
      <c r="E51" s="14">
        <f>('DRE ANTIGA PARCERIA CAIXA'!E13-('DRE ANTIGA PARCERIA CAIXA'!E110*0.49))*'DRE ANTIGA PARCERIA CAIXA'!E$28</f>
        <v>-39807.519226291814</v>
      </c>
      <c r="F51" s="14">
        <f>('DRE ANTIGA PARCERIA CAIXA'!F13-('DRE ANTIGA PARCERIA CAIXA'!F110*0.49))*'DRE ANTIGA PARCERIA CAIXA'!F$28</f>
        <v>-47521.779452792631</v>
      </c>
      <c r="G51" s="51">
        <f t="shared" si="196"/>
        <v>-165874.26796935406</v>
      </c>
      <c r="H51" s="14">
        <f>('DRE ANTIGA PARCERIA CAIXA'!H13-('DRE ANTIGA PARCERIA CAIXA'!H110*0.49))*'DRE ANTIGA PARCERIA CAIXA'!H$28</f>
        <v>-43930.71448210314</v>
      </c>
      <c r="I51" s="14">
        <f>('DRE ANTIGA PARCERIA CAIXA'!I13-('DRE ANTIGA PARCERIA CAIXA'!I110*0.49))*'DRE ANTIGA PARCERIA CAIXA'!I$28</f>
        <v>-41229.412950142192</v>
      </c>
      <c r="J51" s="14">
        <f>('DRE ANTIGA PARCERIA CAIXA'!J13-('DRE ANTIGA PARCERIA CAIXA'!J110*0.49))*'DRE ANTIGA PARCERIA CAIXA'!J$28</f>
        <v>-41444.541793821161</v>
      </c>
      <c r="K51" s="14">
        <f>('DRE ANTIGA PARCERIA CAIXA'!K13-('DRE ANTIGA PARCERIA CAIXA'!K110*0.49))*'DRE ANTIGA PARCERIA CAIXA'!K$28</f>
        <v>-15457.424377305213</v>
      </c>
      <c r="L51" s="51">
        <f t="shared" si="197"/>
        <v>-142062.0936033717</v>
      </c>
      <c r="M51" s="14">
        <f>('DRE ANTIGA PARCERIA CAIXA'!M13-('DRE ANTIGA PARCERIA CAIXA'!M110*0.49))*'DRE ANTIGA PARCERIA CAIXA'!M$28</f>
        <v>-45441.171725831839</v>
      </c>
      <c r="N51" s="14">
        <f>('DRE ANTIGA PARCERIA CAIXA'!N13-('DRE ANTIGA PARCERIA CAIXA'!N110*0.49))*'DRE ANTIGA PARCERIA CAIXA'!N$28</f>
        <v>-45154.869639148936</v>
      </c>
      <c r="O51" s="14">
        <f>('DRE ANTIGA PARCERIA CAIXA'!O13-('DRE ANTIGA PARCERIA CAIXA'!O110*0.49))*'DRE ANTIGA PARCERIA CAIXA'!O$28</f>
        <v>-63309.174278351777</v>
      </c>
      <c r="P51" s="14">
        <f>('DRE ANTIGA PARCERIA CAIXA'!P13-('DRE ANTIGA PARCERIA CAIXA'!P110*0.49))*'DRE ANTIGA PARCERIA CAIXA'!P$28</f>
        <v>-48167.828333354439</v>
      </c>
      <c r="Q51" s="51">
        <f t="shared" si="198"/>
        <v>-202073.04397668698</v>
      </c>
      <c r="R51" s="14">
        <f>('DRE ANTIGA PARCERIA CAIXA'!R13-('DRE ANTIGA PARCERIA CAIXA'!R110*0.49))*'DRE ANTIGA PARCERIA CAIXA'!R$28</f>
        <v>-45078.656204896499</v>
      </c>
      <c r="S51" s="14">
        <f>('DRE ANTIGA PARCERIA CAIXA'!S13-('DRE ANTIGA PARCERIA CAIXA'!S110*0.49))*'DRE ANTIGA PARCERIA CAIXA'!S$28</f>
        <v>-47448.667666163739</v>
      </c>
      <c r="T51" s="14">
        <f>('DRE ANTIGA PARCERIA CAIXA'!T13-('DRE ANTIGA PARCERIA CAIXA'!T110*0.49))*'DRE ANTIGA PARCERIA CAIXA'!T$28</f>
        <v>-50490.029427222333</v>
      </c>
      <c r="U51" s="14">
        <f>('DRE ANTIGA PARCERIA CAIXA'!U13-('DRE ANTIGA PARCERIA CAIXA'!U110*0.49))*'DRE ANTIGA PARCERIA CAIXA'!U$28</f>
        <v>-49976.017732169639</v>
      </c>
      <c r="V51" s="51">
        <f t="shared" si="199"/>
        <v>-192993.3710304522</v>
      </c>
      <c r="W51" s="14">
        <f>('DRE ANTIGA PARCERIA CAIXA'!W13-('DRE ANTIGA PARCERIA CAIXA'!W110*0.49))*'DRE ANTIGA PARCERIA CAIXA'!W$28</f>
        <v>-53195.973333950038</v>
      </c>
      <c r="X51" s="14">
        <f>('DRE ANTIGA PARCERIA CAIXA'!X13-('DRE ANTIGA PARCERIA CAIXA'!X110*0.49))*'DRE ANTIGA PARCERIA CAIXA'!X$28</f>
        <v>-54594.587822062233</v>
      </c>
      <c r="Y51" s="14">
        <f>('DRE ANTIGA PARCERIA CAIXA'!Y13-('DRE ANTIGA PARCERIA CAIXA'!Y110*0.49))*'DRE ANTIGA PARCERIA CAIXA'!Y$28</f>
        <v>-49970.849026270669</v>
      </c>
      <c r="Z51" s="14">
        <f>('DRE ANTIGA PARCERIA CAIXA'!Z13-('DRE ANTIGA PARCERIA CAIXA'!Z110*0.49))*'DRE ANTIGA PARCERIA CAIXA'!Z$28</f>
        <v>-54835.516855024769</v>
      </c>
      <c r="AA51" s="51">
        <f t="shared" si="200"/>
        <v>-212596.9270373077</v>
      </c>
      <c r="AB51" s="14">
        <f>('DRE ANTIGA PARCERIA CAIXA'!AB13-('DRE ANTIGA PARCERIA CAIXA'!AB110*0.49))*'DRE ANTIGA PARCERIA CAIXA'!AB$28</f>
        <v>-26385.825277440497</v>
      </c>
      <c r="AC51" s="14">
        <f>('DRE ANTIGA PARCERIA CAIXA'!AC13-('DRE ANTIGA PARCERIA CAIXA'!AC110*0.49))*'DRE ANTIGA PARCERIA CAIXA'!AC$28</f>
        <v>-21853.658587726251</v>
      </c>
      <c r="AD51" s="14">
        <f>('DRE ANTIGA PARCERIA CAIXA'!AD13-('DRE ANTIGA PARCERIA CAIXA'!AD110*0.49))*'DRE ANTIGA PARCERIA CAIXA'!AD$28</f>
        <v>-23789.400474997499</v>
      </c>
      <c r="AE51" s="14">
        <f>('DRE ANTIGA PARCERIA CAIXA'!AE13-('DRE ANTIGA PARCERIA CAIXA'!AE110*0.49))*'DRE ANTIGA PARCERIA CAIXA'!AE$28</f>
        <v>-27465.872651359496</v>
      </c>
      <c r="AF51" s="51">
        <f t="shared" si="201"/>
        <v>-99494.756991523755</v>
      </c>
    </row>
    <row r="52" spans="1:32" s="38" customFormat="1" x14ac:dyDescent="0.25">
      <c r="A52" s="12"/>
      <c r="B52" s="12" t="s">
        <v>217</v>
      </c>
      <c r="C52" s="14">
        <f>('DRE ANTIGA PARCERIA CAIXA'!C14-('DRE ANTIGA PARCERIA CAIXA'!C111*0.49))*'DRE ANTIGA PARCERIA CAIXA'!C$28</f>
        <v>182535.858796007</v>
      </c>
      <c r="D52" s="14">
        <f>('DRE ANTIGA PARCERIA CAIXA'!D14-('DRE ANTIGA PARCERIA CAIXA'!D111*0.49))*'DRE ANTIGA PARCERIA CAIXA'!D$28</f>
        <v>192886.30689318251</v>
      </c>
      <c r="E52" s="14">
        <f>('DRE ANTIGA PARCERIA CAIXA'!E14-('DRE ANTIGA PARCERIA CAIXA'!E111*0.49))*'DRE ANTIGA PARCERIA CAIXA'!E$28</f>
        <v>187031.02381596743</v>
      </c>
      <c r="F52" s="14">
        <f>('DRE ANTIGA PARCERIA CAIXA'!F14-('DRE ANTIGA PARCERIA CAIXA'!F111*0.49))*'DRE ANTIGA PARCERIA CAIXA'!F$28</f>
        <v>183671.13972001337</v>
      </c>
      <c r="G52" s="51">
        <f t="shared" si="196"/>
        <v>746124.32922517031</v>
      </c>
      <c r="H52" s="14">
        <f>('DRE ANTIGA PARCERIA CAIXA'!H14-('DRE ANTIGA PARCERIA CAIXA'!H111*0.49))*'DRE ANTIGA PARCERIA CAIXA'!H$28</f>
        <v>219427.34615191701</v>
      </c>
      <c r="I52" s="14">
        <f>('DRE ANTIGA PARCERIA CAIXA'!I14-('DRE ANTIGA PARCERIA CAIXA'!I111*0.49))*'DRE ANTIGA PARCERIA CAIXA'!I$28</f>
        <v>162544.14184850699</v>
      </c>
      <c r="J52" s="14">
        <f>('DRE ANTIGA PARCERIA CAIXA'!J14-('DRE ANTIGA PARCERIA CAIXA'!J111*0.49))*'DRE ANTIGA PARCERIA CAIXA'!J$28</f>
        <v>206479.64247752941</v>
      </c>
      <c r="K52" s="14">
        <f>('DRE ANTIGA PARCERIA CAIXA'!K14-('DRE ANTIGA PARCERIA CAIXA'!K111*0.49))*'DRE ANTIGA PARCERIA CAIXA'!K$28</f>
        <v>236184.74345145567</v>
      </c>
      <c r="L52" s="51">
        <f t="shared" si="197"/>
        <v>824635.87392940908</v>
      </c>
      <c r="M52" s="14">
        <f>('DRE ANTIGA PARCERIA CAIXA'!M14-('DRE ANTIGA PARCERIA CAIXA'!M111*0.49))*'DRE ANTIGA PARCERIA CAIXA'!M$28</f>
        <v>186771.08773002657</v>
      </c>
      <c r="N52" s="14">
        <f>('DRE ANTIGA PARCERIA CAIXA'!N14-('DRE ANTIGA PARCERIA CAIXA'!N111*0.49))*'DRE ANTIGA PARCERIA CAIXA'!N$28</f>
        <v>160819.13577479011</v>
      </c>
      <c r="O52" s="14">
        <f>('DRE ANTIGA PARCERIA CAIXA'!O14-('DRE ANTIGA PARCERIA CAIXA'!O111*0.49))*'DRE ANTIGA PARCERIA CAIXA'!O$28</f>
        <v>164007.34619220556</v>
      </c>
      <c r="P52" s="14">
        <f>('DRE ANTIGA PARCERIA CAIXA'!P14-('DRE ANTIGA PARCERIA CAIXA'!P111*0.49))*'DRE ANTIGA PARCERIA CAIXA'!P$28</f>
        <v>178586.72504884977</v>
      </c>
      <c r="Q52" s="51">
        <f t="shared" si="198"/>
        <v>690184.29474587203</v>
      </c>
      <c r="R52" s="14">
        <f>('DRE ANTIGA PARCERIA CAIXA'!R14-('DRE ANTIGA PARCERIA CAIXA'!R111*0.49))*'DRE ANTIGA PARCERIA CAIXA'!R$28</f>
        <v>201217.91180587499</v>
      </c>
      <c r="S52" s="14">
        <f>('DRE ANTIGA PARCERIA CAIXA'!S14-('DRE ANTIGA PARCERIA CAIXA'!S111*0.49))*'DRE ANTIGA PARCERIA CAIXA'!S$28</f>
        <v>183120.06930621515</v>
      </c>
      <c r="T52" s="14">
        <f>('DRE ANTIGA PARCERIA CAIXA'!T14-('DRE ANTIGA PARCERIA CAIXA'!T111*0.49))*'DRE ANTIGA PARCERIA CAIXA'!T$28</f>
        <v>197980.83690270942</v>
      </c>
      <c r="U52" s="14">
        <f>('DRE ANTIGA PARCERIA CAIXA'!U14-('DRE ANTIGA PARCERIA CAIXA'!U111*0.49))*'DRE ANTIGA PARCERIA CAIXA'!U$28</f>
        <v>223265.15237177126</v>
      </c>
      <c r="V52" s="51">
        <f t="shared" si="199"/>
        <v>805583.9703865709</v>
      </c>
      <c r="W52" s="14">
        <f>('DRE ANTIGA PARCERIA CAIXA'!W14-('DRE ANTIGA PARCERIA CAIXA'!W111*0.49))*'DRE ANTIGA PARCERIA CAIXA'!W$28</f>
        <v>216476.64044345715</v>
      </c>
      <c r="X52" s="14">
        <f>('DRE ANTIGA PARCERIA CAIXA'!X14-('DRE ANTIGA PARCERIA CAIXA'!X111*0.49))*'DRE ANTIGA PARCERIA CAIXA'!X$28</f>
        <v>224853.05968273382</v>
      </c>
      <c r="Y52" s="14">
        <f>('DRE ANTIGA PARCERIA CAIXA'!Y14-('DRE ANTIGA PARCERIA CAIXA'!Y111*0.49))*'DRE ANTIGA PARCERIA CAIXA'!Y$28</f>
        <v>226689.16189811536</v>
      </c>
      <c r="Z52" s="14">
        <f>('DRE ANTIGA PARCERIA CAIXA'!Z14-('DRE ANTIGA PARCERIA CAIXA'!Z111*0.49))*'DRE ANTIGA PARCERIA CAIXA'!Z$28</f>
        <v>214403.4622635814</v>
      </c>
      <c r="AA52" s="51">
        <f t="shared" si="200"/>
        <v>882422.32428788766</v>
      </c>
      <c r="AB52" s="14">
        <f>('DRE ANTIGA PARCERIA CAIXA'!AB14-('DRE ANTIGA PARCERIA CAIXA'!AB111*0.49))*'DRE ANTIGA PARCERIA CAIXA'!AB$28</f>
        <v>45901.56377209902</v>
      </c>
      <c r="AC52" s="14">
        <f>('DRE ANTIGA PARCERIA CAIXA'!AC14-('DRE ANTIGA PARCERIA CAIXA'!AC111*0.49))*'DRE ANTIGA PARCERIA CAIXA'!AC$28</f>
        <v>38776.009056680246</v>
      </c>
      <c r="AD52" s="14">
        <f>('DRE ANTIGA PARCERIA CAIXA'!AD14-('DRE ANTIGA PARCERIA CAIXA'!AD111*0.49))*'DRE ANTIGA PARCERIA CAIXA'!AD$28</f>
        <v>21899.475260227726</v>
      </c>
      <c r="AE52" s="14">
        <f>('DRE ANTIGA PARCERIA CAIXA'!AE14-('DRE ANTIGA PARCERIA CAIXA'!AE111*0.49))*'DRE ANTIGA PARCERIA CAIXA'!AE$28</f>
        <v>27016.01034892075</v>
      </c>
      <c r="AF52" s="51">
        <f t="shared" si="201"/>
        <v>133593.05843792774</v>
      </c>
    </row>
    <row r="53" spans="1:32" s="38" customFormat="1" x14ac:dyDescent="0.25">
      <c r="A53" s="12"/>
      <c r="B53" s="12" t="s">
        <v>218</v>
      </c>
      <c r="C53" s="13">
        <f>('DRE ANTIGA PARCERIA CAIXA'!C15-('DRE ANTIGA PARCERIA CAIXA'!C112*0.49))*'DRE ANTIGA PARCERIA CAIXA'!C$28</f>
        <v>2520.3870006839816</v>
      </c>
      <c r="D53" s="13">
        <f>('DRE ANTIGA PARCERIA CAIXA'!D15-('DRE ANTIGA PARCERIA CAIXA'!D112*0.49))*'DRE ANTIGA PARCERIA CAIXA'!D$28</f>
        <v>3930.1973145001152</v>
      </c>
      <c r="E53" s="13">
        <f>('DRE ANTIGA PARCERIA CAIXA'!E15-('DRE ANTIGA PARCERIA CAIXA'!E112*0.49))*'DRE ANTIGA PARCERIA CAIXA'!E$28</f>
        <v>4478.9750902736823</v>
      </c>
      <c r="F53" s="13">
        <f>('DRE ANTIGA PARCERIA CAIXA'!F15-('DRE ANTIGA PARCERIA CAIXA'!F112*0.49))*'DRE ANTIGA PARCERIA CAIXA'!F$28</f>
        <v>5399.7004500303201</v>
      </c>
      <c r="G53" s="50">
        <f t="shared" si="196"/>
        <v>16329.259855488097</v>
      </c>
      <c r="H53" s="13">
        <f>('DRE ANTIGA PARCERIA CAIXA'!H15-('DRE ANTIGA PARCERIA CAIXA'!H112*0.49))*'DRE ANTIGA PARCERIA CAIXA'!H$28</f>
        <v>4771.38154485</v>
      </c>
      <c r="I53" s="13">
        <f>('DRE ANTIGA PARCERIA CAIXA'!I15-('DRE ANTIGA PARCERIA CAIXA'!I112*0.49))*'DRE ANTIGA PARCERIA CAIXA'!I$28</f>
        <v>48519.696402198053</v>
      </c>
      <c r="J53" s="13">
        <f>('DRE ANTIGA PARCERIA CAIXA'!J15-('DRE ANTIGA PARCERIA CAIXA'!J112*0.49))*'DRE ANTIGA PARCERIA CAIXA'!J$28</f>
        <v>28285.908603320884</v>
      </c>
      <c r="K53" s="13">
        <f>('DRE ANTIGA PARCERIA CAIXA'!K15-('DRE ANTIGA PARCERIA CAIXA'!K112*0.49))*'DRE ANTIGA PARCERIA CAIXA'!K$28</f>
        <v>-66607.906105724542</v>
      </c>
      <c r="L53" s="50">
        <f t="shared" si="197"/>
        <v>14969.080444644394</v>
      </c>
      <c r="M53" s="13">
        <f>('DRE ANTIGA PARCERIA CAIXA'!M15-('DRE ANTIGA PARCERIA CAIXA'!M112*0.49))*'DRE ANTIGA PARCERIA CAIXA'!M$28</f>
        <v>-39406.305649818016</v>
      </c>
      <c r="N53" s="13">
        <f>('DRE ANTIGA PARCERIA CAIXA'!N15-('DRE ANTIGA PARCERIA CAIXA'!N112*0.49))*'DRE ANTIGA PARCERIA CAIXA'!N$28</f>
        <v>42894.421422382366</v>
      </c>
      <c r="O53" s="13">
        <f>('DRE ANTIGA PARCERIA CAIXA'!O15-('DRE ANTIGA PARCERIA CAIXA'!O112*0.49))*'DRE ANTIGA PARCERIA CAIXA'!O$28</f>
        <v>-75071.965703971349</v>
      </c>
      <c r="P53" s="13">
        <f>('DRE ANTIGA PARCERIA CAIXA'!P15-('DRE ANTIGA PARCERIA CAIXA'!P112*0.49))*'DRE ANTIGA PARCERIA CAIXA'!P$28</f>
        <v>82553.541073966378</v>
      </c>
      <c r="Q53" s="50">
        <f t="shared" si="198"/>
        <v>10969.691142559386</v>
      </c>
      <c r="R53" s="13">
        <f>('DRE ANTIGA PARCERIA CAIXA'!R15-('DRE ANTIGA PARCERIA CAIXA'!R112*0.49))*'DRE ANTIGA PARCERIA CAIXA'!R$28</f>
        <v>2108.3964365730549</v>
      </c>
      <c r="S53" s="13">
        <f>('DRE ANTIGA PARCERIA CAIXA'!S15-('DRE ANTIGA PARCERIA CAIXA'!S112*0.49))*'DRE ANTIGA PARCERIA CAIXA'!S$28</f>
        <v>11081.455958948913</v>
      </c>
      <c r="T53" s="13">
        <f>('DRE ANTIGA PARCERIA CAIXA'!T15-('DRE ANTIGA PARCERIA CAIXA'!T112*0.49))*'DRE ANTIGA PARCERIA CAIXA'!T$28</f>
        <v>4106.111877866645</v>
      </c>
      <c r="U53" s="13">
        <f>('DRE ANTIGA PARCERIA CAIXA'!U15-('DRE ANTIGA PARCERIA CAIXA'!U112*0.49))*'DRE ANTIGA PARCERIA CAIXA'!U$28</f>
        <v>-34419.144408160741</v>
      </c>
      <c r="V53" s="50">
        <f t="shared" si="199"/>
        <v>-17123.180134772127</v>
      </c>
      <c r="W53" s="13">
        <f>('DRE ANTIGA PARCERIA CAIXA'!W15-('DRE ANTIGA PARCERIA CAIXA'!W112*0.49))*'DRE ANTIGA PARCERIA CAIXA'!W$28</f>
        <v>4446.8337725339816</v>
      </c>
      <c r="X53" s="13">
        <f>('DRE ANTIGA PARCERIA CAIXA'!X15-('DRE ANTIGA PARCERIA CAIXA'!X112*0.49))*'DRE ANTIGA PARCERIA CAIXA'!X$28</f>
        <v>4012.7446459499993</v>
      </c>
      <c r="Y53" s="13">
        <f>('DRE ANTIGA PARCERIA CAIXA'!Y15-('DRE ANTIGA PARCERIA CAIXA'!Y112*0.49))*'DRE ANTIGA PARCERIA CAIXA'!Y$28</f>
        <v>8761.5375592138444</v>
      </c>
      <c r="Z53" s="13">
        <f>('DRE ANTIGA PARCERIA CAIXA'!Z15-('DRE ANTIGA PARCERIA CAIXA'!Z112*0.49))*'DRE ANTIGA PARCERIA CAIXA'!Z$28</f>
        <v>-8405.915751779632</v>
      </c>
      <c r="AA53" s="50">
        <f t="shared" si="200"/>
        <v>8815.2002259181918</v>
      </c>
      <c r="AB53" s="13">
        <f>('DRE ANTIGA PARCERIA CAIXA'!AB15-('DRE ANTIGA PARCERIA CAIXA'!AB112*0.49))*'DRE ANTIGA PARCERIA CAIXA'!AB$28</f>
        <v>6503.1868301500081</v>
      </c>
      <c r="AC53" s="13">
        <f>('DRE ANTIGA PARCERIA CAIXA'!AC15-('DRE ANTIGA PARCERIA CAIXA'!AC112*0.49))*'DRE ANTIGA PARCERIA CAIXA'!AC$28</f>
        <v>12607.030798300148</v>
      </c>
      <c r="AD53" s="13">
        <f>('DRE ANTIGA PARCERIA CAIXA'!AD15-('DRE ANTIGA PARCERIA CAIXA'!AD112*0.49))*'DRE ANTIGA PARCERIA CAIXA'!AD$28</f>
        <v>6955.2847463998414</v>
      </c>
      <c r="AE53" s="13">
        <f>('DRE ANTIGA PARCERIA CAIXA'!AE15-('DRE ANTIGA PARCERIA CAIXA'!AE112*0.49))*'DRE ANTIGA PARCERIA CAIXA'!AE$28</f>
        <v>6688.415</v>
      </c>
      <c r="AF53" s="50">
        <f t="shared" si="201"/>
        <v>32753.917374849996</v>
      </c>
    </row>
    <row r="54" spans="1:32" s="38" customFormat="1" x14ac:dyDescent="0.25">
      <c r="A54" s="10"/>
      <c r="B54" s="10" t="s">
        <v>196</v>
      </c>
      <c r="C54" s="11">
        <f t="shared" ref="C54" si="202">SUM(C49:C53)</f>
        <v>395130.21168427501</v>
      </c>
      <c r="D54" s="11">
        <f t="shared" ref="D54" si="203">SUM(D49:D53)</f>
        <v>385161.91307946184</v>
      </c>
      <c r="E54" s="11">
        <f>SUM(E49:E53)</f>
        <v>405582.96829689422</v>
      </c>
      <c r="F54" s="11">
        <f>SUM(F49:F53)</f>
        <v>411310.0767819208</v>
      </c>
      <c r="G54" s="49">
        <f>SUM(G49:G53)</f>
        <v>1597185.1698425517</v>
      </c>
      <c r="H54" s="11">
        <f t="shared" ref="H54" si="204">SUM(H49:H53)</f>
        <v>415775.06425535755</v>
      </c>
      <c r="I54" s="11">
        <f t="shared" ref="I54" si="205">SUM(I49:I53)</f>
        <v>433694.55844572582</v>
      </c>
      <c r="J54" s="11">
        <f>SUM(J49:J53)</f>
        <v>384726.69773498882</v>
      </c>
      <c r="K54" s="11">
        <f>SUM(K49:K53)</f>
        <v>425053.13104287186</v>
      </c>
      <c r="L54" s="49">
        <f>SUM(L49:L53)</f>
        <v>1659249.4514789442</v>
      </c>
      <c r="M54" s="11">
        <f t="shared" ref="M54" si="206">SUM(M49:M53)</f>
        <v>383979.2476328261</v>
      </c>
      <c r="N54" s="11">
        <f t="shared" ref="N54" si="207">SUM(N49:N53)</f>
        <v>445239.28699388588</v>
      </c>
      <c r="O54" s="11">
        <f>SUM(O49:O53)</f>
        <v>643081.19455419073</v>
      </c>
      <c r="P54" s="11">
        <f>SUM(P49:P53)</f>
        <v>375694.8059770969</v>
      </c>
      <c r="Q54" s="49">
        <f>SUM(Q49:Q53)</f>
        <v>1847994.5351579995</v>
      </c>
      <c r="R54" s="11">
        <f t="shared" ref="R54" si="208">SUM(R49:R53)</f>
        <v>457777.61453988153</v>
      </c>
      <c r="S54" s="11">
        <f t="shared" ref="S54" si="209">SUM(S49:S53)</f>
        <v>516283.53511730832</v>
      </c>
      <c r="T54" s="11">
        <f>SUM(T49:T53)</f>
        <v>496758.32241435151</v>
      </c>
      <c r="U54" s="11">
        <f>SUM(U49:U53)</f>
        <v>526748.39568009973</v>
      </c>
      <c r="V54" s="49">
        <f>SUM(V49:V53)</f>
        <v>1997567.867751641</v>
      </c>
      <c r="W54" s="11">
        <f t="shared" ref="W54:X54" si="210">SUM(W49:W53)</f>
        <v>517340.33913814818</v>
      </c>
      <c r="X54" s="11">
        <f t="shared" si="210"/>
        <v>537227.21857168421</v>
      </c>
      <c r="Y54" s="11">
        <f t="shared" ref="Y54:AD54" si="211">SUM(Y49:Y53)</f>
        <v>499966.42697367328</v>
      </c>
      <c r="Z54" s="11">
        <f t="shared" si="211"/>
        <v>508751.70355574775</v>
      </c>
      <c r="AA54" s="49">
        <f t="shared" si="211"/>
        <v>2063285.6882392531</v>
      </c>
      <c r="AB54" s="11">
        <f t="shared" si="211"/>
        <v>211282.81152523583</v>
      </c>
      <c r="AC54" s="11">
        <f t="shared" si="211"/>
        <v>199035.94394909023</v>
      </c>
      <c r="AD54" s="11">
        <f t="shared" si="211"/>
        <v>171660.52080490917</v>
      </c>
      <c r="AE54" s="11">
        <f t="shared" ref="AE54:AF54" si="212">SUM(AE49:AE53)</f>
        <v>206806.82290872422</v>
      </c>
      <c r="AF54" s="49">
        <f t="shared" si="212"/>
        <v>788786.09918795933</v>
      </c>
    </row>
    <row r="55" spans="1:32" s="38" customFormat="1" x14ac:dyDescent="0.25">
      <c r="A55" s="12"/>
      <c r="B55" s="12" t="s">
        <v>220</v>
      </c>
      <c r="C55" s="13">
        <f>('DRE ANTIGA PARCERIA CAIXA'!C17-('DRE ANTIGA PARCERIA CAIXA'!C114*0.49))*'DRE ANTIGA PARCERIA CAIXA'!C$28</f>
        <v>592.36239749099991</v>
      </c>
      <c r="D55" s="13">
        <f>('DRE ANTIGA PARCERIA CAIXA'!D17-('DRE ANTIGA PARCERIA CAIXA'!D114*0.49))*'DRE ANTIGA PARCERIA CAIXA'!D$28</f>
        <v>-3577.0488921899982</v>
      </c>
      <c r="E55" s="13">
        <f>('DRE ANTIGA PARCERIA CAIXA'!E17-('DRE ANTIGA PARCERIA CAIXA'!E114*0.49))*'DRE ANTIGA PARCERIA CAIXA'!E$28</f>
        <v>19.03060823999915</v>
      </c>
      <c r="F55" s="13">
        <f>('DRE ANTIGA PARCERIA CAIXA'!F17-('DRE ANTIGA PARCERIA CAIXA'!F114*0.49))*'DRE ANTIGA PARCERIA CAIXA'!F$28</f>
        <v>-10957.217095862006</v>
      </c>
      <c r="G55" s="50">
        <f>SUM(C55:F55)</f>
        <v>-13922.872982321005</v>
      </c>
      <c r="H55" s="13">
        <f>('DRE ANTIGA PARCERIA CAIXA'!H17-('DRE ANTIGA PARCERIA CAIXA'!H114*0.49))*'DRE ANTIGA PARCERIA CAIXA'!H$28</f>
        <v>-8.9682941759999988</v>
      </c>
      <c r="I55" s="13">
        <f>('DRE ANTIGA PARCERIA CAIXA'!I17-('DRE ANTIGA PARCERIA CAIXA'!I114*0.49))*'DRE ANTIGA PARCERIA CAIXA'!I$28</f>
        <v>-16089.774086789999</v>
      </c>
      <c r="J55" s="13">
        <f>('DRE ANTIGA PARCERIA CAIXA'!J17-('DRE ANTIGA PARCERIA CAIXA'!J114*0.49))*'DRE ANTIGA PARCERIA CAIXA'!J$28</f>
        <v>17.521182066001778</v>
      </c>
      <c r="K55" s="13">
        <f>('DRE ANTIGA PARCERIA CAIXA'!K17-('DRE ANTIGA PARCERIA CAIXA'!K114*0.49))*'DRE ANTIGA PARCERIA CAIXA'!K$28</f>
        <v>6191.6528163989969</v>
      </c>
      <c r="L55" s="50">
        <f>SUM(H55:K55)</f>
        <v>-9889.5683825010001</v>
      </c>
      <c r="M55" s="13">
        <f>('DRE ANTIGA PARCERIA CAIXA'!M17-('DRE ANTIGA PARCERIA CAIXA'!M114*0.49))*'DRE ANTIGA PARCERIA CAIXA'!M$28</f>
        <v>51.222830918999996</v>
      </c>
      <c r="N55" s="13">
        <f>('DRE ANTIGA PARCERIA CAIXA'!N17-('DRE ANTIGA PARCERIA CAIXA'!N114*0.49))*'DRE ANTIGA PARCERIA CAIXA'!N$28</f>
        <v>94.529946233999965</v>
      </c>
      <c r="O55" s="13">
        <f>('DRE ANTIGA PARCERIA CAIXA'!O17-('DRE ANTIGA PARCERIA CAIXA'!O114*0.49))*'DRE ANTIGA PARCERIA CAIXA'!O$28</f>
        <v>-34100.673935414998</v>
      </c>
      <c r="P55" s="13">
        <f>('DRE ANTIGA PARCERIA CAIXA'!P17-('DRE ANTIGA PARCERIA CAIXA'!P114*0.49))*'DRE ANTIGA PARCERIA CAIXA'!P$28</f>
        <v>6881.9047896779948</v>
      </c>
      <c r="Q55" s="50">
        <f>SUM(M55:P55)</f>
        <v>-27073.016368584002</v>
      </c>
      <c r="R55" s="13">
        <f>('DRE ANTIGA PARCERIA CAIXA'!R17-('DRE ANTIGA PARCERIA CAIXA'!R114*0.49))*'DRE ANTIGA PARCERIA CAIXA'!R$28</f>
        <v>1049.6805580170001</v>
      </c>
      <c r="S55" s="13">
        <f>('DRE ANTIGA PARCERIA CAIXA'!S17-('DRE ANTIGA PARCERIA CAIXA'!S114*0.49))*'DRE ANTIGA PARCERIA CAIXA'!S$28</f>
        <v>-100698.197988714</v>
      </c>
      <c r="T55" s="13">
        <f>('DRE ANTIGA PARCERIA CAIXA'!T17-('DRE ANTIGA PARCERIA CAIXA'!T114*0.49))*'DRE ANTIGA PARCERIA CAIXA'!T$28</f>
        <v>1359.2127039239772</v>
      </c>
      <c r="U55" s="13">
        <f>('DRE ANTIGA PARCERIA CAIXA'!U17-('DRE ANTIGA PARCERIA CAIXA'!U114*0.49))*'DRE ANTIGA PARCERIA CAIXA'!U$28</f>
        <v>-54334.419333596954</v>
      </c>
      <c r="V55" s="50">
        <f>SUM(R55:U55)</f>
        <v>-152623.72406036998</v>
      </c>
      <c r="W55" s="13">
        <f>('DRE ANTIGA PARCERIA CAIXA'!W17-('DRE ANTIGA PARCERIA CAIXA'!W114*0.49))*'DRE ANTIGA PARCERIA CAIXA'!W$28</f>
        <v>-12647.025773031</v>
      </c>
      <c r="X55" s="13">
        <f>('DRE ANTIGA PARCERIA CAIXA'!X17-('DRE ANTIGA PARCERIA CAIXA'!X114*0.49))*'DRE ANTIGA PARCERIA CAIXA'!X$28</f>
        <v>-1952.5793928510006</v>
      </c>
      <c r="Y55" s="13">
        <f>('DRE ANTIGA PARCERIA CAIXA'!Y17-('DRE ANTIGA PARCERIA CAIXA'!Y114*0.49))*'DRE ANTIGA PARCERIA CAIXA'!Y$28</f>
        <v>566.93824172399923</v>
      </c>
      <c r="Z55" s="13">
        <f>('DRE ANTIGA PARCERIA CAIXA'!Z17-('DRE ANTIGA PARCERIA CAIXA'!Z114*0.49))*'DRE ANTIGA PARCERIA CAIXA'!Z$28</f>
        <v>-54349.566288866998</v>
      </c>
      <c r="AA55" s="50">
        <f>SUM(W55:Z55)</f>
        <v>-68382.233213025</v>
      </c>
      <c r="AB55" s="13">
        <f>('DRE ANTIGA PARCERIA CAIXA'!AB17-('DRE ANTIGA PARCERIA CAIXA'!AB114*0.49))*'DRE ANTIGA PARCERIA CAIXA'!AB$28</f>
        <v>77.427542174999999</v>
      </c>
      <c r="AC55" s="13">
        <f>('DRE ANTIGA PARCERIA CAIXA'!AC17-('DRE ANTIGA PARCERIA CAIXA'!AC114*0.49))*'DRE ANTIGA PARCERIA CAIXA'!AC$28</f>
        <v>1969.1191699999999</v>
      </c>
      <c r="AD55" s="13">
        <f>('DRE ANTIGA PARCERIA CAIXA'!AD17-('DRE ANTIGA PARCERIA CAIXA'!AD114*0.49))*'DRE ANTIGA PARCERIA CAIXA'!AD$28</f>
        <v>320.26684410000001</v>
      </c>
      <c r="AE55" s="13">
        <f>('DRE ANTIGA PARCERIA CAIXA'!AE17-('DRE ANTIGA PARCERIA CAIXA'!AE114*0.49))*'DRE ANTIGA PARCERIA CAIXA'!AE$28</f>
        <v>-27021.67296824525</v>
      </c>
      <c r="AF55" s="50">
        <f>SUM(AB55:AE55)</f>
        <v>-24654.85941197025</v>
      </c>
    </row>
    <row r="56" spans="1:32" s="38" customFormat="1" x14ac:dyDescent="0.25">
      <c r="A56" s="10"/>
      <c r="B56" s="10" t="s">
        <v>221</v>
      </c>
      <c r="C56" s="11">
        <f t="shared" ref="C56" si="213">SUM(C54:C55)</f>
        <v>395722.57408176601</v>
      </c>
      <c r="D56" s="11">
        <f t="shared" ref="D56" si="214">SUM(D54:D55)</f>
        <v>381584.86418727186</v>
      </c>
      <c r="E56" s="11">
        <f>SUM(E54:E55)</f>
        <v>405601.99890513421</v>
      </c>
      <c r="F56" s="11">
        <f>SUM(F54:F55)</f>
        <v>400352.85968605877</v>
      </c>
      <c r="G56" s="49">
        <f>SUM(G54:G55)</f>
        <v>1583262.2968602306</v>
      </c>
      <c r="H56" s="11">
        <f t="shared" ref="H56" si="215">SUM(H54:H55)</f>
        <v>415766.09596118156</v>
      </c>
      <c r="I56" s="11">
        <f t="shared" ref="I56" si="216">SUM(I54:I55)</f>
        <v>417604.78435893584</v>
      </c>
      <c r="J56" s="11">
        <f>SUM(J54:J55)</f>
        <v>384744.21891705482</v>
      </c>
      <c r="K56" s="11">
        <f>SUM(K54:K55)</f>
        <v>431244.78385927086</v>
      </c>
      <c r="L56" s="49">
        <f>SUM(L54:L55)</f>
        <v>1649359.8830964433</v>
      </c>
      <c r="M56" s="11">
        <f t="shared" ref="M56" si="217">SUM(M54:M55)</f>
        <v>384030.47046374512</v>
      </c>
      <c r="N56" s="11">
        <f t="shared" ref="N56" si="218">SUM(N54:N55)</f>
        <v>445333.8169401199</v>
      </c>
      <c r="O56" s="11">
        <f>SUM(O54:O55)</f>
        <v>608980.52061877574</v>
      </c>
      <c r="P56" s="11">
        <f>SUM(P54:P55)</f>
        <v>382576.71076677489</v>
      </c>
      <c r="Q56" s="49">
        <f>SUM(Q54:Q55)</f>
        <v>1820921.5187894155</v>
      </c>
      <c r="R56" s="11">
        <f t="shared" ref="R56" si="219">SUM(R54:R55)</f>
        <v>458827.29509789852</v>
      </c>
      <c r="S56" s="11">
        <f t="shared" ref="S56" si="220">SUM(S54:S55)</f>
        <v>415585.33712859428</v>
      </c>
      <c r="T56" s="11">
        <f>SUM(T54:T55)</f>
        <v>498117.5351182755</v>
      </c>
      <c r="U56" s="11">
        <f>SUM(U54:U55)</f>
        <v>472413.97634650278</v>
      </c>
      <c r="V56" s="49">
        <f>SUM(V54:V55)</f>
        <v>1844944.1436912711</v>
      </c>
      <c r="W56" s="11">
        <f t="shared" ref="W56:X56" si="221">SUM(W54:W55)</f>
        <v>504693.31336511718</v>
      </c>
      <c r="X56" s="11">
        <f t="shared" si="221"/>
        <v>535274.63917883323</v>
      </c>
      <c r="Y56" s="11">
        <f t="shared" ref="Y56:AD56" si="222">SUM(Y54:Y55)</f>
        <v>500533.36521539727</v>
      </c>
      <c r="Z56" s="11">
        <f t="shared" si="222"/>
        <v>454402.13726688077</v>
      </c>
      <c r="AA56" s="49">
        <f t="shared" si="222"/>
        <v>1994903.4550262282</v>
      </c>
      <c r="AB56" s="11">
        <f t="shared" si="222"/>
        <v>211360.23906741082</v>
      </c>
      <c r="AC56" s="11">
        <f t="shared" si="222"/>
        <v>201005.06311909022</v>
      </c>
      <c r="AD56" s="11">
        <f t="shared" si="222"/>
        <v>171980.78764900917</v>
      </c>
      <c r="AE56" s="11">
        <f t="shared" ref="AE56:AF56" si="223">SUM(AE54:AE55)</f>
        <v>179785.14994047896</v>
      </c>
      <c r="AF56" s="49">
        <f t="shared" si="223"/>
        <v>764131.23977598909</v>
      </c>
    </row>
    <row r="57" spans="1:32" s="38" customFormat="1" x14ac:dyDescent="0.25">
      <c r="A57" s="12"/>
      <c r="B57" s="12" t="s">
        <v>222</v>
      </c>
      <c r="C57" s="13">
        <f>('DRE ANTIGA PARCERIA CAIXA'!C19-('DRE ANTIGA PARCERIA CAIXA'!C116*0.49))*'DRE ANTIGA PARCERIA CAIXA'!C$28</f>
        <v>-96339.056393194711</v>
      </c>
      <c r="D57" s="13">
        <f>('DRE ANTIGA PARCERIA CAIXA'!D19-('DRE ANTIGA PARCERIA CAIXA'!D116*0.49))*'DRE ANTIGA PARCERIA CAIXA'!D$28</f>
        <v>-94515.001885208258</v>
      </c>
      <c r="E57" s="13">
        <f>('DRE ANTIGA PARCERIA CAIXA'!E19-('DRE ANTIGA PARCERIA CAIXA'!E116*0.49))*'DRE ANTIGA PARCERIA CAIXA'!E$28</f>
        <v>-98694.861719222201</v>
      </c>
      <c r="F57" s="13">
        <f>('DRE ANTIGA PARCERIA CAIXA'!F19-('DRE ANTIGA PARCERIA CAIXA'!F116*0.49))*'DRE ANTIGA PARCERIA CAIXA'!F$28</f>
        <v>-85086.512413919758</v>
      </c>
      <c r="G57" s="50">
        <f t="shared" ref="G57:G60" si="224">SUM(C57:F57)</f>
        <v>-374635.43241154496</v>
      </c>
      <c r="H57" s="13">
        <f>('DRE ANTIGA PARCERIA CAIXA'!H19-('DRE ANTIGA PARCERIA CAIXA'!H116*0.49))*'DRE ANTIGA PARCERIA CAIXA'!H$28</f>
        <v>-98932.921795718532</v>
      </c>
      <c r="I57" s="13">
        <f>('DRE ANTIGA PARCERIA CAIXA'!I19-('DRE ANTIGA PARCERIA CAIXA'!I116*0.49))*'DRE ANTIGA PARCERIA CAIXA'!I$28</f>
        <v>-89823.010096101236</v>
      </c>
      <c r="J57" s="13">
        <f>('DRE ANTIGA PARCERIA CAIXA'!J19-('DRE ANTIGA PARCERIA CAIXA'!J116*0.49))*'DRE ANTIGA PARCERIA CAIXA'!J$28</f>
        <v>-89747.667014720078</v>
      </c>
      <c r="K57" s="13">
        <f>('DRE ANTIGA PARCERIA CAIXA'!K19-('DRE ANTIGA PARCERIA CAIXA'!K116*0.49))*'DRE ANTIGA PARCERIA CAIXA'!K$28</f>
        <v>-82505.505766999282</v>
      </c>
      <c r="L57" s="50">
        <f t="shared" ref="L57:L60" si="225">SUM(H57:K57)</f>
        <v>-361009.10467353911</v>
      </c>
      <c r="M57" s="13">
        <f>('DRE ANTIGA PARCERIA CAIXA'!M19-('DRE ANTIGA PARCERIA CAIXA'!M116*0.49))*'DRE ANTIGA PARCERIA CAIXA'!M$28</f>
        <v>-78707.008242637428</v>
      </c>
      <c r="N57" s="13">
        <f>('DRE ANTIGA PARCERIA CAIXA'!N19-('DRE ANTIGA PARCERIA CAIXA'!N116*0.49))*'DRE ANTIGA PARCERIA CAIXA'!N$28</f>
        <v>-122599.96839933255</v>
      </c>
      <c r="O57" s="13">
        <f>('DRE ANTIGA PARCERIA CAIXA'!O19-('DRE ANTIGA PARCERIA CAIXA'!O116*0.49))*'DRE ANTIGA PARCERIA CAIXA'!O$28</f>
        <v>-189987.99519535477</v>
      </c>
      <c r="P57" s="13">
        <f>('DRE ANTIGA PARCERIA CAIXA'!P19-('DRE ANTIGA PARCERIA CAIXA'!P116*0.49))*'DRE ANTIGA PARCERIA CAIXA'!P$28</f>
        <v>-44728.8303023966</v>
      </c>
      <c r="Q57" s="50">
        <f t="shared" ref="Q57:Q60" si="226">SUM(M57:P57)</f>
        <v>-436023.8021397214</v>
      </c>
      <c r="R57" s="13">
        <f>('DRE ANTIGA PARCERIA CAIXA'!R19-('DRE ANTIGA PARCERIA CAIXA'!R116*0.49))*'DRE ANTIGA PARCERIA CAIXA'!R$28</f>
        <v>-112218.92327929162</v>
      </c>
      <c r="S57" s="13">
        <f>('DRE ANTIGA PARCERIA CAIXA'!S19-('DRE ANTIGA PARCERIA CAIXA'!S116*0.49))*'DRE ANTIGA PARCERIA CAIXA'!S$28</f>
        <v>-97724.81879131477</v>
      </c>
      <c r="T57" s="13">
        <f>('DRE ANTIGA PARCERIA CAIXA'!T19-('DRE ANTIGA PARCERIA CAIXA'!T116*0.49))*'DRE ANTIGA PARCERIA CAIXA'!T$28</f>
        <v>-118109.46744574571</v>
      </c>
      <c r="U57" s="13">
        <f>('DRE ANTIGA PARCERIA CAIXA'!U19-('DRE ANTIGA PARCERIA CAIXA'!U116*0.49))*'DRE ANTIGA PARCERIA CAIXA'!U$28</f>
        <v>-142194.3673502405</v>
      </c>
      <c r="V57" s="50">
        <f t="shared" ref="V57:V60" si="227">SUM(R57:U57)</f>
        <v>-470247.57686659263</v>
      </c>
      <c r="W57" s="13">
        <f>('DRE ANTIGA PARCERIA CAIXA'!W19-('DRE ANTIGA PARCERIA CAIXA'!W116*0.49))*'DRE ANTIGA PARCERIA CAIXA'!W$28</f>
        <v>-123903.23054962403</v>
      </c>
      <c r="X57" s="13">
        <f>('DRE ANTIGA PARCERIA CAIXA'!X19-('DRE ANTIGA PARCERIA CAIXA'!X116*0.49))*'DRE ANTIGA PARCERIA CAIXA'!X$28</f>
        <v>-152796.02163777727</v>
      </c>
      <c r="Y57" s="13">
        <f>('DRE ANTIGA PARCERIA CAIXA'!Y19-('DRE ANTIGA PARCERIA CAIXA'!Y116*0.49))*'DRE ANTIGA PARCERIA CAIXA'!Y$28</f>
        <v>-119902.09008803677</v>
      </c>
      <c r="Z57" s="13">
        <f>('DRE ANTIGA PARCERIA CAIXA'!Z19-('DRE ANTIGA PARCERIA CAIXA'!Z116*0.49))*'DRE ANTIGA PARCERIA CAIXA'!Z$28</f>
        <v>-98521.64907841105</v>
      </c>
      <c r="AA57" s="50">
        <f t="shared" ref="AA57:AA60" si="228">SUM(W57:Z57)</f>
        <v>-495122.99135384912</v>
      </c>
      <c r="AB57" s="13">
        <f>('DRE ANTIGA PARCERIA CAIXA'!AB19-('DRE ANTIGA PARCERIA CAIXA'!AB116*0.49))*'DRE ANTIGA PARCERIA CAIXA'!AB$28</f>
        <v>-51901.376863844001</v>
      </c>
      <c r="AC57" s="13">
        <f>('DRE ANTIGA PARCERIA CAIXA'!AC19-('DRE ANTIGA PARCERIA CAIXA'!AC116*0.49))*'DRE ANTIGA PARCERIA CAIXA'!AC$28</f>
        <v>-47352.334473522496</v>
      </c>
      <c r="AD57" s="13">
        <f>('DRE ANTIGA PARCERIA CAIXA'!AD19-('DRE ANTIGA PARCERIA CAIXA'!AD116*0.49))*'DRE ANTIGA PARCERIA CAIXA'!AD$28</f>
        <v>-40727.548120704232</v>
      </c>
      <c r="AE57" s="13">
        <f>('DRE ANTIGA PARCERIA CAIXA'!AE19-('DRE ANTIGA PARCERIA CAIXA'!AE116*0.49))*'DRE ANTIGA PARCERIA CAIXA'!AE$28</f>
        <v>-38973.040418678247</v>
      </c>
      <c r="AF57" s="50">
        <f t="shared" ref="AF57:AF60" si="229">SUM(AB57:AE57)</f>
        <v>-178954.29987674899</v>
      </c>
    </row>
    <row r="58" spans="1:32" s="38" customFormat="1" x14ac:dyDescent="0.25">
      <c r="A58" s="12"/>
      <c r="B58" s="12" t="s">
        <v>223</v>
      </c>
      <c r="C58" s="13">
        <f>('DRE ANTIGA PARCERIA CAIXA'!C20-('DRE ANTIGA PARCERIA CAIXA'!C117*0.49))*'DRE ANTIGA PARCERIA CAIXA'!C$28</f>
        <v>-75267.624947298042</v>
      </c>
      <c r="D58" s="13">
        <f>('DRE ANTIGA PARCERIA CAIXA'!D20-('DRE ANTIGA PARCERIA CAIXA'!D117*0.49))*'DRE ANTIGA PARCERIA CAIXA'!D$28</f>
        <v>-73112.423466793232</v>
      </c>
      <c r="E58" s="13">
        <f>('DRE ANTIGA PARCERIA CAIXA'!E20-('DRE ANTIGA PARCERIA CAIXA'!E117*0.49))*'DRE ANTIGA PARCERIA CAIXA'!E$28</f>
        <v>-77251.448229751419</v>
      </c>
      <c r="F58" s="13">
        <f>('DRE ANTIGA PARCERIA CAIXA'!F20-('DRE ANTIGA PARCERIA CAIXA'!F117*0.49))*'DRE ANTIGA PARCERIA CAIXA'!F$28</f>
        <v>-64759.430422866884</v>
      </c>
      <c r="G58" s="50">
        <f t="shared" si="224"/>
        <v>-290390.92706670961</v>
      </c>
      <c r="H58" s="13">
        <f>('DRE ANTIGA PARCERIA CAIXA'!H20-('DRE ANTIGA PARCERIA CAIXA'!H117*0.49))*'DRE ANTIGA PARCERIA CAIXA'!H$28</f>
        <v>-81211.65822238315</v>
      </c>
      <c r="I58" s="13">
        <f>('DRE ANTIGA PARCERIA CAIXA'!I20-('DRE ANTIGA PARCERIA CAIXA'!I117*0.49))*'DRE ANTIGA PARCERIA CAIXA'!I$28</f>
        <v>-68103.446415712315</v>
      </c>
      <c r="J58" s="13">
        <f>('DRE ANTIGA PARCERIA CAIXA'!J20-('DRE ANTIGA PARCERIA CAIXA'!J117*0.49))*'DRE ANTIGA PARCERIA CAIXA'!J$28</f>
        <v>-63575.271398750316</v>
      </c>
      <c r="K58" s="13">
        <f>('DRE ANTIGA PARCERIA CAIXA'!K20-('DRE ANTIGA PARCERIA CAIXA'!K117*0.49))*'DRE ANTIGA PARCERIA CAIXA'!K$28</f>
        <v>-91090.538505832563</v>
      </c>
      <c r="L58" s="50">
        <f t="shared" si="225"/>
        <v>-303980.91454267834</v>
      </c>
      <c r="M58" s="13">
        <f>('DRE ANTIGA PARCERIA CAIXA'!M20-('DRE ANTIGA PARCERIA CAIXA'!M117*0.49))*'DRE ANTIGA PARCERIA CAIXA'!M$28</f>
        <v>-63302.016532034613</v>
      </c>
      <c r="N58" s="13">
        <f>('DRE ANTIGA PARCERIA CAIXA'!N20-('DRE ANTIGA PARCERIA CAIXA'!N117*0.49))*'DRE ANTIGA PARCERIA CAIXA'!N$28</f>
        <v>-97429.926252956109</v>
      </c>
      <c r="O58" s="13">
        <f>('DRE ANTIGA PARCERIA CAIXA'!O20-('DRE ANTIGA PARCERIA CAIXA'!O117*0.49))*'DRE ANTIGA PARCERIA CAIXA'!O$28</f>
        <v>-157260.1382826817</v>
      </c>
      <c r="P58" s="13">
        <f>('DRE ANTIGA PARCERIA CAIXA'!P20-('DRE ANTIGA PARCERIA CAIXA'!P117*0.49))*'DRE ANTIGA PARCERIA CAIXA'!P$28</f>
        <v>-32413.035851353423</v>
      </c>
      <c r="Q58" s="50">
        <f t="shared" si="226"/>
        <v>-350405.11691902584</v>
      </c>
      <c r="R58" s="13">
        <f>('DRE ANTIGA PARCERIA CAIXA'!R20-('DRE ANTIGA PARCERIA CAIXA'!R117*0.49))*'DRE ANTIGA PARCERIA CAIXA'!R$28</f>
        <v>-66370.884727418437</v>
      </c>
      <c r="S58" s="13">
        <f>('DRE ANTIGA PARCERIA CAIXA'!S20-('DRE ANTIGA PARCERIA CAIXA'!S117*0.49))*'DRE ANTIGA PARCERIA CAIXA'!S$28</f>
        <v>-59225.274935013564</v>
      </c>
      <c r="T58" s="13">
        <f>('DRE ANTIGA PARCERIA CAIXA'!T20-('DRE ANTIGA PARCERIA CAIXA'!T117*0.49))*'DRE ANTIGA PARCERIA CAIXA'!T$28</f>
        <v>-72212.970535236644</v>
      </c>
      <c r="U58" s="13">
        <f>('DRE ANTIGA PARCERIA CAIXA'!U20-('DRE ANTIGA PARCERIA CAIXA'!U117*0.49))*'DRE ANTIGA PARCERIA CAIXA'!U$28</f>
        <v>-86283.725797470805</v>
      </c>
      <c r="V58" s="50">
        <f t="shared" si="227"/>
        <v>-284092.85599513946</v>
      </c>
      <c r="W58" s="13">
        <f>('DRE ANTIGA PARCERIA CAIXA'!W20-('DRE ANTIGA PARCERIA CAIXA'!W117*0.49))*'DRE ANTIGA PARCERIA CAIXA'!W$28</f>
        <v>-73899.501713889724</v>
      </c>
      <c r="X58" s="13">
        <f>('DRE ANTIGA PARCERIA CAIXA'!X20-('DRE ANTIGA PARCERIA CAIXA'!X117*0.49))*'DRE ANTIGA PARCERIA CAIXA'!X$28</f>
        <v>-90123.021032645251</v>
      </c>
      <c r="Y58" s="13">
        <f>('DRE ANTIGA PARCERIA CAIXA'!Y20-('DRE ANTIGA PARCERIA CAIXA'!Y117*0.49))*'DRE ANTIGA PARCERIA CAIXA'!Y$28</f>
        <v>-71250.965902498865</v>
      </c>
      <c r="Z58" s="13">
        <f>('DRE ANTIGA PARCERIA CAIXA'!Z20-('DRE ANTIGA PARCERIA CAIXA'!Z117*0.49))*'DRE ANTIGA PARCERIA CAIXA'!Z$28</f>
        <v>-58680.799475635395</v>
      </c>
      <c r="AA58" s="50">
        <f t="shared" si="228"/>
        <v>-293954.28812466923</v>
      </c>
      <c r="AB58" s="13">
        <f>('DRE ANTIGA PARCERIA CAIXA'!AB20-('DRE ANTIGA PARCERIA CAIXA'!AB117*0.49))*'DRE ANTIGA PARCERIA CAIXA'!AB$28</f>
        <v>-30848.654177660748</v>
      </c>
      <c r="AC58" s="13">
        <f>('DRE ANTIGA PARCERIA CAIXA'!AC20-('DRE ANTIGA PARCERIA CAIXA'!AC117*0.49))*'DRE ANTIGA PARCERIA CAIXA'!AC$28</f>
        <v>-26754.652495358998</v>
      </c>
      <c r="AD58" s="13">
        <f>('DRE ANTIGA PARCERIA CAIXA'!AD20-('DRE ANTIGA PARCERIA CAIXA'!AD117*0.49))*'DRE ANTIGA PARCERIA CAIXA'!AD$28</f>
        <v>-33502.490655991009</v>
      </c>
      <c r="AE58" s="13">
        <f>('DRE ANTIGA PARCERIA CAIXA'!AE20-('DRE ANTIGA PARCERIA CAIXA'!AE117*0.49))*'DRE ANTIGA PARCERIA CAIXA'!AE$28</f>
        <v>-28501.403019119498</v>
      </c>
      <c r="AF58" s="50">
        <f t="shared" si="229"/>
        <v>-119607.20034813025</v>
      </c>
    </row>
    <row r="59" spans="1:32" s="38" customFormat="1" x14ac:dyDescent="0.25">
      <c r="A59" s="12"/>
      <c r="B59" s="12" t="s">
        <v>224</v>
      </c>
      <c r="C59" s="13">
        <f>('DRE ANTIGA PARCERIA CAIXA'!C21-('DRE ANTIGA PARCERIA CAIXA'!C118*0.49))*'DRE ANTIGA PARCERIA CAIXA'!C$28</f>
        <v>0</v>
      </c>
      <c r="D59" s="13">
        <f>('DRE ANTIGA PARCERIA CAIXA'!D21-('DRE ANTIGA PARCERIA CAIXA'!D118*0.49))*'DRE ANTIGA PARCERIA CAIXA'!D$28</f>
        <v>0</v>
      </c>
      <c r="E59" s="13">
        <f>('DRE ANTIGA PARCERIA CAIXA'!E21-('DRE ANTIGA PARCERIA CAIXA'!E118*0.49))*'DRE ANTIGA PARCERIA CAIXA'!E$28</f>
        <v>0</v>
      </c>
      <c r="F59" s="13">
        <f>('DRE ANTIGA PARCERIA CAIXA'!F21-('DRE ANTIGA PARCERIA CAIXA'!F118*0.49))*'DRE ANTIGA PARCERIA CAIXA'!F$28</f>
        <v>0</v>
      </c>
      <c r="G59" s="50">
        <f t="shared" si="224"/>
        <v>0</v>
      </c>
      <c r="H59" s="13">
        <f>('DRE ANTIGA PARCERIA CAIXA'!H21-('DRE ANTIGA PARCERIA CAIXA'!H118*0.49))*'DRE ANTIGA PARCERIA CAIXA'!H$28</f>
        <v>0</v>
      </c>
      <c r="I59" s="13">
        <f>('DRE ANTIGA PARCERIA CAIXA'!I21-('DRE ANTIGA PARCERIA CAIXA'!I118*0.49))*'DRE ANTIGA PARCERIA CAIXA'!I$28</f>
        <v>0</v>
      </c>
      <c r="J59" s="13">
        <f>('DRE ANTIGA PARCERIA CAIXA'!J21-('DRE ANTIGA PARCERIA CAIXA'!J118*0.49))*'DRE ANTIGA PARCERIA CAIXA'!J$28</f>
        <v>0</v>
      </c>
      <c r="K59" s="13">
        <f>('DRE ANTIGA PARCERIA CAIXA'!K21-('DRE ANTIGA PARCERIA CAIXA'!K118*0.49))*'DRE ANTIGA PARCERIA CAIXA'!K$28</f>
        <v>0</v>
      </c>
      <c r="L59" s="50">
        <f t="shared" si="225"/>
        <v>0</v>
      </c>
      <c r="M59" s="13">
        <f>('DRE ANTIGA PARCERIA CAIXA'!M21-('DRE ANTIGA PARCERIA CAIXA'!M118*0.49))*'DRE ANTIGA PARCERIA CAIXA'!M$28</f>
        <v>0</v>
      </c>
      <c r="N59" s="13">
        <f>('DRE ANTIGA PARCERIA CAIXA'!N21-('DRE ANTIGA PARCERIA CAIXA'!N118*0.49))*'DRE ANTIGA PARCERIA CAIXA'!N$28</f>
        <v>0</v>
      </c>
      <c r="O59" s="13">
        <f>('DRE ANTIGA PARCERIA CAIXA'!O21-('DRE ANTIGA PARCERIA CAIXA'!O118*0.49))*'DRE ANTIGA PARCERIA CAIXA'!O$28</f>
        <v>0</v>
      </c>
      <c r="P59" s="13">
        <f>('DRE ANTIGA PARCERIA CAIXA'!P21-('DRE ANTIGA PARCERIA CAIXA'!P118*0.49))*'DRE ANTIGA PARCERIA CAIXA'!P$28</f>
        <v>0</v>
      </c>
      <c r="Q59" s="50">
        <f t="shared" si="226"/>
        <v>0</v>
      </c>
      <c r="R59" s="13">
        <f>('DRE ANTIGA PARCERIA CAIXA'!R21-('DRE ANTIGA PARCERIA CAIXA'!R118*0.49))*'DRE ANTIGA PARCERIA CAIXA'!R$28</f>
        <v>0</v>
      </c>
      <c r="S59" s="13">
        <f>('DRE ANTIGA PARCERIA CAIXA'!S21-('DRE ANTIGA PARCERIA CAIXA'!S118*0.49))*'DRE ANTIGA PARCERIA CAIXA'!S$28</f>
        <v>0</v>
      </c>
      <c r="T59" s="13">
        <f>('DRE ANTIGA PARCERIA CAIXA'!T21-('DRE ANTIGA PARCERIA CAIXA'!T118*0.49))*'DRE ANTIGA PARCERIA CAIXA'!T$28</f>
        <v>0</v>
      </c>
      <c r="U59" s="13">
        <f>('DRE ANTIGA PARCERIA CAIXA'!U21-('DRE ANTIGA PARCERIA CAIXA'!U118*0.49))*'DRE ANTIGA PARCERIA CAIXA'!U$28</f>
        <v>0</v>
      </c>
      <c r="V59" s="50">
        <f t="shared" si="227"/>
        <v>0</v>
      </c>
      <c r="W59" s="13">
        <f>('DRE ANTIGA PARCERIA CAIXA'!W21-('DRE ANTIGA PARCERIA CAIXA'!W118*0.49))*'DRE ANTIGA PARCERIA CAIXA'!W$28</f>
        <v>0</v>
      </c>
      <c r="X59" s="13">
        <f>('DRE ANTIGA PARCERIA CAIXA'!X21-('DRE ANTIGA PARCERIA CAIXA'!X118*0.49))*'DRE ANTIGA PARCERIA CAIXA'!X$28</f>
        <v>0</v>
      </c>
      <c r="Y59" s="13">
        <f>('DRE ANTIGA PARCERIA CAIXA'!Y21-('DRE ANTIGA PARCERIA CAIXA'!Y118*0.49))*'DRE ANTIGA PARCERIA CAIXA'!Y$28</f>
        <v>0</v>
      </c>
      <c r="Z59" s="13">
        <f>('DRE ANTIGA PARCERIA CAIXA'!Z21-('DRE ANTIGA PARCERIA CAIXA'!Z118*0.49))*'DRE ANTIGA PARCERIA CAIXA'!Z$28</f>
        <v>0</v>
      </c>
      <c r="AA59" s="50">
        <f t="shared" si="228"/>
        <v>0</v>
      </c>
      <c r="AB59" s="13">
        <f>('DRE ANTIGA PARCERIA CAIXA'!AB21-('DRE ANTIGA PARCERIA CAIXA'!AB118*0.49))*'DRE ANTIGA PARCERIA CAIXA'!AB$28</f>
        <v>0</v>
      </c>
      <c r="AC59" s="13">
        <f>('DRE ANTIGA PARCERIA CAIXA'!AC21-('DRE ANTIGA PARCERIA CAIXA'!AC118*0.49))*'DRE ANTIGA PARCERIA CAIXA'!AC$28</f>
        <v>0</v>
      </c>
      <c r="AD59" s="13">
        <f>('DRE ANTIGA PARCERIA CAIXA'!AD21-('DRE ANTIGA PARCERIA CAIXA'!AD118*0.49))*'DRE ANTIGA PARCERIA CAIXA'!AD$28</f>
        <v>0</v>
      </c>
      <c r="AE59" s="13">
        <f>('DRE ANTIGA PARCERIA CAIXA'!AE21-('DRE ANTIGA PARCERIA CAIXA'!AE118*0.49))*'DRE ANTIGA PARCERIA CAIXA'!AE$28</f>
        <v>0</v>
      </c>
      <c r="AF59" s="50">
        <f t="shared" si="229"/>
        <v>0</v>
      </c>
    </row>
    <row r="60" spans="1:32" s="38" customFormat="1" x14ac:dyDescent="0.25">
      <c r="A60" s="12"/>
      <c r="B60" s="12" t="s">
        <v>225</v>
      </c>
      <c r="C60" s="13">
        <f>('DRE ANTIGA PARCERIA CAIXA'!C22-'DRE ANTIGA PARCERIA CAIXA'!C315-('DRE ANTIGA PARCERIA CAIXA'!C119*0.49))*'DRE ANTIGA PARCERIA CAIXA'!C$28</f>
        <v>-3.4772261811442146E-3</v>
      </c>
      <c r="D60" s="13">
        <f>('DRE ANTIGA PARCERIA CAIXA'!D22-'DRE ANTIGA PARCERIA CAIXA'!D315-('DRE ANTIGA PARCERIA CAIXA'!D119*0.49))*'DRE ANTIGA PARCERIA CAIXA'!D$28</f>
        <v>3.4772261776364758E-3</v>
      </c>
      <c r="E60" s="13">
        <f>('DRE ANTIGA PARCERIA CAIXA'!E22-'DRE ANTIGA PARCERIA CAIXA'!E315-('DRE ANTIGA PARCERIA CAIXA'!E119*0.49))*'DRE ANTIGA PARCERIA CAIXA'!E$28</f>
        <v>-98.195959979992978</v>
      </c>
      <c r="F60" s="13">
        <f>('DRE ANTIGA PARCERIA CAIXA'!F22-'DRE ANTIGA PARCERIA CAIXA'!F315-('DRE ANTIGA PARCERIA CAIXA'!F119*0.49))*'DRE ANTIGA PARCERIA CAIXA'!F$28</f>
        <v>98.195959980000865</v>
      </c>
      <c r="G60" s="50">
        <f t="shared" si="224"/>
        <v>4.3769432522822171E-12</v>
      </c>
      <c r="H60" s="13">
        <f>('DRE ANTIGA PARCERIA CAIXA'!H22-'DRE ANTIGA PARCERIA CAIXA'!H315-('DRE ANTIGA PARCERIA CAIXA'!H119*0.49))*'DRE ANTIGA PARCERIA CAIXA'!H$28</f>
        <v>0</v>
      </c>
      <c r="I60" s="13">
        <f>('DRE ANTIGA PARCERIA CAIXA'!I22-'DRE ANTIGA PARCERIA CAIXA'!I315-('DRE ANTIGA PARCERIA CAIXA'!I119*0.49))*'DRE ANTIGA PARCERIA CAIXA'!I$28</f>
        <v>1.0523217497393488E-11</v>
      </c>
      <c r="J60" s="13">
        <f>('DRE ANTIGA PARCERIA CAIXA'!J22-'DRE ANTIGA PARCERIA CAIXA'!J315-('DRE ANTIGA PARCERIA CAIXA'!J119*0.49))*'DRE ANTIGA PARCERIA CAIXA'!J$28</f>
        <v>-8.7693479144945736E-12</v>
      </c>
      <c r="K60" s="13">
        <f>('DRE ANTIGA PARCERIA CAIXA'!K22-'DRE ANTIGA PARCERIA CAIXA'!K315-('DRE ANTIGA PARCERIA CAIXA'!K119*0.49))*'DRE ANTIGA PARCERIA CAIXA'!K$28</f>
        <v>-5.2616087486967441E-12</v>
      </c>
      <c r="L60" s="50">
        <f t="shared" si="225"/>
        <v>-3.5077391657978294E-12</v>
      </c>
      <c r="M60" s="13">
        <f>('DRE ANTIGA PARCERIA CAIXA'!M22-'DRE ANTIGA PARCERIA CAIXA'!M315-('DRE ANTIGA PARCERIA CAIXA'!M119*0.49))*'DRE ANTIGA PARCERIA CAIXA'!M$28</f>
        <v>3.5077391657978294E-12</v>
      </c>
      <c r="N60" s="13">
        <f>('DRE ANTIGA PARCERIA CAIXA'!N22-'DRE ANTIGA PARCERIA CAIXA'!N315-('DRE ANTIGA PARCERIA CAIXA'!N119*0.49))*'DRE ANTIGA PARCERIA CAIXA'!N$28</f>
        <v>1.7538695828989147E-12</v>
      </c>
      <c r="O60" s="13">
        <f>('DRE ANTIGA PARCERIA CAIXA'!O22-'DRE ANTIGA PARCERIA CAIXA'!O315-('DRE ANTIGA PARCERIA CAIXA'!O119*0.49))*'DRE ANTIGA PARCERIA CAIXA'!O$28</f>
        <v>-1.0523217497393488E-11</v>
      </c>
      <c r="P60" s="13">
        <f>('DRE ANTIGA PARCERIA CAIXA'!P22-'DRE ANTIGA PARCERIA CAIXA'!P315-('DRE ANTIGA PARCERIA CAIXA'!P119*0.49))*'DRE ANTIGA PARCERIA CAIXA'!P$28</f>
        <v>1.7538695828989147E-12</v>
      </c>
      <c r="Q60" s="50">
        <f t="shared" si="226"/>
        <v>-3.5077391657978294E-12</v>
      </c>
      <c r="R60" s="13">
        <f>('DRE ANTIGA PARCERIA CAIXA'!R22-'DRE ANTIGA PARCERIA CAIXA'!R315-('DRE ANTIGA PARCERIA CAIXA'!R119*0.49))*'DRE ANTIGA PARCERIA CAIXA'!R$28</f>
        <v>3.5077391657978294E-12</v>
      </c>
      <c r="S60" s="13">
        <f>('DRE ANTIGA PARCERIA CAIXA'!S22-'DRE ANTIGA PARCERIA CAIXA'!S315-('DRE ANTIGA PARCERIA CAIXA'!S119*0.49))*'DRE ANTIGA PARCERIA CAIXA'!S$28</f>
        <v>-7.0154783315956589E-12</v>
      </c>
      <c r="T60" s="13">
        <f>('DRE ANTIGA PARCERIA CAIXA'!T22-'DRE ANTIGA PARCERIA CAIXA'!T315-('DRE ANTIGA PARCERIA CAIXA'!T119*0.49))*'DRE ANTIGA PARCERIA CAIXA'!T$28</f>
        <v>-3.5077391657978294E-12</v>
      </c>
      <c r="U60" s="13">
        <f>('DRE ANTIGA PARCERIA CAIXA'!U22-'DRE ANTIGA PARCERIA CAIXA'!U315-('DRE ANTIGA PARCERIA CAIXA'!U119*0.49))*'DRE ANTIGA PARCERIA CAIXA'!U$28</f>
        <v>3.5077391657978294E-12</v>
      </c>
      <c r="V60" s="50">
        <f t="shared" si="227"/>
        <v>-3.5077391657978294E-12</v>
      </c>
      <c r="W60" s="13">
        <f>('DRE ANTIGA PARCERIA CAIXA'!W22-'DRE ANTIGA PARCERIA CAIXA'!W315-('DRE ANTIGA PARCERIA CAIXA'!W119*0.49))*'DRE ANTIGA PARCERIA CAIXA'!W$28</f>
        <v>0</v>
      </c>
      <c r="X60" s="13">
        <f>('DRE ANTIGA PARCERIA CAIXA'!X22-'DRE ANTIGA PARCERIA CAIXA'!X315-('DRE ANTIGA PARCERIA CAIXA'!X119*0.49))*'DRE ANTIGA PARCERIA CAIXA'!X$28</f>
        <v>8.7693479144945736E-13</v>
      </c>
      <c r="Y60" s="13">
        <f>('DRE ANTIGA PARCERIA CAIXA'!Y22-'DRE ANTIGA PARCERIA CAIXA'!Y315-('DRE ANTIGA PARCERIA CAIXA'!Y119*0.49))*'DRE ANTIGA PARCERIA CAIXA'!Y$28</f>
        <v>1.7538695828989147E-12</v>
      </c>
      <c r="Z60" s="13">
        <f>('DRE ANTIGA PARCERIA CAIXA'!Z22-'DRE ANTIGA PARCERIA CAIXA'!Z315-('DRE ANTIGA PARCERIA CAIXA'!Z119*0.49))*'DRE ANTIGA PARCERIA CAIXA'!Z$28</f>
        <v>-261.51886247303469</v>
      </c>
      <c r="AA60" s="50">
        <f t="shared" si="228"/>
        <v>-261.51886247303207</v>
      </c>
      <c r="AB60" s="13">
        <f>('DRE ANTIGA PARCERIA CAIXA'!AB22-'DRE ANTIGA PARCERIA CAIXA'!AB315-('DRE ANTIGA PARCERIA CAIXA'!AB119*0.49))*'DRE ANTIGA PARCERIA CAIXA'!AB$28</f>
        <v>-408.02725660724866</v>
      </c>
      <c r="AC60" s="13">
        <f>('DRE ANTIGA PARCERIA CAIXA'!AC22-'DRE ANTIGA PARCERIA CAIXA'!AC315-('DRE ANTIGA PARCERIA CAIXA'!AC119*0.49))*'DRE ANTIGA PARCERIA CAIXA'!AC$28</f>
        <v>-392.50718862725989</v>
      </c>
      <c r="AD60" s="13">
        <f>('DRE ANTIGA PARCERIA CAIXA'!AD22-'DRE ANTIGA PARCERIA CAIXA'!AD315-('DRE ANTIGA PARCERIA CAIXA'!AD119*0.49))*'DRE ANTIGA PARCERIA CAIXA'!AD$28</f>
        <v>-383.84706999423952</v>
      </c>
      <c r="AE60" s="13">
        <f>('DRE ANTIGA PARCERIA CAIXA'!AE22-'DRE ANTIGA PARCERIA CAIXA'!AE315-('DRE ANTIGA PARCERIA CAIXA'!AE119*0.49))*'DRE ANTIGA PARCERIA CAIXA'!AE$28</f>
        <v>-1611.1855805362843</v>
      </c>
      <c r="AF60" s="50">
        <f t="shared" si="229"/>
        <v>-2795.5670957650323</v>
      </c>
    </row>
    <row r="61" spans="1:32" s="38" customFormat="1" x14ac:dyDescent="0.25">
      <c r="A61" s="16"/>
      <c r="B61" s="16" t="s">
        <v>226</v>
      </c>
      <c r="C61" s="17">
        <f t="shared" ref="C61" si="230">SUM(C56:C60)</f>
        <v>224115.88926404709</v>
      </c>
      <c r="D61" s="17">
        <f t="shared" ref="D61" si="231">SUM(D56:D60)</f>
        <v>213957.44231249657</v>
      </c>
      <c r="E61" s="17">
        <f>SUM(E56:E60)</f>
        <v>229557.49299618058</v>
      </c>
      <c r="F61" s="17">
        <f>SUM(F56:F60)</f>
        <v>250605.11280925214</v>
      </c>
      <c r="G61" s="55">
        <f>SUM(G56:G60)</f>
        <v>918235.93738197605</v>
      </c>
      <c r="H61" s="17">
        <f t="shared" ref="H61" si="232">SUM(H56:H60)</f>
        <v>235621.51594307987</v>
      </c>
      <c r="I61" s="17">
        <f t="shared" ref="I61" si="233">SUM(I56:I60)</f>
        <v>259678.32784712227</v>
      </c>
      <c r="J61" s="17">
        <f>SUM(J56:J60)</f>
        <v>231421.28050358442</v>
      </c>
      <c r="K61" s="17">
        <f>SUM(K56:K60)</f>
        <v>257648.73958643904</v>
      </c>
      <c r="L61" s="55">
        <f>SUM(L56:L60)</f>
        <v>984369.86388022592</v>
      </c>
      <c r="M61" s="17">
        <f t="shared" ref="M61" si="234">SUM(M56:M60)</f>
        <v>242021.44568907307</v>
      </c>
      <c r="N61" s="17">
        <f t="shared" ref="N61" si="235">SUM(N56:N60)</f>
        <v>225303.92228783126</v>
      </c>
      <c r="O61" s="17">
        <f>SUM(O56:O60)</f>
        <v>261732.38714073924</v>
      </c>
      <c r="P61" s="17">
        <f>SUM(P56:P60)</f>
        <v>305434.84461302485</v>
      </c>
      <c r="Q61" s="55">
        <f>SUM(Q56:Q60)</f>
        <v>1034492.5997306684</v>
      </c>
      <c r="R61" s="17">
        <f t="shared" ref="R61" si="236">SUM(R56:R60)</f>
        <v>280237.48709118849</v>
      </c>
      <c r="S61" s="17">
        <f t="shared" ref="S61" si="237">SUM(S56:S60)</f>
        <v>258635.24340226594</v>
      </c>
      <c r="T61" s="17">
        <f>SUM(T56:T60)</f>
        <v>307795.09713729314</v>
      </c>
      <c r="U61" s="17">
        <f>SUM(U56:U60)</f>
        <v>243935.8831987915</v>
      </c>
      <c r="V61" s="55">
        <f>SUM(V56:V60)</f>
        <v>1090603.7108295388</v>
      </c>
      <c r="W61" s="17">
        <f t="shared" ref="W61:X61" si="238">SUM(W56:W60)</f>
        <v>306890.58110160346</v>
      </c>
      <c r="X61" s="17">
        <f t="shared" si="238"/>
        <v>292355.5965084107</v>
      </c>
      <c r="Y61" s="17">
        <f t="shared" ref="Y61:AD61" si="239">SUM(Y56:Y60)</f>
        <v>309380.30922486162</v>
      </c>
      <c r="Z61" s="17">
        <f t="shared" si="239"/>
        <v>296938.1698503613</v>
      </c>
      <c r="AA61" s="55">
        <f t="shared" si="239"/>
        <v>1205564.6566852366</v>
      </c>
      <c r="AB61" s="17">
        <f t="shared" si="239"/>
        <v>128202.18076929882</v>
      </c>
      <c r="AC61" s="17">
        <f t="shared" si="239"/>
        <v>126505.56896158146</v>
      </c>
      <c r="AD61" s="17">
        <f t="shared" si="239"/>
        <v>97366.901802319699</v>
      </c>
      <c r="AE61" s="17">
        <f t="shared" ref="AE61:AF61" si="240">SUM(AE56:AE60)</f>
        <v>110699.52092214493</v>
      </c>
      <c r="AF61" s="55">
        <f t="shared" si="240"/>
        <v>462774.17245534487</v>
      </c>
    </row>
    <row r="62" spans="1:32" s="38" customFormat="1" x14ac:dyDescent="0.25">
      <c r="A62" s="12"/>
      <c r="B62" s="12" t="s">
        <v>227</v>
      </c>
      <c r="C62" s="13">
        <f>('DRE ANTIGA PARCERIA CAIXA'!C25-('DRE ANTIGA PARCERIA CAIXA'!C122*0.49))*'DRE ANTIGA PARCERIA CAIXA'!C$28</f>
        <v>0</v>
      </c>
      <c r="D62" s="13">
        <f>('DRE ANTIGA PARCERIA CAIXA'!D25-('DRE ANTIGA PARCERIA CAIXA'!D122*0.49))*'DRE ANTIGA PARCERIA CAIXA'!D$28</f>
        <v>0</v>
      </c>
      <c r="E62" s="13">
        <f>('DRE ANTIGA PARCERIA CAIXA'!E25-('DRE ANTIGA PARCERIA CAIXA'!E122*0.49))*'DRE ANTIGA PARCERIA CAIXA'!E$28</f>
        <v>0</v>
      </c>
      <c r="F62" s="13">
        <f>('DRE ANTIGA PARCERIA CAIXA'!F25-('DRE ANTIGA PARCERIA CAIXA'!F122*0.49))*'DRE ANTIGA PARCERIA CAIXA'!F$28</f>
        <v>0</v>
      </c>
      <c r="G62" s="51">
        <f>SUM(C62:F62)</f>
        <v>0</v>
      </c>
      <c r="H62" s="13">
        <f>('DRE ANTIGA PARCERIA CAIXA'!H25-('DRE ANTIGA PARCERIA CAIXA'!H122*0.49))*'DRE ANTIGA PARCERIA CAIXA'!H$28</f>
        <v>0</v>
      </c>
      <c r="I62" s="13">
        <f>('DRE ANTIGA PARCERIA CAIXA'!I25-('DRE ANTIGA PARCERIA CAIXA'!I122*0.49))*'DRE ANTIGA PARCERIA CAIXA'!I$28</f>
        <v>0</v>
      </c>
      <c r="J62" s="13">
        <f>('DRE ANTIGA PARCERIA CAIXA'!J25-('DRE ANTIGA PARCERIA CAIXA'!J122*0.49))*'DRE ANTIGA PARCERIA CAIXA'!J$28</f>
        <v>0</v>
      </c>
      <c r="K62" s="13">
        <f>('DRE ANTIGA PARCERIA CAIXA'!K25-('DRE ANTIGA PARCERIA CAIXA'!K122*0.49))*'DRE ANTIGA PARCERIA CAIXA'!K$28</f>
        <v>0</v>
      </c>
      <c r="L62" s="51">
        <f>SUM(H62:K62)</f>
        <v>0</v>
      </c>
      <c r="M62" s="13">
        <f>('DRE ANTIGA PARCERIA CAIXA'!M25-('DRE ANTIGA PARCERIA CAIXA'!M122*0.49))*'DRE ANTIGA PARCERIA CAIXA'!M$28</f>
        <v>0</v>
      </c>
      <c r="N62" s="13">
        <f>('DRE ANTIGA PARCERIA CAIXA'!N25-('DRE ANTIGA PARCERIA CAIXA'!N122*0.49))*'DRE ANTIGA PARCERIA CAIXA'!N$28</f>
        <v>0</v>
      </c>
      <c r="O62" s="13">
        <f>('DRE ANTIGA PARCERIA CAIXA'!O25-('DRE ANTIGA PARCERIA CAIXA'!O122*0.49))*'DRE ANTIGA PARCERIA CAIXA'!O$28</f>
        <v>0</v>
      </c>
      <c r="P62" s="13">
        <f>('DRE ANTIGA PARCERIA CAIXA'!P25-('DRE ANTIGA PARCERIA CAIXA'!P122*0.49))*'DRE ANTIGA PARCERIA CAIXA'!P$28</f>
        <v>0</v>
      </c>
      <c r="Q62" s="51">
        <f>SUM(M62:P62)</f>
        <v>0</v>
      </c>
      <c r="R62" s="13">
        <f>('DRE ANTIGA PARCERIA CAIXA'!R25-('DRE ANTIGA PARCERIA CAIXA'!R122*0.49))*'DRE ANTIGA PARCERIA CAIXA'!R$28</f>
        <v>0</v>
      </c>
      <c r="S62" s="13">
        <f>('DRE ANTIGA PARCERIA CAIXA'!S25-('DRE ANTIGA PARCERIA CAIXA'!S122*0.49))*'DRE ANTIGA PARCERIA CAIXA'!S$28</f>
        <v>3089.7788999999998</v>
      </c>
      <c r="T62" s="13">
        <f>('DRE ANTIGA PARCERIA CAIXA'!T25-('DRE ANTIGA PARCERIA CAIXA'!T122*0.49))*'DRE ANTIGA PARCERIA CAIXA'!T$28</f>
        <v>1315.1687999999999</v>
      </c>
      <c r="U62" s="13">
        <f>('DRE ANTIGA PARCERIA CAIXA'!U25-('DRE ANTIGA PARCERIA CAIXA'!U122*0.49))*'DRE ANTIGA PARCERIA CAIXA'!U$28</f>
        <v>1306.780881907719</v>
      </c>
      <c r="V62" s="51">
        <f>SUM(R62:U62)</f>
        <v>5711.7285819077188</v>
      </c>
      <c r="W62" s="13">
        <f>('DRE ANTIGA PARCERIA CAIXA'!W25-('DRE ANTIGA PARCERIA CAIXA'!W122*0.49))*'DRE ANTIGA PARCERIA CAIXA'!W$28</f>
        <v>1306.9730999999999</v>
      </c>
      <c r="X62" s="13">
        <f>('DRE ANTIGA PARCERIA CAIXA'!X25-('DRE ANTIGA PARCERIA CAIXA'!X122*0.49))*'DRE ANTIGA PARCERIA CAIXA'!X$28</f>
        <v>1311.7940999999998</v>
      </c>
      <c r="Y62" s="13">
        <f>('DRE ANTIGA PARCERIA CAIXA'!Y25-('DRE ANTIGA PARCERIA CAIXA'!Y122*0.49))*'DRE ANTIGA PARCERIA CAIXA'!Y$28</f>
        <v>1310.8299</v>
      </c>
      <c r="Z62" s="13">
        <f>('DRE ANTIGA PARCERIA CAIXA'!Z25-('DRE ANTIGA PARCERIA CAIXA'!Z122*0.49))*'DRE ANTIGA PARCERIA CAIXA'!Z$28</f>
        <v>-1926.9536999999998</v>
      </c>
      <c r="AA62" s="51">
        <f>SUM(W62:Z62)</f>
        <v>2002.6434000000002</v>
      </c>
      <c r="AB62" s="13">
        <f>('DRE ANTIGA PARCERIA CAIXA'!AB25-('DRE ANTIGA PARCERIA CAIXA'!AB122*0.49))*'DRE ANTIGA PARCERIA CAIXA'!AB$28</f>
        <v>767.13137070121604</v>
      </c>
      <c r="AC62" s="13">
        <f>('DRE ANTIGA PARCERIA CAIXA'!AC25-('DRE ANTIGA PARCERIA CAIXA'!AC122*0.49))*'DRE ANTIGA PARCERIA CAIXA'!AC$28</f>
        <v>-79.2261515815335</v>
      </c>
      <c r="AD62" s="13">
        <f>('DRE ANTIGA PARCERIA CAIXA'!AD25-('DRE ANTIGA PARCERIA CAIXA'!AD122*0.49))*'DRE ANTIGA PARCERIA CAIXA'!AD$28</f>
        <v>374.30992768032598</v>
      </c>
      <c r="AE62" s="13">
        <f>('DRE ANTIGA PARCERIA CAIXA'!AE25-('DRE ANTIGA PARCERIA CAIXA'!AE122*0.49))*'DRE ANTIGA PARCERIA CAIXA'!AE$28</f>
        <v>3113.2061309675701</v>
      </c>
      <c r="AF62" s="51">
        <f>SUM(AB62:AE62)</f>
        <v>4175.4212777675784</v>
      </c>
    </row>
    <row r="63" spans="1:32" s="38" customFormat="1" ht="15.75" thickBot="1" x14ac:dyDescent="0.3">
      <c r="A63" s="39"/>
      <c r="B63" s="39" t="s">
        <v>228</v>
      </c>
      <c r="C63" s="40">
        <f t="shared" ref="C63" si="241">SUM(C61:C62)</f>
        <v>224115.88926404709</v>
      </c>
      <c r="D63" s="40">
        <f t="shared" ref="D63" si="242">SUM(D61:D62)</f>
        <v>213957.44231249657</v>
      </c>
      <c r="E63" s="40">
        <f>SUM(E61:E62)</f>
        <v>229557.49299618058</v>
      </c>
      <c r="F63" s="40">
        <f>SUM(F61:F62)</f>
        <v>250605.11280925214</v>
      </c>
      <c r="G63" s="47">
        <f>SUM(G61:G62)</f>
        <v>918235.93738197605</v>
      </c>
      <c r="H63" s="40">
        <f t="shared" ref="H63" si="243">SUM(H61:H62)</f>
        <v>235621.51594307987</v>
      </c>
      <c r="I63" s="40">
        <f t="shared" ref="I63" si="244">SUM(I61:I62)</f>
        <v>259678.32784712227</v>
      </c>
      <c r="J63" s="40">
        <f>SUM(J61:J62)</f>
        <v>231421.28050358442</v>
      </c>
      <c r="K63" s="40">
        <f>SUM(K61:K62)</f>
        <v>257648.73958643904</v>
      </c>
      <c r="L63" s="47">
        <f>SUM(L61:L62)</f>
        <v>984369.86388022592</v>
      </c>
      <c r="M63" s="40">
        <f t="shared" ref="M63" si="245">SUM(M61:M62)</f>
        <v>242021.44568907307</v>
      </c>
      <c r="N63" s="40">
        <f t="shared" ref="N63" si="246">SUM(N61:N62)</f>
        <v>225303.92228783126</v>
      </c>
      <c r="O63" s="40">
        <f>SUM(O61:O62)</f>
        <v>261732.38714073924</v>
      </c>
      <c r="P63" s="40">
        <f>SUM(P61:P62)</f>
        <v>305434.84461302485</v>
      </c>
      <c r="Q63" s="47">
        <f>SUM(Q61:Q62)</f>
        <v>1034492.5997306684</v>
      </c>
      <c r="R63" s="40">
        <f t="shared" ref="R63" si="247">SUM(R61:R62)</f>
        <v>280237.48709118849</v>
      </c>
      <c r="S63" s="40">
        <f t="shared" ref="S63" si="248">SUM(S61:S62)</f>
        <v>261725.02230226595</v>
      </c>
      <c r="T63" s="40">
        <f>SUM(T61:T62)</f>
        <v>309110.26593729312</v>
      </c>
      <c r="U63" s="40">
        <f>SUM(U61:U62)</f>
        <v>245242.66408069924</v>
      </c>
      <c r="V63" s="47">
        <f>SUM(V61:V62)</f>
        <v>1096315.4394114465</v>
      </c>
      <c r="W63" s="40">
        <f t="shared" ref="W63:X63" si="249">SUM(W61:W62)</f>
        <v>308197.55420160346</v>
      </c>
      <c r="X63" s="40">
        <f t="shared" si="249"/>
        <v>293667.3906084107</v>
      </c>
      <c r="Y63" s="40">
        <f t="shared" ref="Y63:AD63" si="250">SUM(Y61:Y62)</f>
        <v>310691.13912486163</v>
      </c>
      <c r="Z63" s="40">
        <f t="shared" si="250"/>
        <v>295011.21615036129</v>
      </c>
      <c r="AA63" s="47">
        <f t="shared" si="250"/>
        <v>1207567.3000852366</v>
      </c>
      <c r="AB63" s="40">
        <f t="shared" si="250"/>
        <v>128969.31214000004</v>
      </c>
      <c r="AC63" s="40">
        <f t="shared" si="250"/>
        <v>126426.34280999993</v>
      </c>
      <c r="AD63" s="40">
        <f t="shared" si="250"/>
        <v>97741.211730000025</v>
      </c>
      <c r="AE63" s="40">
        <f t="shared" ref="AE63:AF63" si="251">SUM(AE61:AE62)</f>
        <v>113812.7270531125</v>
      </c>
      <c r="AF63" s="47">
        <f t="shared" si="251"/>
        <v>466949.59373311244</v>
      </c>
    </row>
    <row r="64" spans="1:32" s="165" customFormat="1" ht="15.75" thickBot="1" x14ac:dyDescent="0.3">
      <c r="A64" s="2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s="167" customFormat="1" x14ac:dyDescent="0.25">
      <c r="A65" s="31"/>
      <c r="B65" s="31" t="s">
        <v>233</v>
      </c>
      <c r="C65" s="43" t="s">
        <v>117</v>
      </c>
      <c r="D65" s="43" t="s">
        <v>118</v>
      </c>
      <c r="E65" s="43" t="s">
        <v>119</v>
      </c>
      <c r="F65" s="43" t="s">
        <v>120</v>
      </c>
      <c r="G65" s="48">
        <v>2016</v>
      </c>
      <c r="H65" s="43" t="s">
        <v>121</v>
      </c>
      <c r="I65" s="43" t="s">
        <v>122</v>
      </c>
      <c r="J65" s="43" t="s">
        <v>123</v>
      </c>
      <c r="K65" s="43" t="s">
        <v>124</v>
      </c>
      <c r="L65" s="48">
        <v>2017</v>
      </c>
      <c r="M65" s="43" t="s">
        <v>125</v>
      </c>
      <c r="N65" s="43" t="s">
        <v>126</v>
      </c>
      <c r="O65" s="43" t="s">
        <v>127</v>
      </c>
      <c r="P65" s="43" t="s">
        <v>128</v>
      </c>
      <c r="Q65" s="48">
        <v>2018</v>
      </c>
      <c r="R65" s="43" t="s">
        <v>129</v>
      </c>
      <c r="S65" s="43" t="s">
        <v>130</v>
      </c>
      <c r="T65" s="43" t="s">
        <v>131</v>
      </c>
      <c r="U65" s="43" t="s">
        <v>132</v>
      </c>
      <c r="V65" s="48">
        <v>2019</v>
      </c>
      <c r="W65" s="43" t="s">
        <v>133</v>
      </c>
      <c r="X65" s="43" t="s">
        <v>134</v>
      </c>
      <c r="Y65" s="43" t="s">
        <v>135</v>
      </c>
      <c r="Z65" s="43" t="s">
        <v>136</v>
      </c>
      <c r="AA65" s="48">
        <v>2020</v>
      </c>
      <c r="AB65" s="43" t="s">
        <v>137</v>
      </c>
      <c r="AC65" s="43" t="s">
        <v>138</v>
      </c>
      <c r="AD65" s="43" t="s">
        <v>514</v>
      </c>
      <c r="AE65" s="43" t="s">
        <v>563</v>
      </c>
      <c r="AF65" s="48">
        <v>2021</v>
      </c>
    </row>
    <row r="66" spans="1:32" s="167" customFormat="1" hidden="1" x14ac:dyDescent="0.25">
      <c r="A66" s="31"/>
      <c r="B66" s="31" t="s">
        <v>233</v>
      </c>
      <c r="C66" s="43" t="s">
        <v>139</v>
      </c>
      <c r="D66" s="43" t="s">
        <v>140</v>
      </c>
      <c r="E66" s="43" t="s">
        <v>141</v>
      </c>
      <c r="F66" s="43" t="s">
        <v>142</v>
      </c>
      <c r="G66" s="48">
        <v>2016</v>
      </c>
      <c r="H66" s="43" t="s">
        <v>143</v>
      </c>
      <c r="I66" s="43" t="s">
        <v>144</v>
      </c>
      <c r="J66" s="43" t="s">
        <v>145</v>
      </c>
      <c r="K66" s="43" t="s">
        <v>146</v>
      </c>
      <c r="L66" s="48">
        <v>2017</v>
      </c>
      <c r="M66" s="43" t="s">
        <v>147</v>
      </c>
      <c r="N66" s="43" t="s">
        <v>148</v>
      </c>
      <c r="O66" s="43" t="s">
        <v>149</v>
      </c>
      <c r="P66" s="43" t="s">
        <v>150</v>
      </c>
      <c r="Q66" s="48">
        <v>2018</v>
      </c>
      <c r="R66" s="43" t="s">
        <v>151</v>
      </c>
      <c r="S66" s="43" t="s">
        <v>152</v>
      </c>
      <c r="T66" s="43" t="s">
        <v>153</v>
      </c>
      <c r="U66" s="43" t="s">
        <v>154</v>
      </c>
      <c r="V66" s="48">
        <v>2019</v>
      </c>
      <c r="W66" s="43" t="s">
        <v>155</v>
      </c>
      <c r="X66" s="43" t="s">
        <v>156</v>
      </c>
      <c r="Y66" s="43" t="s">
        <v>157</v>
      </c>
      <c r="Z66" s="43" t="s">
        <v>158</v>
      </c>
      <c r="AA66" s="48">
        <v>2020</v>
      </c>
      <c r="AB66" s="43" t="s">
        <v>159</v>
      </c>
      <c r="AC66" s="43" t="s">
        <v>160</v>
      </c>
      <c r="AD66" s="43" t="s">
        <v>513</v>
      </c>
      <c r="AE66" s="43" t="s">
        <v>564</v>
      </c>
      <c r="AF66" s="48">
        <v>2021</v>
      </c>
    </row>
    <row r="67" spans="1:32" s="38" customFormat="1" x14ac:dyDescent="0.25">
      <c r="A67" s="10"/>
      <c r="B67" s="10" t="s">
        <v>214</v>
      </c>
      <c r="C67" s="11"/>
      <c r="D67" s="11"/>
      <c r="E67" s="11"/>
      <c r="F67" s="11"/>
      <c r="G67" s="49"/>
      <c r="H67" s="11"/>
      <c r="I67" s="11"/>
      <c r="J67" s="11"/>
      <c r="K67" s="11"/>
      <c r="L67" s="49"/>
      <c r="M67" s="11"/>
      <c r="N67" s="11"/>
      <c r="O67" s="11"/>
      <c r="P67" s="11"/>
      <c r="Q67" s="49"/>
      <c r="R67" s="11"/>
      <c r="S67" s="11"/>
      <c r="T67" s="11"/>
      <c r="U67" s="11"/>
      <c r="V67" s="49"/>
      <c r="W67" s="11"/>
      <c r="X67" s="11"/>
      <c r="Y67" s="11"/>
      <c r="Z67" s="11">
        <f>('DRE NOVAS PARCERIAS CAIXA'!Z11*'DRE NOVAS PARCERIAS CAIXA'!Z$28)+('DRE NOVAS PARCERIAS CAIXA'!Z133*'DRE NOVAS PARCERIAS CAIXA'!Z$150)+('DRE NOVAS PARCERIAS CAIXA'!Z164*'DRE NOVAS PARCERIAS CAIXA'!Z$181)+('DRE NOVAS PARCERIAS CAIXA'!Z189*'DRE NOVAS PARCERIAS CAIXA'!Z$207)+('DRE NOVAS PARCERIAS CAIXA'!Z215*'DRE NOVAS PARCERIAS CAIXA'!Z$233)</f>
        <v>0</v>
      </c>
      <c r="AA67" s="49">
        <f>SUM(W67:Z67)</f>
        <v>0</v>
      </c>
      <c r="AB67" s="11">
        <f>('DRE NOVAS PARCERIAS CAIXA'!AB11*'DRE NOVAS PARCERIAS CAIXA'!AB$28)+('DRE NOVAS PARCERIAS CAIXA'!AB133*'DRE NOVAS PARCERIAS CAIXA'!AB$150)+('DRE NOVAS PARCERIAS CAIXA'!AB164*'DRE NOVAS PARCERIAS CAIXA'!AB$181)+('DRE NOVAS PARCERIAS CAIXA'!AB189*'DRE NOVAS PARCERIAS CAIXA'!AB$207)+('DRE NOVAS PARCERIAS CAIXA'!AB215*'DRE NOVAS PARCERIAS CAIXA'!AB$233)</f>
        <v>223667.9372580114</v>
      </c>
      <c r="AC67" s="11">
        <f>('DRE NOVAS PARCERIAS CAIXA'!AC11*'DRE NOVAS PARCERIAS CAIXA'!AC$28)+('DRE NOVAS PARCERIAS CAIXA'!AC133*'DRE NOVAS PARCERIAS CAIXA'!AC$150)+('DRE NOVAS PARCERIAS CAIXA'!AC164*'DRE NOVAS PARCERIAS CAIXA'!AC$181)+('DRE NOVAS PARCERIAS CAIXA'!AC189*'DRE NOVAS PARCERIAS CAIXA'!AC$207)+('DRE NOVAS PARCERIAS CAIXA'!AC215*'DRE NOVAS PARCERIAS CAIXA'!AC$233)</f>
        <v>229538.49310646183</v>
      </c>
      <c r="AD67" s="11">
        <f>('DRE NOVAS PARCERIAS CAIXA'!AD11*'DRE NOVAS PARCERIAS CAIXA'!AD$28)+('DRE NOVAS PARCERIAS CAIXA'!AD133*'DRE NOVAS PARCERIAS CAIXA'!AD$150)+('DRE NOVAS PARCERIAS CAIXA'!AD164*'DRE NOVAS PARCERIAS CAIXA'!AD$181)+('DRE NOVAS PARCERIAS CAIXA'!AD189*'DRE NOVAS PARCERIAS CAIXA'!AD$207)+('DRE NOVAS PARCERIAS CAIXA'!AD215*'DRE NOVAS PARCERIAS CAIXA'!AD$233)</f>
        <v>292504.38073040365</v>
      </c>
      <c r="AE67" s="11">
        <f>('DRE NOVAS PARCERIAS CAIXA'!AE11*'DRE NOVAS PARCERIAS CAIXA'!AE$28)+('DRE NOVAS PARCERIAS CAIXA'!AE133*'DRE NOVAS PARCERIAS CAIXA'!AE$150)+('DRE NOVAS PARCERIAS CAIXA'!AE164*'DRE NOVAS PARCERIAS CAIXA'!AE$181)+('DRE NOVAS PARCERIAS CAIXA'!AE189*'DRE NOVAS PARCERIAS CAIXA'!AE$207)+('DRE NOVAS PARCERIAS CAIXA'!AE215*'DRE NOVAS PARCERIAS CAIXA'!AE$233)</f>
        <v>315127.88163761026</v>
      </c>
      <c r="AF67" s="49">
        <f>SUM(AB67:AE67)</f>
        <v>1060838.6927324871</v>
      </c>
    </row>
    <row r="68" spans="1:32" s="38" customFormat="1" x14ac:dyDescent="0.25">
      <c r="A68" s="12"/>
      <c r="B68" s="12" t="s">
        <v>215</v>
      </c>
      <c r="C68" s="9"/>
      <c r="D68" s="9"/>
      <c r="E68" s="9"/>
      <c r="F68" s="9"/>
      <c r="G68" s="50"/>
      <c r="H68" s="9"/>
      <c r="I68" s="9"/>
      <c r="J68" s="9"/>
      <c r="K68" s="9"/>
      <c r="L68" s="50"/>
      <c r="M68" s="9"/>
      <c r="N68" s="9"/>
      <c r="O68" s="9"/>
      <c r="P68" s="9"/>
      <c r="Q68" s="50"/>
      <c r="R68" s="13"/>
      <c r="S68" s="13"/>
      <c r="T68" s="13"/>
      <c r="U68" s="13"/>
      <c r="V68" s="50"/>
      <c r="W68" s="13"/>
      <c r="X68" s="13"/>
      <c r="Y68" s="13"/>
      <c r="Z68" s="13">
        <f>('DRE NOVAS PARCERIAS CAIXA'!Z12*'DRE NOVAS PARCERIAS CAIXA'!Z$28)+('DRE NOVAS PARCERIAS CAIXA'!Z134*'DRE NOVAS PARCERIAS CAIXA'!Z$150)+('DRE NOVAS PARCERIAS CAIXA'!Z165*'DRE NOVAS PARCERIAS CAIXA'!Z$181)+('DRE NOVAS PARCERIAS CAIXA'!Z190*'DRE NOVAS PARCERIAS CAIXA'!Z$207)+('DRE NOVAS PARCERIAS CAIXA'!Z216*'DRE NOVAS PARCERIAS CAIXA'!Z$233)</f>
        <v>-87.544634000000002</v>
      </c>
      <c r="AA68" s="50">
        <f t="shared" ref="AA68:AA82" si="252">SUM(W68:Z68)</f>
        <v>-87.544634000000002</v>
      </c>
      <c r="AB68" s="13">
        <f>('DRE NOVAS PARCERIAS CAIXA'!AB12*'DRE NOVAS PARCERIAS CAIXA'!AB$28)+('DRE NOVAS PARCERIAS CAIXA'!AB134*'DRE NOVAS PARCERIAS CAIXA'!AB$150)+('DRE NOVAS PARCERIAS CAIXA'!AB165*'DRE NOVAS PARCERIAS CAIXA'!AB$181)+('DRE NOVAS PARCERIAS CAIXA'!AB190*'DRE NOVAS PARCERIAS CAIXA'!AB$207)+('DRE NOVAS PARCERIAS CAIXA'!AB216*'DRE NOVAS PARCERIAS CAIXA'!AB$233)</f>
        <v>-108902.43491112957</v>
      </c>
      <c r="AC68" s="13">
        <f>('DRE NOVAS PARCERIAS CAIXA'!AC12*'DRE NOVAS PARCERIAS CAIXA'!AC$28)+('DRE NOVAS PARCERIAS CAIXA'!AC134*'DRE NOVAS PARCERIAS CAIXA'!AC$150)+('DRE NOVAS PARCERIAS CAIXA'!AC165*'DRE NOVAS PARCERIAS CAIXA'!AC$181)+('DRE NOVAS PARCERIAS CAIXA'!AC190*'DRE NOVAS PARCERIAS CAIXA'!AC$207)+('DRE NOVAS PARCERIAS CAIXA'!AC216*'DRE NOVAS PARCERIAS CAIXA'!AC$233)</f>
        <v>-121301.61541187043</v>
      </c>
      <c r="AD68" s="13">
        <f>('DRE NOVAS PARCERIAS CAIXA'!AD12*'DRE NOVAS PARCERIAS CAIXA'!AD$28)+('DRE NOVAS PARCERIAS CAIXA'!AD134*'DRE NOVAS PARCERIAS CAIXA'!AD$150)+('DRE NOVAS PARCERIAS CAIXA'!AD165*'DRE NOVAS PARCERIAS CAIXA'!AD$181)+('DRE NOVAS PARCERIAS CAIXA'!AD190*'DRE NOVAS PARCERIAS CAIXA'!AD$207)+('DRE NOVAS PARCERIAS CAIXA'!AD216*'DRE NOVAS PARCERIAS CAIXA'!AD$233)</f>
        <v>-125485.21086450001</v>
      </c>
      <c r="AE68" s="13">
        <f>('DRE NOVAS PARCERIAS CAIXA'!AE12*'DRE NOVAS PARCERIAS CAIXA'!AE$28)+('DRE NOVAS PARCERIAS CAIXA'!AE134*'DRE NOVAS PARCERIAS CAIXA'!AE$150)+('DRE NOVAS PARCERIAS CAIXA'!AE165*'DRE NOVAS PARCERIAS CAIXA'!AE$181)+('DRE NOVAS PARCERIAS CAIXA'!AE190*'DRE NOVAS PARCERIAS CAIXA'!AE$207)+('DRE NOVAS PARCERIAS CAIXA'!AE216*'DRE NOVAS PARCERIAS CAIXA'!AE$233)</f>
        <v>-147812.00320349986</v>
      </c>
      <c r="AF68" s="50">
        <f t="shared" ref="AF68:AF82" si="253">SUM(AB68:AE68)</f>
        <v>-503501.26439099992</v>
      </c>
    </row>
    <row r="69" spans="1:32" s="38" customFormat="1" x14ac:dyDescent="0.25">
      <c r="A69" s="12"/>
      <c r="B69" s="12" t="s">
        <v>216</v>
      </c>
      <c r="C69" s="14"/>
      <c r="D69" s="14"/>
      <c r="E69" s="14"/>
      <c r="F69" s="14"/>
      <c r="G69" s="51"/>
      <c r="H69" s="14"/>
      <c r="I69" s="14"/>
      <c r="J69" s="14"/>
      <c r="K69" s="14"/>
      <c r="L69" s="51"/>
      <c r="M69" s="14"/>
      <c r="N69" s="14"/>
      <c r="O69" s="14"/>
      <c r="P69" s="14"/>
      <c r="Q69" s="51"/>
      <c r="R69" s="14"/>
      <c r="S69" s="14"/>
      <c r="T69" s="14"/>
      <c r="U69" s="14"/>
      <c r="V69" s="51"/>
      <c r="W69" s="14"/>
      <c r="X69" s="14"/>
      <c r="Y69" s="14"/>
      <c r="Z69" s="14">
        <f>('DRE NOVAS PARCERIAS CAIXA'!Z13*'DRE NOVAS PARCERIAS CAIXA'!Z$28)+('DRE NOVAS PARCERIAS CAIXA'!Z135*'DRE NOVAS PARCERIAS CAIXA'!Z$150)+('DRE NOVAS PARCERIAS CAIXA'!Z166*'DRE NOVAS PARCERIAS CAIXA'!Z$181)+('DRE NOVAS PARCERIAS CAIXA'!Z191*'DRE NOVAS PARCERIAS CAIXA'!Z$207)+('DRE NOVAS PARCERIAS CAIXA'!Z217*'DRE NOVAS PARCERIAS CAIXA'!Z$233)</f>
        <v>-51.253025999999998</v>
      </c>
      <c r="AA69" s="51">
        <f t="shared" si="252"/>
        <v>-51.253025999999998</v>
      </c>
      <c r="AB69" s="14">
        <f>('DRE NOVAS PARCERIAS CAIXA'!AB13*'DRE NOVAS PARCERIAS CAIXA'!AB$28)+('DRE NOVAS PARCERIAS CAIXA'!AB135*'DRE NOVAS PARCERIAS CAIXA'!AB$150)+('DRE NOVAS PARCERIAS CAIXA'!AB166*'DRE NOVAS PARCERIAS CAIXA'!AB$181)+('DRE NOVAS PARCERIAS CAIXA'!AB191*'DRE NOVAS PARCERIAS CAIXA'!AB$207)+('DRE NOVAS PARCERIAS CAIXA'!AB217*'DRE NOVAS PARCERIAS CAIXA'!AB$233)</f>
        <v>-33898.942394999991</v>
      </c>
      <c r="AC69" s="14">
        <f>('DRE NOVAS PARCERIAS CAIXA'!AC13*'DRE NOVAS PARCERIAS CAIXA'!AC$28)+('DRE NOVAS PARCERIAS CAIXA'!AC135*'DRE NOVAS PARCERIAS CAIXA'!AC$150)+('DRE NOVAS PARCERIAS CAIXA'!AC166*'DRE NOVAS PARCERIAS CAIXA'!AC$181)+('DRE NOVAS PARCERIAS CAIXA'!AC191*'DRE NOVAS PARCERIAS CAIXA'!AC$207)+('DRE NOVAS PARCERIAS CAIXA'!AC217*'DRE NOVAS PARCERIAS CAIXA'!AC$233)</f>
        <v>-34792.365888</v>
      </c>
      <c r="AD69" s="14">
        <f>('DRE NOVAS PARCERIAS CAIXA'!AD13*'DRE NOVAS PARCERIAS CAIXA'!AD$28)+('DRE NOVAS PARCERIAS CAIXA'!AD135*'DRE NOVAS PARCERIAS CAIXA'!AD$150)+('DRE NOVAS PARCERIAS CAIXA'!AD166*'DRE NOVAS PARCERIAS CAIXA'!AD$181)+('DRE NOVAS PARCERIAS CAIXA'!AD191*'DRE NOVAS PARCERIAS CAIXA'!AD$207)+('DRE NOVAS PARCERIAS CAIXA'!AD217*'DRE NOVAS PARCERIAS CAIXA'!AD$233)</f>
        <v>-38275.475579999969</v>
      </c>
      <c r="AE69" s="14">
        <f>('DRE NOVAS PARCERIAS CAIXA'!AE13*'DRE NOVAS PARCERIAS CAIXA'!AE$28)+('DRE NOVAS PARCERIAS CAIXA'!AE135*'DRE NOVAS PARCERIAS CAIXA'!AE$150)+('DRE NOVAS PARCERIAS CAIXA'!AE166*'DRE NOVAS PARCERIAS CAIXA'!AE$181)+('DRE NOVAS PARCERIAS CAIXA'!AE191*'DRE NOVAS PARCERIAS CAIXA'!AE$207)+('DRE NOVAS PARCERIAS CAIXA'!AE217*'DRE NOVAS PARCERIAS CAIXA'!AE$233)</f>
        <v>-48009.344809500006</v>
      </c>
      <c r="AF69" s="51">
        <f t="shared" si="253"/>
        <v>-154976.12867249997</v>
      </c>
    </row>
    <row r="70" spans="1:32" s="38" customFormat="1" x14ac:dyDescent="0.25">
      <c r="A70" s="12"/>
      <c r="B70" s="12" t="s">
        <v>217</v>
      </c>
      <c r="C70" s="14"/>
      <c r="D70" s="14"/>
      <c r="E70" s="14"/>
      <c r="F70" s="14"/>
      <c r="G70" s="51"/>
      <c r="H70" s="14"/>
      <c r="I70" s="14"/>
      <c r="J70" s="14"/>
      <c r="K70" s="14"/>
      <c r="L70" s="51"/>
      <c r="M70" s="14"/>
      <c r="N70" s="14"/>
      <c r="O70" s="14"/>
      <c r="P70" s="14"/>
      <c r="Q70" s="51"/>
      <c r="R70" s="14"/>
      <c r="S70" s="14"/>
      <c r="T70" s="14"/>
      <c r="U70" s="14"/>
      <c r="V70" s="51"/>
      <c r="W70" s="14"/>
      <c r="X70" s="14"/>
      <c r="Y70" s="14"/>
      <c r="Z70" s="14">
        <f>('DRE NOVAS PARCERIAS CAIXA'!Z14*'DRE NOVAS PARCERIAS CAIXA'!Z$28)+('DRE NOVAS PARCERIAS CAIXA'!Z136*'DRE NOVAS PARCERIAS CAIXA'!Z$150)+('DRE NOVAS PARCERIAS CAIXA'!Z167*'DRE NOVAS PARCERIAS CAIXA'!Z$181)+('DRE NOVAS PARCERIAS CAIXA'!Z192*'DRE NOVAS PARCERIAS CAIXA'!Z$207)+('DRE NOVAS PARCERIAS CAIXA'!Z218*'DRE NOVAS PARCERIAS CAIXA'!Z$233)</f>
        <v>944.14206200000001</v>
      </c>
      <c r="AA70" s="51">
        <f t="shared" si="252"/>
        <v>944.14206200000001</v>
      </c>
      <c r="AB70" s="14">
        <f>('DRE NOVAS PARCERIAS CAIXA'!AB14*'DRE NOVAS PARCERIAS CAIXA'!AB$28)+('DRE NOVAS PARCERIAS CAIXA'!AB136*'DRE NOVAS PARCERIAS CAIXA'!AB$150)+('DRE NOVAS PARCERIAS CAIXA'!AB167*'DRE NOVAS PARCERIAS CAIXA'!AB$181)+('DRE NOVAS PARCERIAS CAIXA'!AB192*'DRE NOVAS PARCERIAS CAIXA'!AB$207)+('DRE NOVAS PARCERIAS CAIXA'!AB218*'DRE NOVAS PARCERIAS CAIXA'!AB$233)</f>
        <v>221703.67618362929</v>
      </c>
      <c r="AC70" s="14">
        <f>('DRE NOVAS PARCERIAS CAIXA'!AC14*'DRE NOVAS PARCERIAS CAIXA'!AC$28)+('DRE NOVAS PARCERIAS CAIXA'!AC136*'DRE NOVAS PARCERIAS CAIXA'!AC$150)+('DRE NOVAS PARCERIAS CAIXA'!AC167*'DRE NOVAS PARCERIAS CAIXA'!AC$181)+('DRE NOVAS PARCERIAS CAIXA'!AC192*'DRE NOVAS PARCERIAS CAIXA'!AC$207)+('DRE NOVAS PARCERIAS CAIXA'!AC218*'DRE NOVAS PARCERIAS CAIXA'!AC$233)</f>
        <v>235933.89690887072</v>
      </c>
      <c r="AD70" s="14">
        <f>('DRE NOVAS PARCERIAS CAIXA'!AD14*'DRE NOVAS PARCERIAS CAIXA'!AD$28)+('DRE NOVAS PARCERIAS CAIXA'!AD136*'DRE NOVAS PARCERIAS CAIXA'!AD$150)+('DRE NOVAS PARCERIAS CAIXA'!AD167*'DRE NOVAS PARCERIAS CAIXA'!AD$181)+('DRE NOVAS PARCERIAS CAIXA'!AD192*'DRE NOVAS PARCERIAS CAIXA'!AD$207)+('DRE NOVAS PARCERIAS CAIXA'!AD218*'DRE NOVAS PARCERIAS CAIXA'!AD$233)</f>
        <v>235061.49387149862</v>
      </c>
      <c r="AE70" s="14">
        <f>('DRE NOVAS PARCERIAS CAIXA'!AE14*'DRE NOVAS PARCERIAS CAIXA'!AE$28)+('DRE NOVAS PARCERIAS CAIXA'!AE136*'DRE NOVAS PARCERIAS CAIXA'!AE$150)+('DRE NOVAS PARCERIAS CAIXA'!AE167*'DRE NOVAS PARCERIAS CAIXA'!AE$181)+('DRE NOVAS PARCERIAS CAIXA'!AE192*'DRE NOVAS PARCERIAS CAIXA'!AE$207)+('DRE NOVAS PARCERIAS CAIXA'!AE218*'DRE NOVAS PARCERIAS CAIXA'!AE$233)</f>
        <v>274816.36001700093</v>
      </c>
      <c r="AF70" s="51">
        <f t="shared" si="253"/>
        <v>967515.42698099953</v>
      </c>
    </row>
    <row r="71" spans="1:32" s="38" customFormat="1" x14ac:dyDescent="0.25">
      <c r="A71" s="12"/>
      <c r="B71" s="12" t="s">
        <v>218</v>
      </c>
      <c r="C71" s="9"/>
      <c r="D71" s="9"/>
      <c r="E71" s="9"/>
      <c r="F71" s="9"/>
      <c r="G71" s="50"/>
      <c r="H71" s="9"/>
      <c r="I71" s="9"/>
      <c r="J71" s="9"/>
      <c r="K71" s="9"/>
      <c r="L71" s="50"/>
      <c r="M71" s="9"/>
      <c r="N71" s="9"/>
      <c r="O71" s="9"/>
      <c r="P71" s="9"/>
      <c r="Q71" s="50"/>
      <c r="R71" s="13"/>
      <c r="S71" s="13"/>
      <c r="T71" s="13"/>
      <c r="U71" s="13"/>
      <c r="V71" s="50"/>
      <c r="W71" s="13"/>
      <c r="X71" s="13"/>
      <c r="Y71" s="13"/>
      <c r="Z71" s="14">
        <f>('DRE NOVAS PARCERIAS CAIXA'!Z15*'DRE NOVAS PARCERIAS CAIXA'!Z$28)+('DRE NOVAS PARCERIAS CAIXA'!Z137*'DRE NOVAS PARCERIAS CAIXA'!Z$150)+('DRE NOVAS PARCERIAS CAIXA'!Z168*'DRE NOVAS PARCERIAS CAIXA'!Z$181)+('DRE NOVAS PARCERIAS CAIXA'!Z193*'DRE NOVAS PARCERIAS CAIXA'!Z$207)+('DRE NOVAS PARCERIAS CAIXA'!Z219*'DRE NOVAS PARCERIAS CAIXA'!Z$233)</f>
        <v>0</v>
      </c>
      <c r="AA71" s="50">
        <f t="shared" si="252"/>
        <v>0</v>
      </c>
      <c r="AB71" s="14">
        <f>('DRE NOVAS PARCERIAS CAIXA'!AB15*'DRE NOVAS PARCERIAS CAIXA'!AB$28)+('DRE NOVAS PARCERIAS CAIXA'!AB137*'DRE NOVAS PARCERIAS CAIXA'!AB$150)+('DRE NOVAS PARCERIAS CAIXA'!AB168*'DRE NOVAS PARCERIAS CAIXA'!AB$181)+('DRE NOVAS PARCERIAS CAIXA'!AB193*'DRE NOVAS PARCERIAS CAIXA'!AB$207)+('DRE NOVAS PARCERIAS CAIXA'!AB219*'DRE NOVAS PARCERIAS CAIXA'!AB$233)</f>
        <v>0</v>
      </c>
      <c r="AC71" s="14">
        <f>('DRE NOVAS PARCERIAS CAIXA'!AC15*'DRE NOVAS PARCERIAS CAIXA'!AC$28)+('DRE NOVAS PARCERIAS CAIXA'!AC137*'DRE NOVAS PARCERIAS CAIXA'!AC$150)+('DRE NOVAS PARCERIAS CAIXA'!AC168*'DRE NOVAS PARCERIAS CAIXA'!AC$181)+('DRE NOVAS PARCERIAS CAIXA'!AC193*'DRE NOVAS PARCERIAS CAIXA'!AC$207)+('DRE NOVAS PARCERIAS CAIXA'!AC219*'DRE NOVAS PARCERIAS CAIXA'!AC$233)</f>
        <v>-6.5999999999999991E-3</v>
      </c>
      <c r="AD71" s="14">
        <f>('DRE NOVAS PARCERIAS CAIXA'!AD15*'DRE NOVAS PARCERIAS CAIXA'!AD$28)+('DRE NOVAS PARCERIAS CAIXA'!AD137*'DRE NOVAS PARCERIAS CAIXA'!AD$150)+('DRE NOVAS PARCERIAS CAIXA'!AD168*'DRE NOVAS PARCERIAS CAIXA'!AD$181)+('DRE NOVAS PARCERIAS CAIXA'!AD193*'DRE NOVAS PARCERIAS CAIXA'!AD$207)+('DRE NOVAS PARCERIAS CAIXA'!AD219*'DRE NOVAS PARCERIAS CAIXA'!AD$233)</f>
        <v>0</v>
      </c>
      <c r="AE71" s="14">
        <f>('DRE NOVAS PARCERIAS CAIXA'!AE15*'DRE NOVAS PARCERIAS CAIXA'!AE$28)+('DRE NOVAS PARCERIAS CAIXA'!AE137*'DRE NOVAS PARCERIAS CAIXA'!AE$150)+('DRE NOVAS PARCERIAS CAIXA'!AE168*'DRE NOVAS PARCERIAS CAIXA'!AE$181)+('DRE NOVAS PARCERIAS CAIXA'!AE193*'DRE NOVAS PARCERIAS CAIXA'!AE$207)+('DRE NOVAS PARCERIAS CAIXA'!AE219*'DRE NOVAS PARCERIAS CAIXA'!AE$233)</f>
        <v>0</v>
      </c>
      <c r="AF71" s="50">
        <f t="shared" si="253"/>
        <v>-6.5999999999999991E-3</v>
      </c>
    </row>
    <row r="72" spans="1:32" s="38" customFormat="1" x14ac:dyDescent="0.25">
      <c r="A72" s="12"/>
      <c r="B72" s="12" t="s">
        <v>219</v>
      </c>
      <c r="C72" s="9"/>
      <c r="D72" s="9"/>
      <c r="E72" s="9"/>
      <c r="F72" s="9"/>
      <c r="G72" s="50"/>
      <c r="H72" s="9"/>
      <c r="I72" s="9"/>
      <c r="J72" s="9"/>
      <c r="K72" s="9"/>
      <c r="L72" s="50"/>
      <c r="M72" s="9"/>
      <c r="N72" s="9"/>
      <c r="O72" s="9"/>
      <c r="P72" s="9"/>
      <c r="Q72" s="50"/>
      <c r="R72" s="13"/>
      <c r="S72" s="13"/>
      <c r="T72" s="13"/>
      <c r="U72" s="13"/>
      <c r="V72" s="50"/>
      <c r="W72" s="13"/>
      <c r="X72" s="13"/>
      <c r="Y72" s="13"/>
      <c r="Z72" s="14"/>
      <c r="AA72" s="50"/>
      <c r="AB72" s="14"/>
      <c r="AC72" s="14"/>
      <c r="AD72" s="14">
        <f>'DRE NOVAS PARCERIAS CAIXA'!AD194*'DRE NOVAS PARCERIAS CAIXA'!AD207</f>
        <v>-137.25</v>
      </c>
      <c r="AE72" s="14">
        <f>'DRE NOVAS PARCERIAS CAIXA'!AE194*'DRE NOVAS PARCERIAS CAIXA'!AE207</f>
        <v>2062.5</v>
      </c>
      <c r="AF72" s="50">
        <f t="shared" si="253"/>
        <v>1925.25</v>
      </c>
    </row>
    <row r="73" spans="1:32" s="38" customFormat="1" x14ac:dyDescent="0.25">
      <c r="A73" s="10"/>
      <c r="B73" s="10" t="s">
        <v>196</v>
      </c>
      <c r="C73" s="11"/>
      <c r="D73" s="11"/>
      <c r="E73" s="11"/>
      <c r="F73" s="11"/>
      <c r="G73" s="49"/>
      <c r="H73" s="11"/>
      <c r="I73" s="11"/>
      <c r="J73" s="11"/>
      <c r="K73" s="11"/>
      <c r="L73" s="49"/>
      <c r="M73" s="11"/>
      <c r="N73" s="11"/>
      <c r="O73" s="11"/>
      <c r="P73" s="11"/>
      <c r="Q73" s="49"/>
      <c r="R73" s="11"/>
      <c r="S73" s="11"/>
      <c r="T73" s="11"/>
      <c r="U73" s="11"/>
      <c r="V73" s="49"/>
      <c r="W73" s="11"/>
      <c r="X73" s="11"/>
      <c r="Y73" s="11"/>
      <c r="Z73" s="11">
        <f>SUM(Z67:Z71)</f>
        <v>805.34440199999995</v>
      </c>
      <c r="AA73" s="49">
        <f t="shared" si="252"/>
        <v>805.34440199999995</v>
      </c>
      <c r="AB73" s="11">
        <f t="shared" ref="AB73:AD73" si="254">SUM(AB67:AB72)</f>
        <v>302570.23613551114</v>
      </c>
      <c r="AC73" s="11">
        <f t="shared" si="254"/>
        <v>309378.40211546212</v>
      </c>
      <c r="AD73" s="11">
        <f t="shared" si="254"/>
        <v>363667.93815740227</v>
      </c>
      <c r="AE73" s="11">
        <f>SUM(AE67:AE72)</f>
        <v>396185.39364161133</v>
      </c>
      <c r="AF73" s="49">
        <f t="shared" si="253"/>
        <v>1371801.9700499868</v>
      </c>
    </row>
    <row r="74" spans="1:32" s="38" customFormat="1" x14ac:dyDescent="0.25">
      <c r="A74" s="12"/>
      <c r="B74" s="12" t="s">
        <v>220</v>
      </c>
      <c r="C74" s="9"/>
      <c r="D74" s="9"/>
      <c r="E74" s="9"/>
      <c r="F74" s="9"/>
      <c r="G74" s="50"/>
      <c r="H74" s="9"/>
      <c r="I74" s="9"/>
      <c r="J74" s="9"/>
      <c r="K74" s="9"/>
      <c r="L74" s="50"/>
      <c r="M74" s="9"/>
      <c r="N74" s="9"/>
      <c r="O74" s="9"/>
      <c r="P74" s="9"/>
      <c r="Q74" s="50"/>
      <c r="R74" s="13"/>
      <c r="S74" s="13"/>
      <c r="T74" s="13"/>
      <c r="U74" s="13"/>
      <c r="V74" s="50"/>
      <c r="W74" s="13"/>
      <c r="X74" s="13"/>
      <c r="Y74" s="13"/>
      <c r="Z74" s="14">
        <f>('DRE NOVAS PARCERIAS CAIXA'!Z17*'DRE NOVAS PARCERIAS CAIXA'!Z$28)+('DRE NOVAS PARCERIAS CAIXA'!Z139*'DRE NOVAS PARCERIAS CAIXA'!Z$150)+('DRE NOVAS PARCERIAS CAIXA'!Z170*'DRE NOVAS PARCERIAS CAIXA'!Z$181)+('DRE NOVAS PARCERIAS CAIXA'!Z196*'DRE NOVAS PARCERIAS CAIXA'!Z$207)+('DRE NOVAS PARCERIAS CAIXA'!Z222*'DRE NOVAS PARCERIAS CAIXA'!Z$233)</f>
        <v>0.77395200000000008</v>
      </c>
      <c r="AA74" s="50">
        <f t="shared" si="252"/>
        <v>0.77395200000000008</v>
      </c>
      <c r="AB74" s="14">
        <f>('DRE NOVAS PARCERIAS CAIXA'!AB17*'DRE NOVAS PARCERIAS CAIXA'!AB$28)+('DRE NOVAS PARCERIAS CAIXA'!AB139*'DRE NOVAS PARCERIAS CAIXA'!AB$150)+('DRE NOVAS PARCERIAS CAIXA'!AB170*'DRE NOVAS PARCERIAS CAIXA'!AB$181)+('DRE NOVAS PARCERIAS CAIXA'!AB196*'DRE NOVAS PARCERIAS CAIXA'!AB$207)+('DRE NOVAS PARCERIAS CAIXA'!AB222*'DRE NOVAS PARCERIAS CAIXA'!AB$233)</f>
        <v>41.001095999999997</v>
      </c>
      <c r="AC74" s="14">
        <f>('DRE NOVAS PARCERIAS CAIXA'!AC17*'DRE NOVAS PARCERIAS CAIXA'!AC$28)+('DRE NOVAS PARCERIAS CAIXA'!AC139*'DRE NOVAS PARCERIAS CAIXA'!AC$150)+('DRE NOVAS PARCERIAS CAIXA'!AC170*'DRE NOVAS PARCERIAS CAIXA'!AC$181)+('DRE NOVAS PARCERIAS CAIXA'!AC196*'DRE NOVAS PARCERIAS CAIXA'!AC$207)+('DRE NOVAS PARCERIAS CAIXA'!AC222*'DRE NOVAS PARCERIAS CAIXA'!AC$233)</f>
        <v>0</v>
      </c>
      <c r="AD74" s="14">
        <f>('DRE NOVAS PARCERIAS CAIXA'!AD17*'DRE NOVAS PARCERIAS CAIXA'!AD$28)+('DRE NOVAS PARCERIAS CAIXA'!AD139*'DRE NOVAS PARCERIAS CAIXA'!AD$150)+('DRE NOVAS PARCERIAS CAIXA'!AD170*'DRE NOVAS PARCERIAS CAIXA'!AD$181)+('DRE NOVAS PARCERIAS CAIXA'!AD196*'DRE NOVAS PARCERIAS CAIXA'!AD$207)+('DRE NOVAS PARCERIAS CAIXA'!AD222*'DRE NOVAS PARCERIAS CAIXA'!AD$233)</f>
        <v>0</v>
      </c>
      <c r="AE74" s="14">
        <f>('DRE NOVAS PARCERIAS CAIXA'!AE17*'DRE NOVAS PARCERIAS CAIXA'!AE$28)+('DRE NOVAS PARCERIAS CAIXA'!AE139*'DRE NOVAS PARCERIAS CAIXA'!AE$150)+('DRE NOVAS PARCERIAS CAIXA'!AE170*'DRE NOVAS PARCERIAS CAIXA'!AE$181)+('DRE NOVAS PARCERIAS CAIXA'!AE196*'DRE NOVAS PARCERIAS CAIXA'!AE$207)+('DRE NOVAS PARCERIAS CAIXA'!AE222*'DRE NOVAS PARCERIAS CAIXA'!AE$233)</f>
        <v>0.62514600000000209</v>
      </c>
      <c r="AF74" s="50">
        <f t="shared" si="253"/>
        <v>41.626241999999998</v>
      </c>
    </row>
    <row r="75" spans="1:32" s="38" customFormat="1" x14ac:dyDescent="0.25">
      <c r="A75" s="10"/>
      <c r="B75" s="10" t="s">
        <v>221</v>
      </c>
      <c r="C75" s="11"/>
      <c r="D75" s="11"/>
      <c r="E75" s="11"/>
      <c r="F75" s="11"/>
      <c r="G75" s="49"/>
      <c r="H75" s="11"/>
      <c r="I75" s="11"/>
      <c r="J75" s="11"/>
      <c r="K75" s="11"/>
      <c r="L75" s="49"/>
      <c r="M75" s="11"/>
      <c r="N75" s="11"/>
      <c r="O75" s="11"/>
      <c r="P75" s="11"/>
      <c r="Q75" s="49"/>
      <c r="R75" s="11"/>
      <c r="S75" s="11"/>
      <c r="T75" s="11"/>
      <c r="U75" s="11"/>
      <c r="V75" s="49"/>
      <c r="W75" s="11"/>
      <c r="X75" s="11"/>
      <c r="Y75" s="11"/>
      <c r="Z75" s="11">
        <f>SUM(Z73:Z74)</f>
        <v>806.11835399999995</v>
      </c>
      <c r="AA75" s="49">
        <f t="shared" si="252"/>
        <v>806.11835399999995</v>
      </c>
      <c r="AB75" s="11">
        <f>SUM(AB73:AB74)</f>
        <v>302611.23723151116</v>
      </c>
      <c r="AC75" s="11">
        <f>SUM(AC73:AC74)</f>
        <v>309378.40211546212</v>
      </c>
      <c r="AD75" s="11">
        <f>SUM(AD73:AD74)</f>
        <v>363667.93815740227</v>
      </c>
      <c r="AE75" s="11">
        <f>SUM(AE73:AE74)</f>
        <v>396186.01878761133</v>
      </c>
      <c r="AF75" s="49">
        <f t="shared" si="253"/>
        <v>1371843.5962919868</v>
      </c>
    </row>
    <row r="76" spans="1:32" s="38" customFormat="1" x14ac:dyDescent="0.25">
      <c r="A76" s="12"/>
      <c r="B76" s="12" t="s">
        <v>222</v>
      </c>
      <c r="C76" s="14"/>
      <c r="D76" s="14"/>
      <c r="E76" s="14"/>
      <c r="F76" s="14"/>
      <c r="G76" s="51"/>
      <c r="H76" s="14"/>
      <c r="I76" s="14"/>
      <c r="J76" s="14"/>
      <c r="K76" s="14"/>
      <c r="L76" s="51"/>
      <c r="M76" s="14"/>
      <c r="N76" s="14"/>
      <c r="O76" s="14"/>
      <c r="P76" s="14"/>
      <c r="Q76" s="51"/>
      <c r="R76" s="14"/>
      <c r="S76" s="14"/>
      <c r="T76" s="14"/>
      <c r="U76" s="14"/>
      <c r="V76" s="51"/>
      <c r="W76" s="14"/>
      <c r="X76" s="14"/>
      <c r="Y76" s="14"/>
      <c r="Z76" s="14">
        <f>('DRE NOVAS PARCERIAS CAIXA'!Z19*'DRE NOVAS PARCERIAS CAIXA'!Z$28)+('DRE NOVAS PARCERIAS CAIXA'!Z141*'DRE NOVAS PARCERIAS CAIXA'!Z$150)+('DRE NOVAS PARCERIAS CAIXA'!Z172*'DRE NOVAS PARCERIAS CAIXA'!Z$181)+('DRE NOVAS PARCERIAS CAIXA'!Z198*'DRE NOVAS PARCERIAS CAIXA'!Z$207)+('DRE NOVAS PARCERIAS CAIXA'!Z224*'DRE NOVAS PARCERIAS CAIXA'!Z$233)</f>
        <v>-182.867086</v>
      </c>
      <c r="AA76" s="51">
        <f t="shared" si="252"/>
        <v>-182.867086</v>
      </c>
      <c r="AB76" s="14">
        <f>('DRE NOVAS PARCERIAS CAIXA'!AB19*'DRE NOVAS PARCERIAS CAIXA'!AB$28)+('DRE NOVAS PARCERIAS CAIXA'!AB141*'DRE NOVAS PARCERIAS CAIXA'!AB$150)+('DRE NOVAS PARCERIAS CAIXA'!AB172*'DRE NOVAS PARCERIAS CAIXA'!AB$181)+('DRE NOVAS PARCERIAS CAIXA'!AB198*'DRE NOVAS PARCERIAS CAIXA'!AB$207)+('DRE NOVAS PARCERIAS CAIXA'!AB224*'DRE NOVAS PARCERIAS CAIXA'!AB$233)</f>
        <v>-75655.170968999984</v>
      </c>
      <c r="AC76" s="14">
        <f>('DRE NOVAS PARCERIAS CAIXA'!AC19*'DRE NOVAS PARCERIAS CAIXA'!AC$28)+('DRE NOVAS PARCERIAS CAIXA'!AC141*'DRE NOVAS PARCERIAS CAIXA'!AC$150)+('DRE NOVAS PARCERIAS CAIXA'!AC172*'DRE NOVAS PARCERIAS CAIXA'!AC$181)+('DRE NOVAS PARCERIAS CAIXA'!AC198*'DRE NOVAS PARCERIAS CAIXA'!AC$207)+('DRE NOVAS PARCERIAS CAIXA'!AC224*'DRE NOVAS PARCERIAS CAIXA'!AC$233)</f>
        <v>-77412.015289499992</v>
      </c>
      <c r="AD76" s="14">
        <f>('DRE NOVAS PARCERIAS CAIXA'!AD19*'DRE NOVAS PARCERIAS CAIXA'!AD$28)+('DRE NOVAS PARCERIAS CAIXA'!AD141*'DRE NOVAS PARCERIAS CAIXA'!AD$150)+('DRE NOVAS PARCERIAS CAIXA'!AD172*'DRE NOVAS PARCERIAS CAIXA'!AD$181)+('DRE NOVAS PARCERIAS CAIXA'!AD198*'DRE NOVAS PARCERIAS CAIXA'!AD$207)+('DRE NOVAS PARCERIAS CAIXA'!AD224*'DRE NOVAS PARCERIAS CAIXA'!AD$233)</f>
        <v>-91080.514561500007</v>
      </c>
      <c r="AE76" s="14">
        <f>('DRE NOVAS PARCERIAS CAIXA'!AE19*'DRE NOVAS PARCERIAS CAIXA'!AE$28)+('DRE NOVAS PARCERIAS CAIXA'!AE141*'DRE NOVAS PARCERIAS CAIXA'!AE$150)+('DRE NOVAS PARCERIAS CAIXA'!AE172*'DRE NOVAS PARCERIAS CAIXA'!AE$181)+('DRE NOVAS PARCERIAS CAIXA'!AE198*'DRE NOVAS PARCERIAS CAIXA'!AE$207)+('DRE NOVAS PARCERIAS CAIXA'!AE224*'DRE NOVAS PARCERIAS CAIXA'!AE$233)</f>
        <v>-96111.788068500071</v>
      </c>
      <c r="AF76" s="51">
        <f t="shared" si="253"/>
        <v>-340259.48888850003</v>
      </c>
    </row>
    <row r="77" spans="1:32" s="38" customFormat="1" x14ac:dyDescent="0.25">
      <c r="A77" s="12"/>
      <c r="B77" s="12" t="s">
        <v>223</v>
      </c>
      <c r="C77" s="14"/>
      <c r="D77" s="14"/>
      <c r="E77" s="14"/>
      <c r="F77" s="14"/>
      <c r="G77" s="51"/>
      <c r="H77" s="14"/>
      <c r="I77" s="14"/>
      <c r="J77" s="14"/>
      <c r="K77" s="14"/>
      <c r="L77" s="51"/>
      <c r="M77" s="14"/>
      <c r="N77" s="14"/>
      <c r="O77" s="14"/>
      <c r="P77" s="14"/>
      <c r="Q77" s="51"/>
      <c r="R77" s="14"/>
      <c r="S77" s="14"/>
      <c r="T77" s="14"/>
      <c r="U77" s="14"/>
      <c r="V77" s="51"/>
      <c r="W77" s="14"/>
      <c r="X77" s="14"/>
      <c r="Y77" s="14"/>
      <c r="Z77" s="14">
        <f>('DRE NOVAS PARCERIAS CAIXA'!Z20*'DRE NOVAS PARCERIAS CAIXA'!Z$28)+('DRE NOVAS PARCERIAS CAIXA'!Z142*'DRE NOVAS PARCERIAS CAIXA'!Z$150)+('DRE NOVAS PARCERIAS CAIXA'!Z173*'DRE NOVAS PARCERIAS CAIXA'!Z$181)+('DRE NOVAS PARCERIAS CAIXA'!Z199*'DRE NOVAS PARCERIAS CAIXA'!Z$207)+('DRE NOVAS PARCERIAS CAIXA'!Z225*'DRE NOVAS PARCERIAS CAIXA'!Z$233)</f>
        <v>-125.32024799999999</v>
      </c>
      <c r="AA77" s="51">
        <f t="shared" si="252"/>
        <v>-125.32024799999999</v>
      </c>
      <c r="AB77" s="14">
        <f>('DRE NOVAS PARCERIAS CAIXA'!AB20*'DRE NOVAS PARCERIAS CAIXA'!AB$28)+('DRE NOVAS PARCERIAS CAIXA'!AB142*'DRE NOVAS PARCERIAS CAIXA'!AB$150)+('DRE NOVAS PARCERIAS CAIXA'!AB173*'DRE NOVAS PARCERIAS CAIXA'!AB$181)+('DRE NOVAS PARCERIAS CAIXA'!AB199*'DRE NOVAS PARCERIAS CAIXA'!AB$207)+('DRE NOVAS PARCERIAS CAIXA'!AB225*'DRE NOVAS PARCERIAS CAIXA'!AB$233)</f>
        <v>-45388.431541500002</v>
      </c>
      <c r="AC77" s="14">
        <f>('DRE NOVAS PARCERIAS CAIXA'!AC20*'DRE NOVAS PARCERIAS CAIXA'!AC$28)+('DRE NOVAS PARCERIAS CAIXA'!AC142*'DRE NOVAS PARCERIAS CAIXA'!AC$150)+('DRE NOVAS PARCERIAS CAIXA'!AC173*'DRE NOVAS PARCERIAS CAIXA'!AC$181)+('DRE NOVAS PARCERIAS CAIXA'!AC199*'DRE NOVAS PARCERIAS CAIXA'!AC$207)+('DRE NOVAS PARCERIAS CAIXA'!AC225*'DRE NOVAS PARCERIAS CAIXA'!AC$233)</f>
        <v>-45087.138148500002</v>
      </c>
      <c r="AD77" s="14">
        <f>('DRE NOVAS PARCERIAS CAIXA'!AD20*'DRE NOVAS PARCERIAS CAIXA'!AD$28)+('DRE NOVAS PARCERIAS CAIXA'!AD142*'DRE NOVAS PARCERIAS CAIXA'!AD$150)+('DRE NOVAS PARCERIAS CAIXA'!AD173*'DRE NOVAS PARCERIAS CAIXA'!AD$181)+('DRE NOVAS PARCERIAS CAIXA'!AD199*'DRE NOVAS PARCERIAS CAIXA'!AD$207)+('DRE NOVAS PARCERIAS CAIXA'!AD225*'DRE NOVAS PARCERIAS CAIXA'!AD$233)</f>
        <v>-72850.697124000042</v>
      </c>
      <c r="AE77" s="14">
        <f>('DRE NOVAS PARCERIAS CAIXA'!AE20*'DRE NOVAS PARCERIAS CAIXA'!AE$28)+('DRE NOVAS PARCERIAS CAIXA'!AE142*'DRE NOVAS PARCERIAS CAIXA'!AE$150)+('DRE NOVAS PARCERIAS CAIXA'!AE173*'DRE NOVAS PARCERIAS CAIXA'!AE$181)+('DRE NOVAS PARCERIAS CAIXA'!AE199*'DRE NOVAS PARCERIAS CAIXA'!AE$207)+('DRE NOVAS PARCERIAS CAIXA'!AE225*'DRE NOVAS PARCERIAS CAIXA'!AE$233)</f>
        <v>-72330.060220499916</v>
      </c>
      <c r="AF77" s="51">
        <f t="shared" si="253"/>
        <v>-235656.32703449996</v>
      </c>
    </row>
    <row r="78" spans="1:32" s="38" customFormat="1" x14ac:dyDescent="0.25">
      <c r="A78" s="12"/>
      <c r="B78" s="12" t="s">
        <v>224</v>
      </c>
      <c r="C78" s="14"/>
      <c r="D78" s="14"/>
      <c r="E78" s="14"/>
      <c r="F78" s="14"/>
      <c r="G78" s="51"/>
      <c r="H78" s="14"/>
      <c r="I78" s="14"/>
      <c r="J78" s="14"/>
      <c r="K78" s="14"/>
      <c r="L78" s="51"/>
      <c r="M78" s="14"/>
      <c r="N78" s="14"/>
      <c r="O78" s="14"/>
      <c r="P78" s="14"/>
      <c r="Q78" s="51"/>
      <c r="R78" s="14"/>
      <c r="S78" s="14"/>
      <c r="T78" s="14"/>
      <c r="U78" s="14"/>
      <c r="V78" s="51"/>
      <c r="W78" s="14"/>
      <c r="X78" s="14"/>
      <c r="Y78" s="14"/>
      <c r="Z78" s="14">
        <f>('DRE NOVAS PARCERIAS CAIXA'!Z21*'DRE NOVAS PARCERIAS CAIXA'!Z$28)+('DRE NOVAS PARCERIAS CAIXA'!Z143*'DRE NOVAS PARCERIAS CAIXA'!Z$150)+('DRE NOVAS PARCERIAS CAIXA'!Z174*'DRE NOVAS PARCERIAS CAIXA'!Z$181)+('DRE NOVAS PARCERIAS CAIXA'!Z200*'DRE NOVAS PARCERIAS CAIXA'!Z$207)+('DRE NOVAS PARCERIAS CAIXA'!Z226*'DRE NOVAS PARCERIAS CAIXA'!Z$233)</f>
        <v>0</v>
      </c>
      <c r="AA78" s="51">
        <f t="shared" si="252"/>
        <v>0</v>
      </c>
      <c r="AB78" s="14">
        <f>('DRE NOVAS PARCERIAS CAIXA'!AB21*'DRE NOVAS PARCERIAS CAIXA'!AB$28)+('DRE NOVAS PARCERIAS CAIXA'!AB143*'DRE NOVAS PARCERIAS CAIXA'!AB$150)+('DRE NOVAS PARCERIAS CAIXA'!AB174*'DRE NOVAS PARCERIAS CAIXA'!AB$181)+('DRE NOVAS PARCERIAS CAIXA'!AB200*'DRE NOVAS PARCERIAS CAIXA'!AB$207)+('DRE NOVAS PARCERIAS CAIXA'!AB226*'DRE NOVAS PARCERIAS CAIXA'!AB$233)</f>
        <v>-537.48446249999995</v>
      </c>
      <c r="AC78" s="14">
        <f>('DRE NOVAS PARCERIAS CAIXA'!AC21*'DRE NOVAS PARCERIAS CAIXA'!AC$28)+('DRE NOVAS PARCERIAS CAIXA'!AC143*'DRE NOVAS PARCERIAS CAIXA'!AC$150)+('DRE NOVAS PARCERIAS CAIXA'!AC174*'DRE NOVAS PARCERIAS CAIXA'!AC$181)+('DRE NOVAS PARCERIAS CAIXA'!AC200*'DRE NOVAS PARCERIAS CAIXA'!AC$207)+('DRE NOVAS PARCERIAS CAIXA'!AC226*'DRE NOVAS PARCERIAS CAIXA'!AC$233)</f>
        <v>-779.58168000000001</v>
      </c>
      <c r="AD78" s="14">
        <f>('DRE NOVAS PARCERIAS CAIXA'!AD21*'DRE NOVAS PARCERIAS CAIXA'!AD$28)+('DRE NOVAS PARCERIAS CAIXA'!AD143*'DRE NOVAS PARCERIAS CAIXA'!AD$150)+('DRE NOVAS PARCERIAS CAIXA'!AD174*'DRE NOVAS PARCERIAS CAIXA'!AD$181)+('DRE NOVAS PARCERIAS CAIXA'!AD200*'DRE NOVAS PARCERIAS CAIXA'!AD$207)+('DRE NOVAS PARCERIAS CAIXA'!AD226*'DRE NOVAS PARCERIAS CAIXA'!AD$233)</f>
        <v>509.51353499999982</v>
      </c>
      <c r="AE78" s="14">
        <f>('DRE NOVAS PARCERIAS CAIXA'!AE21*'DRE NOVAS PARCERIAS CAIXA'!AE$28)+('DRE NOVAS PARCERIAS CAIXA'!AE143*'DRE NOVAS PARCERIAS CAIXA'!AE$150)+('DRE NOVAS PARCERIAS CAIXA'!AE174*'DRE NOVAS PARCERIAS CAIXA'!AE$181)+('DRE NOVAS PARCERIAS CAIXA'!AE200*'DRE NOVAS PARCERIAS CAIXA'!AE$207)+('DRE NOVAS PARCERIAS CAIXA'!AE226*'DRE NOVAS PARCERIAS CAIXA'!AE$233)</f>
        <v>323.80260750000002</v>
      </c>
      <c r="AF78" s="51">
        <f t="shared" si="253"/>
        <v>-483.75</v>
      </c>
    </row>
    <row r="79" spans="1:32" s="38" customFormat="1" x14ac:dyDescent="0.25">
      <c r="A79" s="12"/>
      <c r="B79" s="12" t="s">
        <v>225</v>
      </c>
      <c r="C79" s="14"/>
      <c r="D79" s="14"/>
      <c r="E79" s="14"/>
      <c r="F79" s="14"/>
      <c r="G79" s="51"/>
      <c r="H79" s="14"/>
      <c r="I79" s="14"/>
      <c r="J79" s="14"/>
      <c r="K79" s="14"/>
      <c r="L79" s="51"/>
      <c r="M79" s="14"/>
      <c r="N79" s="14"/>
      <c r="O79" s="14"/>
      <c r="P79" s="14"/>
      <c r="Q79" s="51"/>
      <c r="R79" s="14"/>
      <c r="S79" s="14"/>
      <c r="T79" s="14"/>
      <c r="U79" s="14"/>
      <c r="V79" s="51"/>
      <c r="W79" s="14"/>
      <c r="X79" s="14"/>
      <c r="Y79" s="14"/>
      <c r="Z79" s="14">
        <f>('DRE NOVAS PARCERIAS CAIXA'!Z22*'DRE NOVAS PARCERIAS CAIXA'!Z$28)+('DRE NOVAS PARCERIAS CAIXA'!Z144*'DRE NOVAS PARCERIAS CAIXA'!Z$150)+('DRE NOVAS PARCERIAS CAIXA'!Z175*'DRE NOVAS PARCERIAS CAIXA'!Z$181)+('DRE NOVAS PARCERIAS CAIXA'!Z201*'DRE NOVAS PARCERIAS CAIXA'!Z$207)+('DRE NOVAS PARCERIAS CAIXA'!Z227*'DRE NOVAS PARCERIAS CAIXA'!Z$233)</f>
        <v>0</v>
      </c>
      <c r="AA79" s="51">
        <f t="shared" si="252"/>
        <v>0</v>
      </c>
      <c r="AB79" s="14">
        <f>('DRE NOVAS PARCERIAS CAIXA'!AB22*'DRE NOVAS PARCERIAS CAIXA'!AB$28)+('DRE NOVAS PARCERIAS CAIXA'!AB144*'DRE NOVAS PARCERIAS CAIXA'!AB$150)+('DRE NOVAS PARCERIAS CAIXA'!AB175*'DRE NOVAS PARCERIAS CAIXA'!AB$181)+('DRE NOVAS PARCERIAS CAIXA'!AB201*'DRE NOVAS PARCERIAS CAIXA'!AB$207)+('DRE NOVAS PARCERIAS CAIXA'!AB227*'DRE NOVAS PARCERIAS CAIXA'!AB$233)</f>
        <v>0</v>
      </c>
      <c r="AC79" s="14">
        <f>('DRE NOVAS PARCERIAS CAIXA'!AC22*'DRE NOVAS PARCERIAS CAIXA'!AC$28)+('DRE NOVAS PARCERIAS CAIXA'!AC144*'DRE NOVAS PARCERIAS CAIXA'!AC$150)+('DRE NOVAS PARCERIAS CAIXA'!AC175*'DRE NOVAS PARCERIAS CAIXA'!AC$181)+('DRE NOVAS PARCERIAS CAIXA'!AC201*'DRE NOVAS PARCERIAS CAIXA'!AC$207)+('DRE NOVAS PARCERIAS CAIXA'!AC227*'DRE NOVAS PARCERIAS CAIXA'!AC$233)</f>
        <v>0</v>
      </c>
      <c r="AD79" s="14">
        <f>('DRE NOVAS PARCERIAS CAIXA'!AD22*'DRE NOVAS PARCERIAS CAIXA'!AD$28)+('DRE NOVAS PARCERIAS CAIXA'!AD144*'DRE NOVAS PARCERIAS CAIXA'!AD$150)+('DRE NOVAS PARCERIAS CAIXA'!AD175*'DRE NOVAS PARCERIAS CAIXA'!AD$181)+('DRE NOVAS PARCERIAS CAIXA'!AD201*'DRE NOVAS PARCERIAS CAIXA'!AD$207)+('DRE NOVAS PARCERIAS CAIXA'!AD227*'DRE NOVAS PARCERIAS CAIXA'!AD$233)</f>
        <v>0</v>
      </c>
      <c r="AE79" s="14">
        <f>('DRE NOVAS PARCERIAS CAIXA'!AE22*'DRE NOVAS PARCERIAS CAIXA'!AE$28)+('DRE NOVAS PARCERIAS CAIXA'!AE144*'DRE NOVAS PARCERIAS CAIXA'!AE$150)+('DRE NOVAS PARCERIAS CAIXA'!AE175*'DRE NOVAS PARCERIAS CAIXA'!AE$181)+('DRE NOVAS PARCERIAS CAIXA'!AE201*'DRE NOVAS PARCERIAS CAIXA'!AE$207)+('DRE NOVAS PARCERIAS CAIXA'!AE227*'DRE NOVAS PARCERIAS CAIXA'!AE$233)</f>
        <v>0</v>
      </c>
      <c r="AF79" s="51">
        <f t="shared" si="253"/>
        <v>0</v>
      </c>
    </row>
    <row r="80" spans="1:32" s="38" customFormat="1" x14ac:dyDescent="0.25">
      <c r="A80" s="16"/>
      <c r="B80" s="16" t="s">
        <v>226</v>
      </c>
      <c r="C80" s="17"/>
      <c r="D80" s="17"/>
      <c r="E80" s="17"/>
      <c r="F80" s="17"/>
      <c r="G80" s="55"/>
      <c r="H80" s="17"/>
      <c r="I80" s="17"/>
      <c r="J80" s="17"/>
      <c r="K80" s="17"/>
      <c r="L80" s="55"/>
      <c r="M80" s="17"/>
      <c r="N80" s="17"/>
      <c r="O80" s="17"/>
      <c r="P80" s="17"/>
      <c r="Q80" s="55"/>
      <c r="R80" s="17"/>
      <c r="S80" s="17"/>
      <c r="T80" s="17"/>
      <c r="U80" s="17"/>
      <c r="V80" s="55"/>
      <c r="W80" s="17"/>
      <c r="X80" s="17"/>
      <c r="Y80" s="17"/>
      <c r="Z80" s="17">
        <f>SUM(Z75:Z79)</f>
        <v>497.93101999999999</v>
      </c>
      <c r="AA80" s="55">
        <f t="shared" si="252"/>
        <v>497.93101999999999</v>
      </c>
      <c r="AB80" s="17">
        <f>SUM(AB75:AB79)</f>
        <v>181030.15025851119</v>
      </c>
      <c r="AC80" s="17">
        <f>SUM(AC75:AC79)</f>
        <v>186099.6669974621</v>
      </c>
      <c r="AD80" s="17">
        <f>SUM(AD75:AD79)</f>
        <v>200246.24000690223</v>
      </c>
      <c r="AE80" s="17">
        <f>SUM(AE75:AE79)</f>
        <v>228067.97310611134</v>
      </c>
      <c r="AF80" s="55">
        <f t="shared" si="253"/>
        <v>795444.03036898677</v>
      </c>
    </row>
    <row r="81" spans="1:32" s="38" customFormat="1" x14ac:dyDescent="0.25">
      <c r="A81" s="12"/>
      <c r="B81" s="12" t="s">
        <v>227</v>
      </c>
      <c r="C81" s="14">
        <v>0</v>
      </c>
      <c r="D81" s="14">
        <v>0</v>
      </c>
      <c r="E81" s="14">
        <v>0</v>
      </c>
      <c r="F81" s="14">
        <v>0</v>
      </c>
      <c r="G81" s="51">
        <v>0</v>
      </c>
      <c r="H81" s="14">
        <v>0</v>
      </c>
      <c r="I81" s="14">
        <v>0</v>
      </c>
      <c r="J81" s="14">
        <v>0</v>
      </c>
      <c r="K81" s="14">
        <v>0</v>
      </c>
      <c r="L81" s="51">
        <v>0</v>
      </c>
      <c r="M81" s="14">
        <v>0</v>
      </c>
      <c r="N81" s="14">
        <v>0</v>
      </c>
      <c r="O81" s="14">
        <v>0</v>
      </c>
      <c r="P81" s="14">
        <v>0</v>
      </c>
      <c r="Q81" s="51">
        <v>0</v>
      </c>
      <c r="R81" s="14">
        <v>0</v>
      </c>
      <c r="S81" s="14">
        <v>0</v>
      </c>
      <c r="T81" s="14">
        <v>0</v>
      </c>
      <c r="U81" s="14">
        <v>0</v>
      </c>
      <c r="V81" s="51">
        <v>0</v>
      </c>
      <c r="W81" s="14">
        <v>0</v>
      </c>
      <c r="X81" s="14">
        <v>0</v>
      </c>
      <c r="Y81" s="14">
        <v>0</v>
      </c>
      <c r="Z81" s="14">
        <f>('DRE NOVAS PARCERIAS CAIXA'!Z25*'DRE NOVAS PARCERIAS CAIXA'!Z$28)+('DRE NOVAS PARCERIAS CAIXA'!Z147*'DRE NOVAS PARCERIAS CAIXA'!Z$150)+('DRE NOVAS PARCERIAS CAIXA'!Z178*'DRE NOVAS PARCERIAS CAIXA'!Z$181)+('DRE NOVAS PARCERIAS CAIXA'!Z204*'DRE NOVAS PARCERIAS CAIXA'!Z$207)+('DRE NOVAS PARCERIAS CAIXA'!Z230*'DRE NOVAS PARCERIAS CAIXA'!Z$233)</f>
        <v>0</v>
      </c>
      <c r="AA81" s="51">
        <f t="shared" si="252"/>
        <v>0</v>
      </c>
      <c r="AB81" s="14">
        <f>('DRE NOVAS PARCERIAS CAIXA'!AB25*'DRE NOVAS PARCERIAS CAIXA'!AB$28)+('DRE NOVAS PARCERIAS CAIXA'!AB147*'DRE NOVAS PARCERIAS CAIXA'!AB$150)+('DRE NOVAS PARCERIAS CAIXA'!AB178*'DRE NOVAS PARCERIAS CAIXA'!AB$181)+('DRE NOVAS PARCERIAS CAIXA'!AB204*'DRE NOVAS PARCERIAS CAIXA'!AB$207)+('DRE NOVAS PARCERIAS CAIXA'!AB230*'DRE NOVAS PARCERIAS CAIXA'!AB$233)</f>
        <v>0</v>
      </c>
      <c r="AC81" s="14">
        <f>('DRE NOVAS PARCERIAS CAIXA'!AC25*'DRE NOVAS PARCERIAS CAIXA'!AC$28)+('DRE NOVAS PARCERIAS CAIXA'!AC147*'DRE NOVAS PARCERIAS CAIXA'!AC$150)+('DRE NOVAS PARCERIAS CAIXA'!AC178*'DRE NOVAS PARCERIAS CAIXA'!AC$181)+('DRE NOVAS PARCERIAS CAIXA'!AC204*'DRE NOVAS PARCERIAS CAIXA'!AC$207)+('DRE NOVAS PARCERIAS CAIXA'!AC230*'DRE NOVAS PARCERIAS CAIXA'!AC$233)</f>
        <v>0</v>
      </c>
      <c r="AD81" s="14">
        <f>('DRE NOVAS PARCERIAS CAIXA'!AD25*'DRE NOVAS PARCERIAS CAIXA'!AD$28)+('DRE NOVAS PARCERIAS CAIXA'!AD147*'DRE NOVAS PARCERIAS CAIXA'!AD$150)+('DRE NOVAS PARCERIAS CAIXA'!AD178*'DRE NOVAS PARCERIAS CAIXA'!AD$181)+('DRE NOVAS PARCERIAS CAIXA'!AD204*'DRE NOVAS PARCERIAS CAIXA'!AD$207)+('DRE NOVAS PARCERIAS CAIXA'!AD230*'DRE NOVAS PARCERIAS CAIXA'!AD$233)</f>
        <v>0</v>
      </c>
      <c r="AE81" s="14">
        <v>3699</v>
      </c>
      <c r="AF81" s="51">
        <f t="shared" si="253"/>
        <v>3699</v>
      </c>
    </row>
    <row r="82" spans="1:32" s="38" customFormat="1" ht="15.75" thickBot="1" x14ac:dyDescent="0.3">
      <c r="A82" s="39"/>
      <c r="B82" s="39" t="s">
        <v>228</v>
      </c>
      <c r="C82" s="40">
        <v>0</v>
      </c>
      <c r="D82" s="40">
        <v>0</v>
      </c>
      <c r="E82" s="40">
        <v>0</v>
      </c>
      <c r="F82" s="40">
        <v>0</v>
      </c>
      <c r="G82" s="47">
        <v>0</v>
      </c>
      <c r="H82" s="40">
        <v>0</v>
      </c>
      <c r="I82" s="40">
        <v>0</v>
      </c>
      <c r="J82" s="40">
        <v>0</v>
      </c>
      <c r="K82" s="40">
        <v>0</v>
      </c>
      <c r="L82" s="47">
        <v>0</v>
      </c>
      <c r="M82" s="40">
        <v>0</v>
      </c>
      <c r="N82" s="40">
        <v>0</v>
      </c>
      <c r="O82" s="40">
        <v>0</v>
      </c>
      <c r="P82" s="40">
        <v>0</v>
      </c>
      <c r="Q82" s="47">
        <v>0</v>
      </c>
      <c r="R82" s="40">
        <v>0</v>
      </c>
      <c r="S82" s="40">
        <v>0</v>
      </c>
      <c r="T82" s="40">
        <v>0</v>
      </c>
      <c r="U82" s="40">
        <v>0</v>
      </c>
      <c r="V82" s="47">
        <v>0</v>
      </c>
      <c r="W82" s="40">
        <v>0</v>
      </c>
      <c r="X82" s="40">
        <v>0</v>
      </c>
      <c r="Y82" s="40">
        <v>0</v>
      </c>
      <c r="Z82" s="40">
        <f>SUM(Z80:Z81)</f>
        <v>497.93101999999999</v>
      </c>
      <c r="AA82" s="47">
        <f t="shared" si="252"/>
        <v>497.93101999999999</v>
      </c>
      <c r="AB82" s="40">
        <f>SUM(AB80:AB81)</f>
        <v>181030.15025851119</v>
      </c>
      <c r="AC82" s="40">
        <f>SUM(AC80:AC81)</f>
        <v>186099.6669974621</v>
      </c>
      <c r="AD82" s="40">
        <f>SUM(AD80:AD81)</f>
        <v>200246.24000690223</v>
      </c>
      <c r="AE82" s="40">
        <f>SUM(AE80:AE81)</f>
        <v>231766.97310611134</v>
      </c>
      <c r="AF82" s="47">
        <f t="shared" si="253"/>
        <v>799143.03036898677</v>
      </c>
    </row>
    <row r="83" spans="1:32" s="38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 s="9"/>
      <c r="AF83"/>
    </row>
    <row r="84" spans="1:32" s="166" customFormat="1" ht="23.25" x14ac:dyDescent="0.35">
      <c r="A84" s="115"/>
      <c r="B84" s="115" t="s">
        <v>234</v>
      </c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</row>
    <row r="85" spans="1:32" s="38" customFormat="1" ht="15.75" thickBot="1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1:32" s="167" customFormat="1" x14ac:dyDescent="0.25">
      <c r="A86" s="31"/>
      <c r="B86" s="31" t="s">
        <v>236</v>
      </c>
      <c r="C86" s="43" t="s">
        <v>117</v>
      </c>
      <c r="D86" s="43" t="s">
        <v>118</v>
      </c>
      <c r="E86" s="43" t="s">
        <v>119</v>
      </c>
      <c r="F86" s="43" t="s">
        <v>120</v>
      </c>
      <c r="G86" s="48">
        <v>2016</v>
      </c>
      <c r="H86" s="43" t="s">
        <v>121</v>
      </c>
      <c r="I86" s="43" t="s">
        <v>122</v>
      </c>
      <c r="J86" s="43" t="s">
        <v>123</v>
      </c>
      <c r="K86" s="43" t="s">
        <v>124</v>
      </c>
      <c r="L86" s="48">
        <v>2017</v>
      </c>
      <c r="M86" s="43" t="s">
        <v>125</v>
      </c>
      <c r="N86" s="43" t="s">
        <v>126</v>
      </c>
      <c r="O86" s="43" t="s">
        <v>127</v>
      </c>
      <c r="P86" s="43" t="s">
        <v>128</v>
      </c>
      <c r="Q86" s="48">
        <v>2018</v>
      </c>
      <c r="R86" s="43" t="s">
        <v>129</v>
      </c>
      <c r="S86" s="43" t="s">
        <v>130</v>
      </c>
      <c r="T86" s="43" t="s">
        <v>131</v>
      </c>
      <c r="U86" s="43" t="s">
        <v>132</v>
      </c>
      <c r="V86" s="48">
        <v>2019</v>
      </c>
      <c r="W86" s="43" t="s">
        <v>133</v>
      </c>
      <c r="X86" s="43" t="s">
        <v>134</v>
      </c>
      <c r="Y86" s="43" t="s">
        <v>135</v>
      </c>
      <c r="Z86" s="43" t="s">
        <v>136</v>
      </c>
      <c r="AA86" s="48">
        <v>2020</v>
      </c>
      <c r="AB86" s="43" t="s">
        <v>137</v>
      </c>
      <c r="AC86" s="43" t="s">
        <v>138</v>
      </c>
      <c r="AD86" s="43" t="s">
        <v>514</v>
      </c>
      <c r="AE86" s="43" t="s">
        <v>563</v>
      </c>
      <c r="AF86" s="48">
        <v>2021</v>
      </c>
    </row>
    <row r="87" spans="1:32" s="167" customFormat="1" hidden="1" x14ac:dyDescent="0.25">
      <c r="A87" s="31"/>
      <c r="B87" s="31" t="s">
        <v>236</v>
      </c>
      <c r="C87" s="43" t="s">
        <v>139</v>
      </c>
      <c r="D87" s="43" t="s">
        <v>140</v>
      </c>
      <c r="E87" s="43" t="s">
        <v>141</v>
      </c>
      <c r="F87" s="43" t="s">
        <v>142</v>
      </c>
      <c r="G87" s="48">
        <v>2016</v>
      </c>
      <c r="H87" s="43" t="s">
        <v>143</v>
      </c>
      <c r="I87" s="43" t="s">
        <v>144</v>
      </c>
      <c r="J87" s="43" t="s">
        <v>145</v>
      </c>
      <c r="K87" s="43" t="s">
        <v>146</v>
      </c>
      <c r="L87" s="48">
        <v>2017</v>
      </c>
      <c r="M87" s="43" t="s">
        <v>147</v>
      </c>
      <c r="N87" s="43" t="s">
        <v>148</v>
      </c>
      <c r="O87" s="43" t="s">
        <v>149</v>
      </c>
      <c r="P87" s="43" t="s">
        <v>150</v>
      </c>
      <c r="Q87" s="48">
        <v>2018</v>
      </c>
      <c r="R87" s="43" t="s">
        <v>151</v>
      </c>
      <c r="S87" s="43" t="s">
        <v>152</v>
      </c>
      <c r="T87" s="43" t="s">
        <v>153</v>
      </c>
      <c r="U87" s="43" t="s">
        <v>154</v>
      </c>
      <c r="V87" s="48">
        <v>2019</v>
      </c>
      <c r="W87" s="43" t="s">
        <v>155</v>
      </c>
      <c r="X87" s="43" t="s">
        <v>156</v>
      </c>
      <c r="Y87" s="43" t="s">
        <v>157</v>
      </c>
      <c r="Z87" s="43" t="s">
        <v>158</v>
      </c>
      <c r="AA87" s="48">
        <v>2020</v>
      </c>
      <c r="AB87" s="43" t="s">
        <v>159</v>
      </c>
      <c r="AC87" s="43" t="s">
        <v>160</v>
      </c>
      <c r="AD87" s="43" t="s">
        <v>513</v>
      </c>
      <c r="AE87" s="43" t="s">
        <v>564</v>
      </c>
      <c r="AF87" s="48">
        <v>2021</v>
      </c>
    </row>
    <row r="88" spans="1:32" s="38" customFormat="1" x14ac:dyDescent="0.25">
      <c r="A88" s="10"/>
      <c r="B88" s="10" t="s">
        <v>214</v>
      </c>
      <c r="C88" s="11">
        <f>('DRE PARCERIAS BANCO PAN'!C17*'DRE PARCERIAS BANCO PAN'!C$31)+('DRE PARCERIAS BANCO PAN'!C35*'DRE PARCERIAS BANCO PAN'!C$49)</f>
        <v>21118.200319999993</v>
      </c>
      <c r="D88" s="11">
        <f>('DRE PARCERIAS BANCO PAN'!D17*'DRE PARCERIAS BANCO PAN'!D$31)+('DRE PARCERIAS BANCO PAN'!D35*'DRE PARCERIAS BANCO PAN'!D$49)</f>
        <v>21325.365949999981</v>
      </c>
      <c r="E88" s="11">
        <f>('DRE PARCERIAS BANCO PAN'!E17*'DRE PARCERIAS BANCO PAN'!E$31)+('DRE PARCERIAS BANCO PAN'!E35*'DRE PARCERIAS BANCO PAN'!E$49)</f>
        <v>16255.015490000005</v>
      </c>
      <c r="F88" s="11">
        <f>('DRE PARCERIAS BANCO PAN'!F17*'DRE PARCERIAS BANCO PAN'!F$31)+('DRE PARCERIAS BANCO PAN'!F35*'DRE PARCERIAS BANCO PAN'!F$49)</f>
        <v>8733.5595899999716</v>
      </c>
      <c r="G88" s="49">
        <f>SUM(C88:F88)</f>
        <v>67432.141349999947</v>
      </c>
      <c r="H88" s="11">
        <f>('DRE PARCERIAS BANCO PAN'!H17*'DRE PARCERIAS BANCO PAN'!H$31)+('DRE PARCERIAS BANCO PAN'!H35*'DRE PARCERIAS BANCO PAN'!H$49)</f>
        <v>15636.273580900004</v>
      </c>
      <c r="I88" s="11">
        <f>('DRE PARCERIAS BANCO PAN'!I17*'DRE PARCERIAS BANCO PAN'!I$31)+('DRE PARCERIAS BANCO PAN'!I35*'DRE PARCERIAS BANCO PAN'!I$49)</f>
        <v>18810.477210000012</v>
      </c>
      <c r="J88" s="11">
        <f>('DRE PARCERIAS BANCO PAN'!J17*'DRE PARCERIAS BANCO PAN'!J$31)+('DRE PARCERIAS BANCO PAN'!J35*'DRE PARCERIAS BANCO PAN'!J$49)</f>
        <v>18560.378564000002</v>
      </c>
      <c r="K88" s="11">
        <f>('DRE PARCERIAS BANCO PAN'!K17*'DRE PARCERIAS BANCO PAN'!K$31)+('DRE PARCERIAS BANCO PAN'!K35*'DRE PARCERIAS BANCO PAN'!K$49)</f>
        <v>20621.990912599998</v>
      </c>
      <c r="L88" s="49">
        <f>SUM(H88:K88)</f>
        <v>73629.12026750001</v>
      </c>
      <c r="M88" s="11">
        <f>('DRE PARCERIAS BANCO PAN'!M17*'DRE PARCERIAS BANCO PAN'!M$31)+('DRE PARCERIAS BANCO PAN'!M35*'DRE PARCERIAS BANCO PAN'!M$49)</f>
        <v>36370.571680099994</v>
      </c>
      <c r="N88" s="11">
        <f>('DRE PARCERIAS BANCO PAN'!N17*'DRE PARCERIAS BANCO PAN'!N$31)+('DRE PARCERIAS BANCO PAN'!N35*'DRE PARCERIAS BANCO PAN'!N$49)</f>
        <v>14893.878853700004</v>
      </c>
      <c r="O88" s="11">
        <f>('DRE PARCERIAS BANCO PAN'!O17*'DRE PARCERIAS BANCO PAN'!O$31)+('DRE PARCERIAS BANCO PAN'!O35*'DRE PARCERIAS BANCO PAN'!O$49)</f>
        <v>25222.51782329999</v>
      </c>
      <c r="P88" s="11">
        <f>('DRE PARCERIAS BANCO PAN'!P17*'DRE PARCERIAS BANCO PAN'!P$31)+('DRE PARCERIAS BANCO PAN'!P35*'DRE PARCERIAS BANCO PAN'!P$49)</f>
        <v>20005.070103200022</v>
      </c>
      <c r="Q88" s="49">
        <f>SUM(M88:P88)</f>
        <v>96492.038460300013</v>
      </c>
      <c r="R88" s="11">
        <f>('DRE PARCERIAS BANCO PAN'!R17*'DRE PARCERIAS BANCO PAN'!R$31)+('DRE PARCERIAS BANCO PAN'!R35*'DRE PARCERIAS BANCO PAN'!R$49)</f>
        <v>22119.832379400017</v>
      </c>
      <c r="S88" s="11">
        <f>('DRE PARCERIAS BANCO PAN'!S17*'DRE PARCERIAS BANCO PAN'!S$31)+('DRE PARCERIAS BANCO PAN'!S35*'DRE PARCERIAS BANCO PAN'!S$49)</f>
        <v>33899.169675700003</v>
      </c>
      <c r="T88" s="11">
        <f>('DRE PARCERIAS BANCO PAN'!T17*'DRE PARCERIAS BANCO PAN'!T$31)+('DRE PARCERIAS BANCO PAN'!T35*'DRE PARCERIAS BANCO PAN'!T$49)</f>
        <v>32395.548364900013</v>
      </c>
      <c r="U88" s="11">
        <f>('DRE PARCERIAS BANCO PAN'!U17*'DRE PARCERIAS BANCO PAN'!U$31)+('DRE PARCERIAS BANCO PAN'!U35*'DRE PARCERIAS BANCO PAN'!U$49)</f>
        <v>40120.518669699944</v>
      </c>
      <c r="V88" s="49">
        <f>SUM(R88:U88)</f>
        <v>128535.06908969997</v>
      </c>
      <c r="W88" s="11">
        <f>('DRE PARCERIAS BANCO PAN'!W17*'DRE PARCERIAS BANCO PAN'!W$31)+('DRE PARCERIAS BANCO PAN'!W35*'DRE PARCERIAS BANCO PAN'!W$49)</f>
        <v>36715.672070000008</v>
      </c>
      <c r="X88" s="11">
        <f>('DRE PARCERIAS BANCO PAN'!X17*'DRE PARCERIAS BANCO PAN'!X$31)+('DRE PARCERIAS BANCO PAN'!X35*'DRE PARCERIAS BANCO PAN'!X$49)</f>
        <v>31578.120653099992</v>
      </c>
      <c r="Y88" s="11">
        <f>('DRE PARCERIAS BANCO PAN'!Y17*'DRE PARCERIAS BANCO PAN'!Y$31)+('DRE PARCERIAS BANCO PAN'!Y35*'DRE PARCERIAS BANCO PAN'!Y$49)</f>
        <v>29324.892799999998</v>
      </c>
      <c r="Z88" s="11">
        <f>('DRE PARCERIAS BANCO PAN'!Z17*'DRE PARCERIAS BANCO PAN'!Z$31)+('DRE PARCERIAS BANCO PAN'!Z35*'DRE PARCERIAS BANCO PAN'!Z$49)</f>
        <v>40470.659670000008</v>
      </c>
      <c r="AA88" s="49">
        <f>SUM(W88:Z88)</f>
        <v>138089.34519309999</v>
      </c>
      <c r="AB88" s="11">
        <f>('DRE PARCERIAS BANCO PAN'!AB17*'DRE PARCERIAS BANCO PAN'!AB$31)+('DRE PARCERIAS BANCO PAN'!AB35*'DRE PARCERIAS BANCO PAN'!AB$49)</f>
        <v>36204.599130000002</v>
      </c>
      <c r="AC88" s="11">
        <f>('DRE PARCERIAS BANCO PAN'!AC17*'DRE PARCERIAS BANCO PAN'!AC$31)+('DRE PARCERIAS BANCO PAN'!AC35*'DRE PARCERIAS BANCO PAN'!AC$49)</f>
        <v>27825.812769999982</v>
      </c>
      <c r="AD88" s="11">
        <f>('DRE PARCERIAS BANCO PAN'!AD17*'DRE PARCERIAS BANCO PAN'!AD$31)+('DRE PARCERIAS BANCO PAN'!AD35*'DRE PARCERIAS BANCO PAN'!AD$49)</f>
        <v>27181.986780899992</v>
      </c>
      <c r="AE88" s="11">
        <f>('DRE PARCERIAS BANCO PAN'!AE17*'DRE PARCERIAS BANCO PAN'!AE$31)+('DRE PARCERIAS BANCO PAN'!AE35*'DRE PARCERIAS BANCO PAN'!AE$49)</f>
        <v>39979.1</v>
      </c>
      <c r="AF88" s="49">
        <f>SUM(AB88:AE88)</f>
        <v>131191.49868089997</v>
      </c>
    </row>
    <row r="89" spans="1:32" s="38" customFormat="1" x14ac:dyDescent="0.25">
      <c r="A89" s="12"/>
      <c r="B89" s="12" t="s">
        <v>215</v>
      </c>
      <c r="C89" s="13">
        <f>('DRE PARCERIAS BANCO PAN'!C18*'DRE PARCERIAS BANCO PAN'!C$31)+('DRE PARCERIAS BANCO PAN'!C36*'DRE PARCERIAS BANCO PAN'!C$49)</f>
        <v>-8210.93</v>
      </c>
      <c r="D89" s="13">
        <f>('DRE PARCERIAS BANCO PAN'!D18*'DRE PARCERIAS BANCO PAN'!D$31)+('DRE PARCERIAS BANCO PAN'!D36*'DRE PARCERIAS BANCO PAN'!D$49)</f>
        <v>-8401.5399999999991</v>
      </c>
      <c r="E89" s="13">
        <f>('DRE PARCERIAS BANCO PAN'!E18*'DRE PARCERIAS BANCO PAN'!E$31)+('DRE PARCERIAS BANCO PAN'!E36*'DRE PARCERIAS BANCO PAN'!E$49)</f>
        <v>-8702.89</v>
      </c>
      <c r="F89" s="13">
        <f>('DRE PARCERIAS BANCO PAN'!F18*'DRE PARCERIAS BANCO PAN'!F$31)+('DRE PARCERIAS BANCO PAN'!F36*'DRE PARCERIAS BANCO PAN'!F$49)</f>
        <v>-19566.190000000002</v>
      </c>
      <c r="G89" s="50">
        <f t="shared" ref="G89:G101" si="255">SUM(C89:F89)</f>
        <v>-44881.55</v>
      </c>
      <c r="H89" s="13">
        <f>('DRE PARCERIAS BANCO PAN'!H18*'DRE PARCERIAS BANCO PAN'!H$31)+('DRE PARCERIAS BANCO PAN'!H36*'DRE PARCERIAS BANCO PAN'!H$49)</f>
        <v>-8773.1447692000002</v>
      </c>
      <c r="I89" s="13">
        <f>('DRE PARCERIAS BANCO PAN'!I18*'DRE PARCERIAS BANCO PAN'!I$31)+('DRE PARCERIAS BANCO PAN'!I36*'DRE PARCERIAS BANCO PAN'!I$49)</f>
        <v>-8684.0433014999999</v>
      </c>
      <c r="J89" s="13">
        <f>('DRE PARCERIAS BANCO PAN'!J18*'DRE PARCERIAS BANCO PAN'!J$31)+('DRE PARCERIAS BANCO PAN'!J36*'DRE PARCERIAS BANCO PAN'!J$49)</f>
        <v>-10698.499936599999</v>
      </c>
      <c r="K89" s="13">
        <f>('DRE PARCERIAS BANCO PAN'!K18*'DRE PARCERIAS BANCO PAN'!K$31)+('DRE PARCERIAS BANCO PAN'!K36*'DRE PARCERIAS BANCO PAN'!K$49)</f>
        <v>-10751.619248999999</v>
      </c>
      <c r="L89" s="50">
        <f t="shared" ref="L89:L101" si="256">SUM(H89:K89)</f>
        <v>-38907.307256300002</v>
      </c>
      <c r="M89" s="13">
        <f>('DRE PARCERIAS BANCO PAN'!M18*'DRE PARCERIAS BANCO PAN'!M$31)+('DRE PARCERIAS BANCO PAN'!M36*'DRE PARCERIAS BANCO PAN'!M$49)</f>
        <v>-8623.9022401000002</v>
      </c>
      <c r="N89" s="13">
        <f>('DRE PARCERIAS BANCO PAN'!N18*'DRE PARCERIAS BANCO PAN'!N$31)+('DRE PARCERIAS BANCO PAN'!N36*'DRE PARCERIAS BANCO PAN'!N$49)</f>
        <v>-9036.0119282999985</v>
      </c>
      <c r="O89" s="13">
        <f>('DRE PARCERIAS BANCO PAN'!O18*'DRE PARCERIAS BANCO PAN'!O$31)+('DRE PARCERIAS BANCO PAN'!O36*'DRE PARCERIAS BANCO PAN'!O$49)</f>
        <v>-9816.7908201999999</v>
      </c>
      <c r="P89" s="13">
        <f>('DRE PARCERIAS BANCO PAN'!P18*'DRE PARCERIAS BANCO PAN'!P$31)+('DRE PARCERIAS BANCO PAN'!P36*'DRE PARCERIAS BANCO PAN'!P$49)</f>
        <v>-11599.7879732</v>
      </c>
      <c r="Q89" s="50">
        <f t="shared" ref="Q89:Q101" si="257">SUM(M89:P89)</f>
        <v>-39076.492961800002</v>
      </c>
      <c r="R89" s="13">
        <f>('DRE PARCERIAS BANCO PAN'!R18*'DRE PARCERIAS BANCO PAN'!R$31)+('DRE PARCERIAS BANCO PAN'!R36*'DRE PARCERIAS BANCO PAN'!R$49)</f>
        <v>-11324.183151399999</v>
      </c>
      <c r="S89" s="13">
        <f>('DRE PARCERIAS BANCO PAN'!S18*'DRE PARCERIAS BANCO PAN'!S$31)+('DRE PARCERIAS BANCO PAN'!S36*'DRE PARCERIAS BANCO PAN'!S$49)</f>
        <v>-9107.9697023000008</v>
      </c>
      <c r="T89" s="13">
        <f>('DRE PARCERIAS BANCO PAN'!T18*'DRE PARCERIAS BANCO PAN'!T$31)+('DRE PARCERIAS BANCO PAN'!T36*'DRE PARCERIAS BANCO PAN'!T$49)</f>
        <v>-11734.3871463</v>
      </c>
      <c r="U89" s="13">
        <f>('DRE PARCERIAS BANCO PAN'!U18*'DRE PARCERIAS BANCO PAN'!U$31)+('DRE PARCERIAS BANCO PAN'!U36*'DRE PARCERIAS BANCO PAN'!U$49)</f>
        <v>-12671.005873399999</v>
      </c>
      <c r="V89" s="50">
        <f t="shared" ref="V89:V101" si="258">SUM(R89:U89)</f>
        <v>-44837.545873399999</v>
      </c>
      <c r="W89" s="13">
        <f>('DRE PARCERIAS BANCO PAN'!W18*'DRE PARCERIAS BANCO PAN'!W$31)+('DRE PARCERIAS BANCO PAN'!W36*'DRE PARCERIAS BANCO PAN'!W$49)</f>
        <v>-10593.800000000001</v>
      </c>
      <c r="X89" s="13">
        <f>('DRE PARCERIAS BANCO PAN'!X18*'DRE PARCERIAS BANCO PAN'!X$31)+('DRE PARCERIAS BANCO PAN'!X36*'DRE PARCERIAS BANCO PAN'!X$49)</f>
        <v>-9784.9055059000002</v>
      </c>
      <c r="Y89" s="13">
        <f>('DRE PARCERIAS BANCO PAN'!Y18*'DRE PARCERIAS BANCO PAN'!Y$31)+('DRE PARCERIAS BANCO PAN'!Y36*'DRE PARCERIAS BANCO PAN'!Y$49)</f>
        <v>-10029.32</v>
      </c>
      <c r="Z89" s="13">
        <f>('DRE PARCERIAS BANCO PAN'!Z18*'DRE PARCERIAS BANCO PAN'!Z$31)+('DRE PARCERIAS BANCO PAN'!Z36*'DRE PARCERIAS BANCO PAN'!Z$49)</f>
        <v>-13514.69</v>
      </c>
      <c r="AA89" s="50">
        <f t="shared" ref="AA89:AA101" si="259">SUM(W89:Z89)</f>
        <v>-43922.7155059</v>
      </c>
      <c r="AB89" s="13">
        <f>('DRE PARCERIAS BANCO PAN'!AB18*'DRE PARCERIAS BANCO PAN'!AB$31)+('DRE PARCERIAS BANCO PAN'!AB36*'DRE PARCERIAS BANCO PAN'!AB$49)</f>
        <v>-9612.82</v>
      </c>
      <c r="AC89" s="13">
        <f>('DRE PARCERIAS BANCO PAN'!AC18*'DRE PARCERIAS BANCO PAN'!AC$31)+('DRE PARCERIAS BANCO PAN'!AC36*'DRE PARCERIAS BANCO PAN'!AC$49)</f>
        <v>-10038.630000000001</v>
      </c>
      <c r="AD89" s="13">
        <f>('DRE PARCERIAS BANCO PAN'!AD18*'DRE PARCERIAS BANCO PAN'!AD$31)+('DRE PARCERIAS BANCO PAN'!AD36*'DRE PARCERIAS BANCO PAN'!AD$49)</f>
        <v>-12435.765771799999</v>
      </c>
      <c r="AE89" s="13">
        <f>('DRE PARCERIAS BANCO PAN'!AE18*'DRE PARCERIAS BANCO PAN'!AE$31)+('DRE PARCERIAS BANCO PAN'!AE36*'DRE PARCERIAS BANCO PAN'!AE$49)</f>
        <v>-14745.57</v>
      </c>
      <c r="AF89" s="50">
        <f t="shared" ref="AF89:AF101" si="260">SUM(AB89:AE89)</f>
        <v>-46832.785771800001</v>
      </c>
    </row>
    <row r="90" spans="1:32" s="38" customFormat="1" x14ac:dyDescent="0.25">
      <c r="A90" s="12"/>
      <c r="B90" s="12" t="s">
        <v>216</v>
      </c>
      <c r="C90" s="14">
        <f>('DRE PARCERIAS BANCO PAN'!C19*'DRE PARCERIAS BANCO PAN'!C$31)+('DRE PARCERIAS BANCO PAN'!C37*'DRE PARCERIAS BANCO PAN'!C$49)</f>
        <v>-2862.58</v>
      </c>
      <c r="D90" s="14">
        <f>('DRE PARCERIAS BANCO PAN'!D19*'DRE PARCERIAS BANCO PAN'!D$31)+('DRE PARCERIAS BANCO PAN'!D37*'DRE PARCERIAS BANCO PAN'!D$49)</f>
        <v>-2936.57</v>
      </c>
      <c r="E90" s="14">
        <f>('DRE PARCERIAS BANCO PAN'!E19*'DRE PARCERIAS BANCO PAN'!E$31)+('DRE PARCERIAS BANCO PAN'!E37*'DRE PARCERIAS BANCO PAN'!E$49)</f>
        <v>-2726.85</v>
      </c>
      <c r="F90" s="14">
        <f>('DRE PARCERIAS BANCO PAN'!F19*'DRE PARCERIAS BANCO PAN'!F$31)+('DRE PARCERIAS BANCO PAN'!F37*'DRE PARCERIAS BANCO PAN'!F$49)</f>
        <v>-3091.41</v>
      </c>
      <c r="G90" s="51">
        <f t="shared" si="255"/>
        <v>-11617.41</v>
      </c>
      <c r="H90" s="14">
        <f>('DRE PARCERIAS BANCO PAN'!H19*'DRE PARCERIAS BANCO PAN'!H$31)+('DRE PARCERIAS BANCO PAN'!H37*'DRE PARCERIAS BANCO PAN'!H$49)</f>
        <v>-2405.8653080000004</v>
      </c>
      <c r="I90" s="14">
        <f>('DRE PARCERIAS BANCO PAN'!I19*'DRE PARCERIAS BANCO PAN'!I$31)+('DRE PARCERIAS BANCO PAN'!I37*'DRE PARCERIAS BANCO PAN'!I$49)</f>
        <v>-2379.0428256</v>
      </c>
      <c r="J90" s="14">
        <f>('DRE PARCERIAS BANCO PAN'!J19*'DRE PARCERIAS BANCO PAN'!J$31)+('DRE PARCERIAS BANCO PAN'!J37*'DRE PARCERIAS BANCO PAN'!J$49)</f>
        <v>-2570.0581094999998</v>
      </c>
      <c r="K90" s="14">
        <f>('DRE PARCERIAS BANCO PAN'!K19*'DRE PARCERIAS BANCO PAN'!K$31)+('DRE PARCERIAS BANCO PAN'!K37*'DRE PARCERIAS BANCO PAN'!K$49)</f>
        <v>-2118.0039741000001</v>
      </c>
      <c r="L90" s="51">
        <f t="shared" si="256"/>
        <v>-9472.9702171999998</v>
      </c>
      <c r="M90" s="14">
        <f>('DRE PARCERIAS BANCO PAN'!M19*'DRE PARCERIAS BANCO PAN'!M$31)+('DRE PARCERIAS BANCO PAN'!M37*'DRE PARCERIAS BANCO PAN'!M$49)</f>
        <v>-286.0830259</v>
      </c>
      <c r="N90" s="14">
        <f>('DRE PARCERIAS BANCO PAN'!N19*'DRE PARCERIAS BANCO PAN'!N$31)+('DRE PARCERIAS BANCO PAN'!N37*'DRE PARCERIAS BANCO PAN'!N$49)</f>
        <v>-2439.6957997999998</v>
      </c>
      <c r="O90" s="14">
        <f>('DRE PARCERIAS BANCO PAN'!O19*'DRE PARCERIAS BANCO PAN'!O$31)+('DRE PARCERIAS BANCO PAN'!O37*'DRE PARCERIAS BANCO PAN'!O$49)</f>
        <v>-2665.3390847999999</v>
      </c>
      <c r="P90" s="14">
        <f>('DRE PARCERIAS BANCO PAN'!P19*'DRE PARCERIAS BANCO PAN'!P$31)+('DRE PARCERIAS BANCO PAN'!P37*'DRE PARCERIAS BANCO PAN'!P$49)</f>
        <v>-2486.6217768000001</v>
      </c>
      <c r="Q90" s="51">
        <f t="shared" si="257"/>
        <v>-7877.7396872999998</v>
      </c>
      <c r="R90" s="14">
        <f>('DRE PARCERIAS BANCO PAN'!R19*'DRE PARCERIAS BANCO PAN'!R$31)+('DRE PARCERIAS BANCO PAN'!R37*'DRE PARCERIAS BANCO PAN'!R$49)</f>
        <v>-2360.8899572999999</v>
      </c>
      <c r="S90" s="14">
        <f>('DRE PARCERIAS BANCO PAN'!S19*'DRE PARCERIAS BANCO PAN'!S$31)+('DRE PARCERIAS BANCO PAN'!S37*'DRE PARCERIAS BANCO PAN'!S$49)</f>
        <v>-2940.3405990000001</v>
      </c>
      <c r="T90" s="14">
        <f>('DRE PARCERIAS BANCO PAN'!T19*'DRE PARCERIAS BANCO PAN'!T$31)+('DRE PARCERIAS BANCO PAN'!T37*'DRE PARCERIAS BANCO PAN'!T$49)</f>
        <v>-3269.3594436999997</v>
      </c>
      <c r="U90" s="14">
        <f>('DRE PARCERIAS BANCO PAN'!U19*'DRE PARCERIAS BANCO PAN'!U$31)+('DRE PARCERIAS BANCO PAN'!U37*'DRE PARCERIAS BANCO PAN'!U$49)</f>
        <v>-3095.9436759999999</v>
      </c>
      <c r="V90" s="51">
        <f t="shared" si="258"/>
        <v>-11666.533675999999</v>
      </c>
      <c r="W90" s="14">
        <f>('DRE PARCERIAS BANCO PAN'!W19*'DRE PARCERIAS BANCO PAN'!W$31)+('DRE PARCERIAS BANCO PAN'!W37*'DRE PARCERIAS BANCO PAN'!W$49)</f>
        <v>-2969.89</v>
      </c>
      <c r="X90" s="14">
        <f>('DRE PARCERIAS BANCO PAN'!X19*'DRE PARCERIAS BANCO PAN'!X$31)+('DRE PARCERIAS BANCO PAN'!X37*'DRE PARCERIAS BANCO PAN'!X$49)</f>
        <v>-2684.9034667000001</v>
      </c>
      <c r="Y90" s="14">
        <f>('DRE PARCERIAS BANCO PAN'!Y19*'DRE PARCERIAS BANCO PAN'!Y$31)+('DRE PARCERIAS BANCO PAN'!Y37*'DRE PARCERIAS BANCO PAN'!Y$49)</f>
        <v>-3118.85</v>
      </c>
      <c r="Z90" s="14">
        <f>('DRE PARCERIAS BANCO PAN'!Z19*'DRE PARCERIAS BANCO PAN'!Z$31)+('DRE PARCERIAS BANCO PAN'!Z37*'DRE PARCERIAS BANCO PAN'!Z$49)</f>
        <v>-2907.17</v>
      </c>
      <c r="AA90" s="51">
        <f t="shared" si="259"/>
        <v>-11680.813466699999</v>
      </c>
      <c r="AB90" s="14">
        <f>('DRE PARCERIAS BANCO PAN'!AB19*'DRE PARCERIAS BANCO PAN'!AB$31)+('DRE PARCERIAS BANCO PAN'!AB37*'DRE PARCERIAS BANCO PAN'!AB$49)</f>
        <v>-2663.64</v>
      </c>
      <c r="AC90" s="14">
        <f>('DRE PARCERIAS BANCO PAN'!AC19*'DRE PARCERIAS BANCO PAN'!AC$31)+('DRE PARCERIAS BANCO PAN'!AC37*'DRE PARCERIAS BANCO PAN'!AC$49)</f>
        <v>-3545.64</v>
      </c>
      <c r="AD90" s="14">
        <f>('DRE PARCERIAS BANCO PAN'!AD19*'DRE PARCERIAS BANCO PAN'!AD$31)+('DRE PARCERIAS BANCO PAN'!AD37*'DRE PARCERIAS BANCO PAN'!AD$49)</f>
        <v>-3756.6374741</v>
      </c>
      <c r="AE90" s="14">
        <f>('DRE PARCERIAS BANCO PAN'!AE19*'DRE PARCERIAS BANCO PAN'!AE$31)+('DRE PARCERIAS BANCO PAN'!AE37*'DRE PARCERIAS BANCO PAN'!AE$49)</f>
        <v>-2978.71</v>
      </c>
      <c r="AF90" s="51">
        <f t="shared" si="260"/>
        <v>-12944.627474099998</v>
      </c>
    </row>
    <row r="91" spans="1:32" s="38" customFormat="1" x14ac:dyDescent="0.25">
      <c r="A91" s="12"/>
      <c r="B91" s="12" t="s">
        <v>217</v>
      </c>
      <c r="C91" s="14">
        <f>('DRE PARCERIAS BANCO PAN'!C20*'DRE PARCERIAS BANCO PAN'!C$31)+('DRE PARCERIAS BANCO PAN'!C38*'DRE PARCERIAS BANCO PAN'!C$49)</f>
        <v>8819.51</v>
      </c>
      <c r="D91" s="14">
        <f>('DRE PARCERIAS BANCO PAN'!D20*'DRE PARCERIAS BANCO PAN'!D$31)+('DRE PARCERIAS BANCO PAN'!D38*'DRE PARCERIAS BANCO PAN'!D$49)</f>
        <v>7615.58</v>
      </c>
      <c r="E91" s="14">
        <f>('DRE PARCERIAS BANCO PAN'!E20*'DRE PARCERIAS BANCO PAN'!E$31)+('DRE PARCERIAS BANCO PAN'!E38*'DRE PARCERIAS BANCO PAN'!E$49)</f>
        <v>8194.27</v>
      </c>
      <c r="F91" s="14">
        <f>('DRE PARCERIAS BANCO PAN'!F20*'DRE PARCERIAS BANCO PAN'!F$31)+('DRE PARCERIAS BANCO PAN'!F38*'DRE PARCERIAS BANCO PAN'!F$49)</f>
        <v>3967.53</v>
      </c>
      <c r="G91" s="51">
        <f t="shared" si="255"/>
        <v>28596.89</v>
      </c>
      <c r="H91" s="14">
        <f>('DRE PARCERIAS BANCO PAN'!H20*'DRE PARCERIAS BANCO PAN'!H$31)+('DRE PARCERIAS BANCO PAN'!H38*'DRE PARCERIAS BANCO PAN'!H$49)</f>
        <v>8797.8993437999998</v>
      </c>
      <c r="I91" s="14">
        <f>('DRE PARCERIAS BANCO PAN'!I20*'DRE PARCERIAS BANCO PAN'!I$31)+('DRE PARCERIAS BANCO PAN'!I38*'DRE PARCERIAS BANCO PAN'!I$49)</f>
        <v>8826.6812725</v>
      </c>
      <c r="J91" s="14">
        <f>('DRE PARCERIAS BANCO PAN'!J20*'DRE PARCERIAS BANCO PAN'!J$31)+('DRE PARCERIAS BANCO PAN'!J38*'DRE PARCERIAS BANCO PAN'!J$49)</f>
        <v>8625.2231673999995</v>
      </c>
      <c r="K91" s="14">
        <f>('DRE PARCERIAS BANCO PAN'!K20*'DRE PARCERIAS BANCO PAN'!K$31)+('DRE PARCERIAS BANCO PAN'!K38*'DRE PARCERIAS BANCO PAN'!K$49)</f>
        <v>6918.7797189000003</v>
      </c>
      <c r="L91" s="51">
        <f t="shared" si="256"/>
        <v>33168.583502599999</v>
      </c>
      <c r="M91" s="14">
        <f>('DRE PARCERIAS BANCO PAN'!M20*'DRE PARCERIAS BANCO PAN'!M$31)+('DRE PARCERIAS BANCO PAN'!M38*'DRE PARCERIAS BANCO PAN'!M$49)</f>
        <v>7870.5927677999998</v>
      </c>
      <c r="N91" s="14">
        <f>('DRE PARCERIAS BANCO PAN'!N20*'DRE PARCERIAS BANCO PAN'!N$31)+('DRE PARCERIAS BANCO PAN'!N38*'DRE PARCERIAS BANCO PAN'!N$49)</f>
        <v>3641.4662668999999</v>
      </c>
      <c r="O91" s="14">
        <f>('DRE PARCERIAS BANCO PAN'!O20*'DRE PARCERIAS BANCO PAN'!O$31)+('DRE PARCERIAS BANCO PAN'!O38*'DRE PARCERIAS BANCO PAN'!O$49)</f>
        <v>4871.7988584999994</v>
      </c>
      <c r="P91" s="14">
        <f>('DRE PARCERIAS BANCO PAN'!P20*'DRE PARCERIAS BANCO PAN'!P$31)+('DRE PARCERIAS BANCO PAN'!P38*'DRE PARCERIAS BANCO PAN'!P$49)</f>
        <v>6947.3736835999998</v>
      </c>
      <c r="Q91" s="51">
        <f t="shared" si="257"/>
        <v>23331.231576799997</v>
      </c>
      <c r="R91" s="14">
        <f>('DRE PARCERIAS BANCO PAN'!R20*'DRE PARCERIAS BANCO PAN'!R$31)+('DRE PARCERIAS BANCO PAN'!R38*'DRE PARCERIAS BANCO PAN'!R$49)</f>
        <v>6349.7995148</v>
      </c>
      <c r="S91" s="14">
        <f>('DRE PARCERIAS BANCO PAN'!S20*'DRE PARCERIAS BANCO PAN'!S$31)+('DRE PARCERIAS BANCO PAN'!S38*'DRE PARCERIAS BANCO PAN'!S$49)</f>
        <v>6263.4025726999998</v>
      </c>
      <c r="T91" s="14">
        <f>('DRE PARCERIAS BANCO PAN'!T20*'DRE PARCERIAS BANCO PAN'!T$31)+('DRE PARCERIAS BANCO PAN'!T38*'DRE PARCERIAS BANCO PAN'!T$49)</f>
        <v>6041.0979125000003</v>
      </c>
      <c r="U91" s="14">
        <f>('DRE PARCERIAS BANCO PAN'!U20*'DRE PARCERIAS BANCO PAN'!U$31)+('DRE PARCERIAS BANCO PAN'!U38*'DRE PARCERIAS BANCO PAN'!U$49)</f>
        <v>4925.6401564999996</v>
      </c>
      <c r="V91" s="51">
        <f t="shared" si="258"/>
        <v>23579.940156500001</v>
      </c>
      <c r="W91" s="14">
        <f>('DRE PARCERIAS BANCO PAN'!W20*'DRE PARCERIAS BANCO PAN'!W$31)+('DRE PARCERIAS BANCO PAN'!W38*'DRE PARCERIAS BANCO PAN'!W$49)</f>
        <v>-4711.84</v>
      </c>
      <c r="X91" s="14">
        <f>('DRE PARCERIAS BANCO PAN'!X20*'DRE PARCERIAS BANCO PAN'!X$31)+('DRE PARCERIAS BANCO PAN'!X38*'DRE PARCERIAS BANCO PAN'!X$49)</f>
        <v>4221.6100233999996</v>
      </c>
      <c r="Y91" s="14">
        <f>('DRE PARCERIAS BANCO PAN'!Y20*'DRE PARCERIAS BANCO PAN'!Y$31)+('DRE PARCERIAS BANCO PAN'!Y38*'DRE PARCERIAS BANCO PAN'!Y$49)</f>
        <v>3286.43</v>
      </c>
      <c r="Z91" s="14">
        <f>('DRE PARCERIAS BANCO PAN'!Z20*'DRE PARCERIAS BANCO PAN'!Z$31)+('DRE PARCERIAS BANCO PAN'!Z38*'DRE PARCERIAS BANCO PAN'!Z$49)</f>
        <v>7065.7999999999993</v>
      </c>
      <c r="AA91" s="51">
        <f t="shared" si="259"/>
        <v>9862.0000233999981</v>
      </c>
      <c r="AB91" s="14">
        <f>('DRE PARCERIAS BANCO PAN'!AB20*'DRE PARCERIAS BANCO PAN'!AB$31)+('DRE PARCERIAS BANCO PAN'!AB38*'DRE PARCERIAS BANCO PAN'!AB$49)</f>
        <v>3075.24</v>
      </c>
      <c r="AC91" s="14">
        <f>('DRE PARCERIAS BANCO PAN'!AC20*'DRE PARCERIAS BANCO PAN'!AC$31)+('DRE PARCERIAS BANCO PAN'!AC38*'DRE PARCERIAS BANCO PAN'!AC$49)</f>
        <v>5429.6900000000005</v>
      </c>
      <c r="AD91" s="14">
        <f>('DRE PARCERIAS BANCO PAN'!AD20*'DRE PARCERIAS BANCO PAN'!AD$31)+('DRE PARCERIAS BANCO PAN'!AD38*'DRE PARCERIAS BANCO PAN'!AD$49)</f>
        <v>2342.3232987000001</v>
      </c>
      <c r="AE91" s="14">
        <f>('DRE PARCERIAS BANCO PAN'!AE20*'DRE PARCERIAS BANCO PAN'!AE$31)+('DRE PARCERIAS BANCO PAN'!AE38*'DRE PARCERIAS BANCO PAN'!AE$49)</f>
        <v>6395.97</v>
      </c>
      <c r="AF91" s="51">
        <f t="shared" si="260"/>
        <v>17243.223298700002</v>
      </c>
    </row>
    <row r="92" spans="1:32" s="38" customFormat="1" x14ac:dyDescent="0.25">
      <c r="A92" s="12"/>
      <c r="B92" s="12" t="s">
        <v>218</v>
      </c>
      <c r="C92" s="13">
        <f>('DRE PARCERIAS BANCO PAN'!C21*'DRE PARCERIAS BANCO PAN'!C$31)+('DRE PARCERIAS BANCO PAN'!C39*'DRE PARCERIAS BANCO PAN'!C$49)</f>
        <v>41.65</v>
      </c>
      <c r="D92" s="13">
        <f>('DRE PARCERIAS BANCO PAN'!D21*'DRE PARCERIAS BANCO PAN'!D$31)+('DRE PARCERIAS BANCO PAN'!D39*'DRE PARCERIAS BANCO PAN'!D$49)</f>
        <v>36.75</v>
      </c>
      <c r="E92" s="13">
        <f>('DRE PARCERIAS BANCO PAN'!E21*'DRE PARCERIAS BANCO PAN'!E$31)+('DRE PARCERIAS BANCO PAN'!E39*'DRE PARCERIAS BANCO PAN'!E$49)</f>
        <v>-88.69</v>
      </c>
      <c r="F92" s="13">
        <f>('DRE PARCERIAS BANCO PAN'!F21*'DRE PARCERIAS BANCO PAN'!F$31)+('DRE PARCERIAS BANCO PAN'!F39*'DRE PARCERIAS BANCO PAN'!F$49)</f>
        <v>30.38</v>
      </c>
      <c r="G92" s="50">
        <f t="shared" si="255"/>
        <v>20.090000000000007</v>
      </c>
      <c r="H92" s="13">
        <f>('DRE PARCERIAS BANCO PAN'!H21*'DRE PARCERIAS BANCO PAN'!H$31)+('DRE PARCERIAS BANCO PAN'!H39*'DRE PARCERIAS BANCO PAN'!H$49)</f>
        <v>30.38</v>
      </c>
      <c r="I92" s="13">
        <f>('DRE PARCERIAS BANCO PAN'!I21*'DRE PARCERIAS BANCO PAN'!I$31)+('DRE PARCERIAS BANCO PAN'!I39*'DRE PARCERIAS BANCO PAN'!I$49)</f>
        <v>32.83</v>
      </c>
      <c r="J92" s="13">
        <f>('DRE PARCERIAS BANCO PAN'!J21*'DRE PARCERIAS BANCO PAN'!J$31)+('DRE PARCERIAS BANCO PAN'!J39*'DRE PARCERIAS BANCO PAN'!J$49)</f>
        <v>30.38</v>
      </c>
      <c r="K92" s="13">
        <f>('DRE PARCERIAS BANCO PAN'!K21*'DRE PARCERIAS BANCO PAN'!K$31)+('DRE PARCERIAS BANCO PAN'!K39*'DRE PARCERIAS BANCO PAN'!K$49)</f>
        <v>15.68</v>
      </c>
      <c r="L92" s="50">
        <f t="shared" si="256"/>
        <v>109.26999999999998</v>
      </c>
      <c r="M92" s="13">
        <f>('DRE PARCERIAS BANCO PAN'!M21*'DRE PARCERIAS BANCO PAN'!M$31)+('DRE PARCERIAS BANCO PAN'!M39*'DRE PARCERIAS BANCO PAN'!M$49)</f>
        <v>-12.74</v>
      </c>
      <c r="N92" s="13">
        <f>('DRE PARCERIAS BANCO PAN'!N21*'DRE PARCERIAS BANCO PAN'!N$31)+('DRE PARCERIAS BANCO PAN'!N39*'DRE PARCERIAS BANCO PAN'!N$49)</f>
        <v>-13.23</v>
      </c>
      <c r="O92" s="13">
        <f>('DRE PARCERIAS BANCO PAN'!O21*'DRE PARCERIAS BANCO PAN'!O$31)+('DRE PARCERIAS BANCO PAN'!O39*'DRE PARCERIAS BANCO PAN'!O$49)</f>
        <v>-12.74</v>
      </c>
      <c r="P92" s="13">
        <f>('DRE PARCERIAS BANCO PAN'!P21*'DRE PARCERIAS BANCO PAN'!P$31)+('DRE PARCERIAS BANCO PAN'!P39*'DRE PARCERIAS BANCO PAN'!P$49)</f>
        <v>-12.74</v>
      </c>
      <c r="Q92" s="50">
        <f t="shared" si="257"/>
        <v>-51.45</v>
      </c>
      <c r="R92" s="13">
        <f>('DRE PARCERIAS BANCO PAN'!R21*'DRE PARCERIAS BANCO PAN'!R$31)+('DRE PARCERIAS BANCO PAN'!R39*'DRE PARCERIAS BANCO PAN'!R$49)</f>
        <v>-2.4500000000000002</v>
      </c>
      <c r="S92" s="13">
        <f>('DRE PARCERIAS BANCO PAN'!S21*'DRE PARCERIAS BANCO PAN'!S$31)+('DRE PARCERIAS BANCO PAN'!S39*'DRE PARCERIAS BANCO PAN'!S$49)</f>
        <v>0</v>
      </c>
      <c r="T92" s="13">
        <f>('DRE PARCERIAS BANCO PAN'!T21*'DRE PARCERIAS BANCO PAN'!T$31)+('DRE PARCERIAS BANCO PAN'!T39*'DRE PARCERIAS BANCO PAN'!T$49)</f>
        <v>-0.49</v>
      </c>
      <c r="U92" s="13">
        <f>('DRE PARCERIAS BANCO PAN'!U21*'DRE PARCERIAS BANCO PAN'!U$31)+('DRE PARCERIAS BANCO PAN'!U39*'DRE PARCERIAS BANCO PAN'!U$49)</f>
        <v>0</v>
      </c>
      <c r="V92" s="50">
        <f t="shared" si="258"/>
        <v>-2.9400000000000004</v>
      </c>
      <c r="W92" s="13">
        <f>('DRE PARCERIAS BANCO PAN'!W21*'DRE PARCERIAS BANCO PAN'!W$31)+('DRE PARCERIAS BANCO PAN'!W39*'DRE PARCERIAS BANCO PAN'!W$49)</f>
        <v>0</v>
      </c>
      <c r="X92" s="13">
        <f>('DRE PARCERIAS BANCO PAN'!X21*'DRE PARCERIAS BANCO PAN'!X$31)+('DRE PARCERIAS BANCO PAN'!X39*'DRE PARCERIAS BANCO PAN'!X$49)</f>
        <v>0</v>
      </c>
      <c r="Y92" s="13">
        <f>('DRE PARCERIAS BANCO PAN'!Y21*'DRE PARCERIAS BANCO PAN'!Y$31)+('DRE PARCERIAS BANCO PAN'!Y39*'DRE PARCERIAS BANCO PAN'!Y$49)</f>
        <v>0</v>
      </c>
      <c r="Z92" s="13">
        <f>('DRE PARCERIAS BANCO PAN'!Z21*'DRE PARCERIAS BANCO PAN'!Z$31)+('DRE PARCERIAS BANCO PAN'!Z39*'DRE PARCERIAS BANCO PAN'!Z$49)</f>
        <v>0</v>
      </c>
      <c r="AA92" s="50">
        <f t="shared" si="259"/>
        <v>0</v>
      </c>
      <c r="AB92" s="13">
        <f>('DRE PARCERIAS BANCO PAN'!AB21*'DRE PARCERIAS BANCO PAN'!AB$31)+('DRE PARCERIAS BANCO PAN'!AB39*'DRE PARCERIAS BANCO PAN'!AB$49)</f>
        <v>-0.49</v>
      </c>
      <c r="AC92" s="13">
        <f>('DRE PARCERIAS BANCO PAN'!AC21*'DRE PARCERIAS BANCO PAN'!AC$31)+('DRE PARCERIAS BANCO PAN'!AC39*'DRE PARCERIAS BANCO PAN'!AC$49)</f>
        <v>0.49</v>
      </c>
      <c r="AD92" s="13">
        <f>('DRE PARCERIAS BANCO PAN'!AD21*'DRE PARCERIAS BANCO PAN'!AD$31)+('DRE PARCERIAS BANCO PAN'!AD39*'DRE PARCERIAS BANCO PAN'!AD$49)</f>
        <v>0</v>
      </c>
      <c r="AE92" s="13">
        <f>('DRE PARCERIAS BANCO PAN'!AE21*'DRE PARCERIAS BANCO PAN'!AE$31)+('DRE PARCERIAS BANCO PAN'!AE39*'DRE PARCERIAS BANCO PAN'!AE$49)</f>
        <v>0</v>
      </c>
      <c r="AF92" s="50">
        <f t="shared" si="260"/>
        <v>0</v>
      </c>
    </row>
    <row r="93" spans="1:32" s="38" customFormat="1" x14ac:dyDescent="0.25">
      <c r="A93" s="12"/>
      <c r="B93" s="12" t="s">
        <v>219</v>
      </c>
      <c r="C93" s="14">
        <f>('DRE PARCERIAS BANCO PAN'!C22*'DRE PARCERIAS BANCO PAN'!C$31)+('DRE PARCERIAS BANCO PAN'!C40*'DRE PARCERIAS BANCO PAN'!C$49)</f>
        <v>-186.69</v>
      </c>
      <c r="D93" s="14">
        <f>('DRE PARCERIAS BANCO PAN'!D22*'DRE PARCERIAS BANCO PAN'!D$31)+('DRE PARCERIAS BANCO PAN'!D40*'DRE PARCERIAS BANCO PAN'!D$49)</f>
        <v>184.73</v>
      </c>
      <c r="E93" s="14">
        <f>('DRE PARCERIAS BANCO PAN'!E22*'DRE PARCERIAS BANCO PAN'!E$31)+('DRE PARCERIAS BANCO PAN'!E40*'DRE PARCERIAS BANCO PAN'!E$49)</f>
        <v>-0.49</v>
      </c>
      <c r="F93" s="14">
        <f>('DRE PARCERIAS BANCO PAN'!F22*'DRE PARCERIAS BANCO PAN'!F$31)+('DRE PARCERIAS BANCO PAN'!F40*'DRE PARCERIAS BANCO PAN'!F$49)</f>
        <v>-58.8</v>
      </c>
      <c r="G93" s="51">
        <f t="shared" si="255"/>
        <v>-61.250000000000007</v>
      </c>
      <c r="H93" s="14">
        <f>('DRE PARCERIAS BANCO PAN'!H22*'DRE PARCERIAS BANCO PAN'!H$31)+('DRE PARCERIAS BANCO PAN'!H40*'DRE PARCERIAS BANCO PAN'!H$49)</f>
        <v>-102.7123055</v>
      </c>
      <c r="I93" s="14">
        <f>('DRE PARCERIAS BANCO PAN'!I22*'DRE PARCERIAS BANCO PAN'!I$31)+('DRE PARCERIAS BANCO PAN'!I40*'DRE PARCERIAS BANCO PAN'!I$49)</f>
        <v>0</v>
      </c>
      <c r="J93" s="14">
        <f>('DRE PARCERIAS BANCO PAN'!J22*'DRE PARCERIAS BANCO PAN'!J$31)+('DRE PARCERIAS BANCO PAN'!J40*'DRE PARCERIAS BANCO PAN'!J$49)</f>
        <v>-136.51401469999996</v>
      </c>
      <c r="K93" s="14">
        <f>('DRE PARCERIAS BANCO PAN'!K22*'DRE PARCERIAS BANCO PAN'!K$31)+('DRE PARCERIAS BANCO PAN'!K40*'DRE PARCERIAS BANCO PAN'!K$49)</f>
        <v>0</v>
      </c>
      <c r="L93" s="51">
        <f t="shared" si="256"/>
        <v>-239.22632019999998</v>
      </c>
      <c r="M93" s="14">
        <f>('DRE PARCERIAS BANCO PAN'!M22*'DRE PARCERIAS BANCO PAN'!M$31)+('DRE PARCERIAS BANCO PAN'!M40*'DRE PARCERIAS BANCO PAN'!M$49)</f>
        <v>0</v>
      </c>
      <c r="N93" s="14">
        <f>('DRE PARCERIAS BANCO PAN'!N22*'DRE PARCERIAS BANCO PAN'!N$31)+('DRE PARCERIAS BANCO PAN'!N40*'DRE PARCERIAS BANCO PAN'!N$49)</f>
        <v>2.8860999999999999</v>
      </c>
      <c r="O93" s="14">
        <f>('DRE PARCERIAS BANCO PAN'!O22*'DRE PARCERIAS BANCO PAN'!O$31)+('DRE PARCERIAS BANCO PAN'!O40*'DRE PARCERIAS BANCO PAN'!O$49)</f>
        <v>0</v>
      </c>
      <c r="P93" s="14">
        <f>('DRE PARCERIAS BANCO PAN'!P22*'DRE PARCERIAS BANCO PAN'!P$31)+('DRE PARCERIAS BANCO PAN'!P40*'DRE PARCERIAS BANCO PAN'!P$49)</f>
        <v>0</v>
      </c>
      <c r="Q93" s="51">
        <f t="shared" si="257"/>
        <v>2.8860999999999999</v>
      </c>
      <c r="R93" s="14">
        <f>('DRE PARCERIAS BANCO PAN'!R22*'DRE PARCERIAS BANCO PAN'!R$31)+('DRE PARCERIAS BANCO PAN'!R40*'DRE PARCERIAS BANCO PAN'!R$49)</f>
        <v>0</v>
      </c>
      <c r="S93" s="14">
        <f>('DRE PARCERIAS BANCO PAN'!S22*'DRE PARCERIAS BANCO PAN'!S$31)+('DRE PARCERIAS BANCO PAN'!S40*'DRE PARCERIAS BANCO PAN'!S$49)</f>
        <v>0</v>
      </c>
      <c r="T93" s="14">
        <f>('DRE PARCERIAS BANCO PAN'!T22*'DRE PARCERIAS BANCO PAN'!T$31)+('DRE PARCERIAS BANCO PAN'!T40*'DRE PARCERIAS BANCO PAN'!T$49)</f>
        <v>0</v>
      </c>
      <c r="U93" s="14">
        <f>('DRE PARCERIAS BANCO PAN'!U22*'DRE PARCERIAS BANCO PAN'!U$31)+('DRE PARCERIAS BANCO PAN'!U40*'DRE PARCERIAS BANCO PAN'!U$49)</f>
        <v>0</v>
      </c>
      <c r="V93" s="51">
        <f t="shared" si="258"/>
        <v>0</v>
      </c>
      <c r="W93" s="14">
        <f>('DRE PARCERIAS BANCO PAN'!W22*'DRE PARCERIAS BANCO PAN'!W$31)+('DRE PARCERIAS BANCO PAN'!W40*'DRE PARCERIAS BANCO PAN'!W$49)</f>
        <v>0</v>
      </c>
      <c r="X93" s="14">
        <f>('DRE PARCERIAS BANCO PAN'!X22*'DRE PARCERIAS BANCO PAN'!X$31)+('DRE PARCERIAS BANCO PAN'!X40*'DRE PARCERIAS BANCO PAN'!X$49)</f>
        <v>0</v>
      </c>
      <c r="Y93" s="14">
        <f>('DRE PARCERIAS BANCO PAN'!Y22*'DRE PARCERIAS BANCO PAN'!Y$31)+('DRE PARCERIAS BANCO PAN'!Y40*'DRE PARCERIAS BANCO PAN'!Y$49)</f>
        <v>0</v>
      </c>
      <c r="Z93" s="14">
        <f>('DRE PARCERIAS BANCO PAN'!Z22*'DRE PARCERIAS BANCO PAN'!Z$31)+('DRE PARCERIAS BANCO PAN'!Z40*'DRE PARCERIAS BANCO PAN'!Z$49)</f>
        <v>0</v>
      </c>
      <c r="AA93" s="51">
        <f t="shared" si="259"/>
        <v>0</v>
      </c>
      <c r="AB93" s="14">
        <f>('DRE PARCERIAS BANCO PAN'!AB22*'DRE PARCERIAS BANCO PAN'!AB$31)+('DRE PARCERIAS BANCO PAN'!AB40*'DRE PARCERIAS BANCO PAN'!AB$49)</f>
        <v>0</v>
      </c>
      <c r="AC93" s="14">
        <f>('DRE PARCERIAS BANCO PAN'!AC22*'DRE PARCERIAS BANCO PAN'!AC$31)+('DRE PARCERIAS BANCO PAN'!AC40*'DRE PARCERIAS BANCO PAN'!AC$49)</f>
        <v>0</v>
      </c>
      <c r="AD93" s="14">
        <f>('DRE PARCERIAS BANCO PAN'!AD22*'DRE PARCERIAS BANCO PAN'!AD$31)+('DRE PARCERIAS BANCO PAN'!AD40*'DRE PARCERIAS BANCO PAN'!AD$49)</f>
        <v>-0.98</v>
      </c>
      <c r="AE93" s="14">
        <f>('DRE PARCERIAS BANCO PAN'!AE22*'DRE PARCERIAS BANCO PAN'!AE$31)+('DRE PARCERIAS BANCO PAN'!AE40*'DRE PARCERIAS BANCO PAN'!AE$49)</f>
        <v>-212.17</v>
      </c>
      <c r="AF93" s="51">
        <f t="shared" si="260"/>
        <v>-213.14999999999998</v>
      </c>
    </row>
    <row r="94" spans="1:32" s="38" customFormat="1" x14ac:dyDescent="0.25">
      <c r="A94" s="10"/>
      <c r="B94" s="10" t="s">
        <v>196</v>
      </c>
      <c r="C94" s="11">
        <f t="shared" ref="C94:F94" si="261">SUM(C88:C93)</f>
        <v>18719.160319999995</v>
      </c>
      <c r="D94" s="11">
        <f t="shared" si="261"/>
        <v>17824.315949999982</v>
      </c>
      <c r="E94" s="11">
        <f t="shared" si="261"/>
        <v>12930.365490000006</v>
      </c>
      <c r="F94" s="11">
        <f t="shared" si="261"/>
        <v>-9984.93041000003</v>
      </c>
      <c r="G94" s="49">
        <f t="shared" si="255"/>
        <v>39488.911349999951</v>
      </c>
      <c r="H94" s="11">
        <f>SUM(H88:H93)</f>
        <v>13182.830542000003</v>
      </c>
      <c r="I94" s="11">
        <f t="shared" ref="I94" si="262">SUM(I88:I93)</f>
        <v>16606.902355400016</v>
      </c>
      <c r="J94" s="11">
        <f t="shared" ref="J94" si="263">SUM(J88:J93)</f>
        <v>13810.909670600002</v>
      </c>
      <c r="K94" s="11">
        <f t="shared" ref="K94" si="264">SUM(K88:K93)</f>
        <v>14686.8274084</v>
      </c>
      <c r="L94" s="49">
        <f t="shared" si="256"/>
        <v>58287.469976400025</v>
      </c>
      <c r="M94" s="11">
        <f>SUM(M88:M93)</f>
        <v>35318.439181899994</v>
      </c>
      <c r="N94" s="11">
        <f t="shared" ref="N94" si="265">SUM(N88:N93)</f>
        <v>7049.2934925000054</v>
      </c>
      <c r="O94" s="11">
        <f t="shared" ref="O94" si="266">SUM(O88:O93)</f>
        <v>17599.446776799989</v>
      </c>
      <c r="P94" s="11">
        <f t="shared" ref="P94" si="267">SUM(P88:P93)</f>
        <v>12853.294036800022</v>
      </c>
      <c r="Q94" s="49">
        <f t="shared" si="257"/>
        <v>72820.473488000018</v>
      </c>
      <c r="R94" s="11">
        <f>SUM(R88:R93)</f>
        <v>14782.108785500019</v>
      </c>
      <c r="S94" s="11">
        <f t="shared" ref="S94" si="268">SUM(S88:S93)</f>
        <v>28114.261947100003</v>
      </c>
      <c r="T94" s="11">
        <f t="shared" ref="T94" si="269">SUM(T88:T93)</f>
        <v>23432.409687400013</v>
      </c>
      <c r="U94" s="11">
        <f t="shared" ref="U94" si="270">SUM(U88:U93)</f>
        <v>29279.209276799949</v>
      </c>
      <c r="V94" s="49">
        <f t="shared" si="258"/>
        <v>95607.989696799981</v>
      </c>
      <c r="W94" s="11">
        <f>SUM(W88:W93)</f>
        <v>18440.142070000005</v>
      </c>
      <c r="X94" s="11">
        <f t="shared" ref="X94:Z94" si="271">SUM(X88:X93)</f>
        <v>23329.921703899989</v>
      </c>
      <c r="Y94" s="11">
        <f t="shared" si="271"/>
        <v>19463.152799999996</v>
      </c>
      <c r="Z94" s="11">
        <f t="shared" si="271"/>
        <v>31114.599670000007</v>
      </c>
      <c r="AA94" s="49">
        <f t="shared" si="259"/>
        <v>92347.816243900001</v>
      </c>
      <c r="AB94" s="11">
        <f>SUM(AB88:AB93)</f>
        <v>27002.88913</v>
      </c>
      <c r="AC94" s="11">
        <f>SUM(AC88:AC93)</f>
        <v>19671.722769999982</v>
      </c>
      <c r="AD94" s="11">
        <f>SUM(AD88:AD93)</f>
        <v>13330.926833699992</v>
      </c>
      <c r="AE94" s="11">
        <f>SUM(AE88:AE93)</f>
        <v>28438.620000000003</v>
      </c>
      <c r="AF94" s="49">
        <f t="shared" si="260"/>
        <v>88444.158733699966</v>
      </c>
    </row>
    <row r="95" spans="1:32" s="38" customFormat="1" x14ac:dyDescent="0.25">
      <c r="A95" s="12"/>
      <c r="B95" s="12" t="s">
        <v>220</v>
      </c>
      <c r="C95" s="14">
        <f>('DRE PARCERIAS BANCO PAN'!C24*'DRE PARCERIAS BANCO PAN'!C$31)+('DRE PARCERIAS BANCO PAN'!C42*'DRE PARCERIAS BANCO PAN'!C$49)</f>
        <v>0</v>
      </c>
      <c r="D95" s="14">
        <f>('DRE PARCERIAS BANCO PAN'!D24*'DRE PARCERIAS BANCO PAN'!D$31)+('DRE PARCERIAS BANCO PAN'!D42*'DRE PARCERIAS BANCO PAN'!D$49)</f>
        <v>0</v>
      </c>
      <c r="E95" s="14">
        <f>('DRE PARCERIAS BANCO PAN'!E24*'DRE PARCERIAS BANCO PAN'!E$31)+('DRE PARCERIAS BANCO PAN'!E42*'DRE PARCERIAS BANCO PAN'!E$49)</f>
        <v>0</v>
      </c>
      <c r="F95" s="14">
        <f>('DRE PARCERIAS BANCO PAN'!F24*'DRE PARCERIAS BANCO PAN'!F$31)+('DRE PARCERIAS BANCO PAN'!F42*'DRE PARCERIAS BANCO PAN'!F$49)</f>
        <v>-1340.3310114999999</v>
      </c>
      <c r="G95" s="50">
        <f t="shared" si="255"/>
        <v>-1340.3310114999999</v>
      </c>
      <c r="H95" s="14">
        <f>('DRE PARCERIAS BANCO PAN'!H24*'DRE PARCERIAS BANCO PAN'!H$31)+('DRE PARCERIAS BANCO PAN'!H42*'DRE PARCERIAS BANCO PAN'!H$49)</f>
        <v>233.24</v>
      </c>
      <c r="I95" s="14">
        <f>('DRE PARCERIAS BANCO PAN'!I24*'DRE PARCERIAS BANCO PAN'!I$31)+('DRE PARCERIAS BANCO PAN'!I42*'DRE PARCERIAS BANCO PAN'!I$49)</f>
        <v>234.71</v>
      </c>
      <c r="J95" s="14">
        <f>('DRE PARCERIAS BANCO PAN'!J24*'DRE PARCERIAS BANCO PAN'!J$31)+('DRE PARCERIAS BANCO PAN'!J42*'DRE PARCERIAS BANCO PAN'!J$49)</f>
        <v>1523.8999999999999</v>
      </c>
      <c r="K95" s="14">
        <f>('DRE PARCERIAS BANCO PAN'!K24*'DRE PARCERIAS BANCO PAN'!K$31)+('DRE PARCERIAS BANCO PAN'!K42*'DRE PARCERIAS BANCO PAN'!K$49)</f>
        <v>-938.35</v>
      </c>
      <c r="L95" s="50">
        <f t="shared" si="256"/>
        <v>1053.5</v>
      </c>
      <c r="M95" s="14">
        <f>('DRE PARCERIAS BANCO PAN'!M24*'DRE PARCERIAS BANCO PAN'!M$31)+('DRE PARCERIAS BANCO PAN'!M42*'DRE PARCERIAS BANCO PAN'!M$49)</f>
        <v>234.71</v>
      </c>
      <c r="N95" s="14">
        <f>('DRE PARCERIAS BANCO PAN'!N24*'DRE PARCERIAS BANCO PAN'!N$31)+('DRE PARCERIAS BANCO PAN'!N42*'DRE PARCERIAS BANCO PAN'!N$49)</f>
        <v>-357.21</v>
      </c>
      <c r="O95" s="14">
        <f>('DRE PARCERIAS BANCO PAN'!O24*'DRE PARCERIAS BANCO PAN'!O$31)+('DRE PARCERIAS BANCO PAN'!O42*'DRE PARCERIAS BANCO PAN'!O$49)</f>
        <v>234.71</v>
      </c>
      <c r="P95" s="14">
        <f>('DRE PARCERIAS BANCO PAN'!P24*'DRE PARCERIAS BANCO PAN'!P$31)+('DRE PARCERIAS BANCO PAN'!P42*'DRE PARCERIAS BANCO PAN'!P$49)</f>
        <v>235.2</v>
      </c>
      <c r="Q95" s="50">
        <f t="shared" si="257"/>
        <v>347.41</v>
      </c>
      <c r="R95" s="14">
        <f>('DRE PARCERIAS BANCO PAN'!R24*'DRE PARCERIAS BANCO PAN'!R$31)+('DRE PARCERIAS BANCO PAN'!R42*'DRE PARCERIAS BANCO PAN'!R$49)</f>
        <v>1182.3699999999999</v>
      </c>
      <c r="S95" s="14">
        <f>('DRE PARCERIAS BANCO PAN'!S24*'DRE PARCERIAS BANCO PAN'!S$31)+('DRE PARCERIAS BANCO PAN'!S42*'DRE PARCERIAS BANCO PAN'!S$49)</f>
        <v>-2147.67</v>
      </c>
      <c r="T95" s="14">
        <f>('DRE PARCERIAS BANCO PAN'!T24*'DRE PARCERIAS BANCO PAN'!T$31)+('DRE PARCERIAS BANCO PAN'!T42*'DRE PARCERIAS BANCO PAN'!T$49)</f>
        <v>942.76</v>
      </c>
      <c r="U95" s="14">
        <f>('DRE PARCERIAS BANCO PAN'!U24*'DRE PARCERIAS BANCO PAN'!U$31)+('DRE PARCERIAS BANCO PAN'!U42*'DRE PARCERIAS BANCO PAN'!U$49)</f>
        <v>1436.19</v>
      </c>
      <c r="V95" s="50">
        <f t="shared" si="258"/>
        <v>1413.6499999999999</v>
      </c>
      <c r="W95" s="14">
        <f>('DRE PARCERIAS BANCO PAN'!W24*'DRE PARCERIAS BANCO PAN'!W$31)+('DRE PARCERIAS BANCO PAN'!W42*'DRE PARCERIAS BANCO PAN'!W$49)</f>
        <v>0</v>
      </c>
      <c r="X95" s="14">
        <f>('DRE PARCERIAS BANCO PAN'!X24*'DRE PARCERIAS BANCO PAN'!X$31)+('DRE PARCERIAS BANCO PAN'!X42*'DRE PARCERIAS BANCO PAN'!X$49)</f>
        <v>12.25</v>
      </c>
      <c r="Y95" s="14">
        <f>('DRE PARCERIAS BANCO PAN'!Y24*'DRE PARCERIAS BANCO PAN'!Y$31)+('DRE PARCERIAS BANCO PAN'!Y42*'DRE PARCERIAS BANCO PAN'!Y$49)</f>
        <v>663.94999999999993</v>
      </c>
      <c r="Z95" s="14">
        <f>('DRE PARCERIAS BANCO PAN'!Z24*'DRE PARCERIAS BANCO PAN'!Z$31)+('DRE PARCERIAS BANCO PAN'!Z42*'DRE PARCERIAS BANCO PAN'!Z$49)</f>
        <v>4.9000000000000004</v>
      </c>
      <c r="AA95" s="50">
        <f t="shared" si="259"/>
        <v>681.09999999999991</v>
      </c>
      <c r="AB95" s="14">
        <f>('DRE PARCERIAS BANCO PAN'!AB24*'DRE PARCERIAS BANCO PAN'!AB$31)+('DRE PARCERIAS BANCO PAN'!AB42*'DRE PARCERIAS BANCO PAN'!AB$49)</f>
        <v>1404.83</v>
      </c>
      <c r="AC95" s="14">
        <f>('DRE PARCERIAS BANCO PAN'!AC24*'DRE PARCERIAS BANCO PAN'!AC$31)+('DRE PARCERIAS BANCO PAN'!AC42*'DRE PARCERIAS BANCO PAN'!AC$49)</f>
        <v>364.07</v>
      </c>
      <c r="AD95" s="14">
        <f>('DRE PARCERIAS BANCO PAN'!AD24*'DRE PARCERIAS BANCO PAN'!AD$31)+('DRE PARCERIAS BANCO PAN'!AD42*'DRE PARCERIAS BANCO PAN'!AD$49)</f>
        <v>393.96</v>
      </c>
      <c r="AE95" s="14">
        <f>('DRE PARCERIAS BANCO PAN'!AE24*'DRE PARCERIAS BANCO PAN'!AE$31)+('DRE PARCERIAS BANCO PAN'!AE42*'DRE PARCERIAS BANCO PAN'!AE$49)</f>
        <v>-142.59</v>
      </c>
      <c r="AF95" s="50">
        <f t="shared" si="260"/>
        <v>2020.2699999999998</v>
      </c>
    </row>
    <row r="96" spans="1:32" s="38" customFormat="1" x14ac:dyDescent="0.25">
      <c r="A96" s="10"/>
      <c r="B96" s="10" t="s">
        <v>221</v>
      </c>
      <c r="C96" s="11">
        <f t="shared" ref="C96:F96" si="272">SUM(C94:C95)</f>
        <v>18719.160319999995</v>
      </c>
      <c r="D96" s="11">
        <f t="shared" si="272"/>
        <v>17824.315949999982</v>
      </c>
      <c r="E96" s="11">
        <f t="shared" si="272"/>
        <v>12930.365490000006</v>
      </c>
      <c r="F96" s="11">
        <f t="shared" si="272"/>
        <v>-11325.26142150003</v>
      </c>
      <c r="G96" s="49">
        <f t="shared" si="255"/>
        <v>38148.580338499953</v>
      </c>
      <c r="H96" s="11">
        <f>SUM(H94:H95)</f>
        <v>13416.070542000003</v>
      </c>
      <c r="I96" s="11">
        <f t="shared" ref="I96" si="273">SUM(I94:I95)</f>
        <v>16841.612355400015</v>
      </c>
      <c r="J96" s="11">
        <f t="shared" ref="J96" si="274">SUM(J94:J95)</f>
        <v>15334.809670600001</v>
      </c>
      <c r="K96" s="11">
        <f t="shared" ref="K96" si="275">SUM(K94:K95)</f>
        <v>13748.4774084</v>
      </c>
      <c r="L96" s="49">
        <f t="shared" si="256"/>
        <v>59340.969976400018</v>
      </c>
      <c r="M96" s="11">
        <f>SUM(M94:M95)</f>
        <v>35553.149181899993</v>
      </c>
      <c r="N96" s="11">
        <f t="shared" ref="N96" si="276">SUM(N94:N95)</f>
        <v>6692.0834925000054</v>
      </c>
      <c r="O96" s="11">
        <f t="shared" ref="O96" si="277">SUM(O94:O95)</f>
        <v>17834.156776799988</v>
      </c>
      <c r="P96" s="11">
        <f t="shared" ref="P96" si="278">SUM(P94:P95)</f>
        <v>13088.494036800023</v>
      </c>
      <c r="Q96" s="49">
        <f t="shared" si="257"/>
        <v>73167.883488000007</v>
      </c>
      <c r="R96" s="11">
        <f>SUM(R94:R95)</f>
        <v>15964.478785500018</v>
      </c>
      <c r="S96" s="11">
        <f t="shared" ref="S96" si="279">SUM(S94:S95)</f>
        <v>25966.591947100002</v>
      </c>
      <c r="T96" s="11">
        <f t="shared" ref="T96" si="280">SUM(T94:T95)</f>
        <v>24375.169687400012</v>
      </c>
      <c r="U96" s="11">
        <f t="shared" ref="U96" si="281">SUM(U94:U95)</f>
        <v>30715.399276799948</v>
      </c>
      <c r="V96" s="49">
        <f t="shared" si="258"/>
        <v>97021.639696799975</v>
      </c>
      <c r="W96" s="11">
        <f>SUM(W94:W95)</f>
        <v>18440.142070000005</v>
      </c>
      <c r="X96" s="11">
        <f t="shared" ref="X96:Z96" si="282">SUM(X94:X95)</f>
        <v>23342.171703899989</v>
      </c>
      <c r="Y96" s="11">
        <f t="shared" si="282"/>
        <v>20127.102799999997</v>
      </c>
      <c r="Z96" s="11">
        <f t="shared" si="282"/>
        <v>31119.499670000008</v>
      </c>
      <c r="AA96" s="49">
        <f t="shared" si="259"/>
        <v>93028.916243899992</v>
      </c>
      <c r="AB96" s="11">
        <f>SUM(AB94:AB95)</f>
        <v>28407.719129999998</v>
      </c>
      <c r="AC96" s="11">
        <f>SUM(AC94:AC95)</f>
        <v>20035.792769999982</v>
      </c>
      <c r="AD96" s="11">
        <f>SUM(AD94:AD95)</f>
        <v>13724.886833699991</v>
      </c>
      <c r="AE96" s="11">
        <f>SUM(AE94:AE95)</f>
        <v>28296.030000000002</v>
      </c>
      <c r="AF96" s="49">
        <f t="shared" si="260"/>
        <v>90464.42873369997</v>
      </c>
    </row>
    <row r="97" spans="1:32" s="38" customFormat="1" x14ac:dyDescent="0.25">
      <c r="A97" s="12"/>
      <c r="B97" s="12" t="s">
        <v>222</v>
      </c>
      <c r="C97" s="14">
        <f>('DRE PARCERIAS BANCO PAN'!C26*'DRE PARCERIAS BANCO PAN'!C$31)+('DRE PARCERIAS BANCO PAN'!C44*'DRE PARCERIAS BANCO PAN'!C$49)</f>
        <v>-2866.5</v>
      </c>
      <c r="D97" s="14">
        <f>('DRE PARCERIAS BANCO PAN'!D26*'DRE PARCERIAS BANCO PAN'!D$31)+('DRE PARCERIAS BANCO PAN'!D44*'DRE PARCERIAS BANCO PAN'!D$49)</f>
        <v>-2323.0899999999997</v>
      </c>
      <c r="E97" s="14">
        <f>('DRE PARCERIAS BANCO PAN'!E26*'DRE PARCERIAS BANCO PAN'!E$31)+('DRE PARCERIAS BANCO PAN'!E44*'DRE PARCERIAS BANCO PAN'!E$49)</f>
        <v>-1687.07</v>
      </c>
      <c r="F97" s="14">
        <f>('DRE PARCERIAS BANCO PAN'!F26*'DRE PARCERIAS BANCO PAN'!F$31)+('DRE PARCERIAS BANCO PAN'!F44*'DRE PARCERIAS BANCO PAN'!F$49)</f>
        <v>2968.91</v>
      </c>
      <c r="G97" s="51">
        <f t="shared" si="255"/>
        <v>-3907.75</v>
      </c>
      <c r="H97" s="14">
        <f>('DRE PARCERIAS BANCO PAN'!H26*'DRE PARCERIAS BANCO PAN'!H$31)+('DRE PARCERIAS BANCO PAN'!H44*'DRE PARCERIAS BANCO PAN'!H$49)</f>
        <v>-2346.0045462000003</v>
      </c>
      <c r="I97" s="14">
        <f>('DRE PARCERIAS BANCO PAN'!I26*'DRE PARCERIAS BANCO PAN'!I$31)+('DRE PARCERIAS BANCO PAN'!I44*'DRE PARCERIAS BANCO PAN'!I$49)</f>
        <v>-1608.0954848000001</v>
      </c>
      <c r="J97" s="14">
        <f>('DRE PARCERIAS BANCO PAN'!J26*'DRE PARCERIAS BANCO PAN'!J$31)+('DRE PARCERIAS BANCO PAN'!J44*'DRE PARCERIAS BANCO PAN'!J$49)</f>
        <v>-1945.8392744</v>
      </c>
      <c r="K97" s="14">
        <f>('DRE PARCERIAS BANCO PAN'!K26*'DRE PARCERIAS BANCO PAN'!K$31)+('DRE PARCERIAS BANCO PAN'!K44*'DRE PARCERIAS BANCO PAN'!K$49)</f>
        <v>5843.9526648999999</v>
      </c>
      <c r="L97" s="51">
        <f t="shared" si="256"/>
        <v>-55.986640500000249</v>
      </c>
      <c r="M97" s="14">
        <f>('DRE PARCERIAS BANCO PAN'!M26*'DRE PARCERIAS BANCO PAN'!M$31)+('DRE PARCERIAS BANCO PAN'!M44*'DRE PARCERIAS BANCO PAN'!M$49)</f>
        <v>-5035.9906603999998</v>
      </c>
      <c r="N97" s="14">
        <f>('DRE PARCERIAS BANCO PAN'!N26*'DRE PARCERIAS BANCO PAN'!N$31)+('DRE PARCERIAS BANCO PAN'!N44*'DRE PARCERIAS BANCO PAN'!N$49)</f>
        <v>-2469.1511747</v>
      </c>
      <c r="O97" s="14">
        <f>('DRE PARCERIAS BANCO PAN'!O26*'DRE PARCERIAS BANCO PAN'!O$31)+('DRE PARCERIAS BANCO PAN'!O44*'DRE PARCERIAS BANCO PAN'!O$49)</f>
        <v>-2694.6444461999999</v>
      </c>
      <c r="P97" s="14">
        <f>('DRE PARCERIAS BANCO PAN'!P26*'DRE PARCERIAS BANCO PAN'!P$31)+('DRE PARCERIAS BANCO PAN'!P44*'DRE PARCERIAS BANCO PAN'!P$49)</f>
        <v>5465.1648240000004</v>
      </c>
      <c r="Q97" s="51">
        <f t="shared" si="257"/>
        <v>-4734.6214572999988</v>
      </c>
      <c r="R97" s="14">
        <f>('DRE PARCERIAS BANCO PAN'!R26*'DRE PARCERIAS BANCO PAN'!R$31)+('DRE PARCERIAS BANCO PAN'!R44*'DRE PARCERIAS BANCO PAN'!R$49)</f>
        <v>-3472.8408421000004</v>
      </c>
      <c r="S97" s="14">
        <f>('DRE PARCERIAS BANCO PAN'!S26*'DRE PARCERIAS BANCO PAN'!S$31)+('DRE PARCERIAS BANCO PAN'!S44*'DRE PARCERIAS BANCO PAN'!S$49)</f>
        <v>-3911.6119546</v>
      </c>
      <c r="T97" s="14">
        <f>('DRE PARCERIAS BANCO PAN'!T26*'DRE PARCERIAS BANCO PAN'!T$31)+('DRE PARCERIAS BANCO PAN'!T44*'DRE PARCERIAS BANCO PAN'!T$49)</f>
        <v>-2652.7072032999999</v>
      </c>
      <c r="U97" s="14">
        <f>('DRE PARCERIAS BANCO PAN'!U26*'DRE PARCERIAS BANCO PAN'!U$31)+('DRE PARCERIAS BANCO PAN'!U44*'DRE PARCERIAS BANCO PAN'!U$49)</f>
        <v>280.06527710000046</v>
      </c>
      <c r="V97" s="51">
        <f t="shared" si="258"/>
        <v>-9757.0947228999994</v>
      </c>
      <c r="W97" s="14">
        <f>('DRE PARCERIAS BANCO PAN'!W26*'DRE PARCERIAS BANCO PAN'!W$31)+('DRE PARCERIAS BANCO PAN'!W44*'DRE PARCERIAS BANCO PAN'!W$49)</f>
        <v>-3405.9900000000002</v>
      </c>
      <c r="X97" s="14">
        <f>('DRE PARCERIAS BANCO PAN'!X26*'DRE PARCERIAS BANCO PAN'!X$31)+('DRE PARCERIAS BANCO PAN'!X44*'DRE PARCERIAS BANCO PAN'!X$49)</f>
        <v>-4959.577679</v>
      </c>
      <c r="Y97" s="14">
        <f>('DRE PARCERIAS BANCO PAN'!Y26*'DRE PARCERIAS BANCO PAN'!Y$31)+('DRE PARCERIAS BANCO PAN'!Y44*'DRE PARCERIAS BANCO PAN'!Y$49)</f>
        <v>-3874.92</v>
      </c>
      <c r="Z97" s="14">
        <f>('DRE PARCERIAS BANCO PAN'!Z26*'DRE PARCERIAS BANCO PAN'!Z$31)+('DRE PARCERIAS BANCO PAN'!Z44*'DRE PARCERIAS BANCO PAN'!Z$49)</f>
        <v>-3145.8</v>
      </c>
      <c r="AA97" s="51">
        <f t="shared" si="259"/>
        <v>-15386.287679000001</v>
      </c>
      <c r="AB97" s="14">
        <f>('DRE PARCERIAS BANCO PAN'!AB26*'DRE PARCERIAS BANCO PAN'!AB$31)+('DRE PARCERIAS BANCO PAN'!AB44*'DRE PARCERIAS BANCO PAN'!AB$49)</f>
        <v>-4513.3900000000003</v>
      </c>
      <c r="AC97" s="14">
        <f>('DRE PARCERIAS BANCO PAN'!AC26*'DRE PARCERIAS BANCO PAN'!AC$31)+('DRE PARCERIAS BANCO PAN'!AC44*'DRE PARCERIAS BANCO PAN'!AC$49)</f>
        <v>-3948.91</v>
      </c>
      <c r="AD97" s="14">
        <f>('DRE PARCERIAS BANCO PAN'!AD26*'DRE PARCERIAS BANCO PAN'!AD$31)+('DRE PARCERIAS BANCO PAN'!AD44*'DRE PARCERIAS BANCO PAN'!AD$49)</f>
        <v>-2082.1613560999999</v>
      </c>
      <c r="AE97" s="14">
        <f>('DRE PARCERIAS BANCO PAN'!AE26*'DRE PARCERIAS BANCO PAN'!AE$31)+('DRE PARCERIAS BANCO PAN'!AE44*'DRE PARCERIAS BANCO PAN'!AE$49)</f>
        <v>-2657.76</v>
      </c>
      <c r="AF97" s="51">
        <f t="shared" si="260"/>
        <v>-13202.221356099999</v>
      </c>
    </row>
    <row r="98" spans="1:32" s="38" customFormat="1" x14ac:dyDescent="0.25">
      <c r="A98" s="12"/>
      <c r="B98" s="12" t="s">
        <v>223</v>
      </c>
      <c r="C98" s="14">
        <f>('DRE PARCERIAS BANCO PAN'!C27*'DRE PARCERIAS BANCO PAN'!C$31)+('DRE PARCERIAS BANCO PAN'!C45*'DRE PARCERIAS BANCO PAN'!C$49)</f>
        <v>-1306.83</v>
      </c>
      <c r="D98" s="14">
        <f>('DRE PARCERIAS BANCO PAN'!D27*'DRE PARCERIAS BANCO PAN'!D$31)+('DRE PARCERIAS BANCO PAN'!D45*'DRE PARCERIAS BANCO PAN'!D$49)</f>
        <v>-1672.3700000000001</v>
      </c>
      <c r="E98" s="14">
        <f>('DRE PARCERIAS BANCO PAN'!E27*'DRE PARCERIAS BANCO PAN'!E$31)+('DRE PARCERIAS BANCO PAN'!E45*'DRE PARCERIAS BANCO PAN'!E$49)</f>
        <v>-855.54</v>
      </c>
      <c r="F98" s="14">
        <f>('DRE PARCERIAS BANCO PAN'!F27*'DRE PARCERIAS BANCO PAN'!F$31)+('DRE PARCERIAS BANCO PAN'!F45*'DRE PARCERIAS BANCO PAN'!F$49)</f>
        <v>3323.18</v>
      </c>
      <c r="G98" s="51">
        <f t="shared" si="255"/>
        <v>-511.55999999999995</v>
      </c>
      <c r="H98" s="14">
        <f>('DRE PARCERIAS BANCO PAN'!H27*'DRE PARCERIAS BANCO PAN'!H$31)+('DRE PARCERIAS BANCO PAN'!H45*'DRE PARCERIAS BANCO PAN'!H$49)</f>
        <v>-1463.9081681</v>
      </c>
      <c r="I98" s="14">
        <f>('DRE PARCERIAS BANCO PAN'!I27*'DRE PARCERIAS BANCO PAN'!I$31)+('DRE PARCERIAS BANCO PAN'!I45*'DRE PARCERIAS BANCO PAN'!I$49)</f>
        <v>-798.13858249999998</v>
      </c>
      <c r="J98" s="14">
        <f>('DRE PARCERIAS BANCO PAN'!J27*'DRE PARCERIAS BANCO PAN'!J$31)+('DRE PARCERIAS BANCO PAN'!J45*'DRE PARCERIAS BANCO PAN'!J$49)</f>
        <v>-1042.6390961000002</v>
      </c>
      <c r="K98" s="14">
        <f>('DRE PARCERIAS BANCO PAN'!K27*'DRE PARCERIAS BANCO PAN'!K$31)+('DRE PARCERIAS BANCO PAN'!K45*'DRE PARCERIAS BANCO PAN'!K$49)</f>
        <v>5127.2429536999998</v>
      </c>
      <c r="L98" s="51">
        <f t="shared" si="256"/>
        <v>1822.5571069999996</v>
      </c>
      <c r="M98" s="14">
        <f>('DRE PARCERIAS BANCO PAN'!M27*'DRE PARCERIAS BANCO PAN'!M$31)+('DRE PARCERIAS BANCO PAN'!M45*'DRE PARCERIAS BANCO PAN'!M$49)</f>
        <v>-3411.9951557999998</v>
      </c>
      <c r="N98" s="14">
        <f>('DRE PARCERIAS BANCO PAN'!N27*'DRE PARCERIAS BANCO PAN'!N$31)+('DRE PARCERIAS BANCO PAN'!N45*'DRE PARCERIAS BANCO PAN'!N$49)</f>
        <v>-789.96151150000003</v>
      </c>
      <c r="O98" s="14">
        <f>('DRE PARCERIAS BANCO PAN'!O27*'DRE PARCERIAS BANCO PAN'!O$31)+('DRE PARCERIAS BANCO PAN'!O45*'DRE PARCERIAS BANCO PAN'!O$49)</f>
        <v>-1290.8847972999999</v>
      </c>
      <c r="P98" s="14">
        <f>('DRE PARCERIAS BANCO PAN'!P27*'DRE PARCERIAS BANCO PAN'!P$31)+('DRE PARCERIAS BANCO PAN'!P45*'DRE PARCERIAS BANCO PAN'!P$49)</f>
        <v>3716.4065385999997</v>
      </c>
      <c r="Q98" s="51">
        <f t="shared" si="257"/>
        <v>-1776.4349260000004</v>
      </c>
      <c r="R98" s="14">
        <f>('DRE PARCERIAS BANCO PAN'!R27*'DRE PARCERIAS BANCO PAN'!R$31)+('DRE PARCERIAS BANCO PAN'!R45*'DRE PARCERIAS BANCO PAN'!R$49)</f>
        <v>-1376.3487009999999</v>
      </c>
      <c r="S98" s="14">
        <f>('DRE PARCERIAS BANCO PAN'!S27*'DRE PARCERIAS BANCO PAN'!S$31)+('DRE PARCERIAS BANCO PAN'!S45*'DRE PARCERIAS BANCO PAN'!S$49)</f>
        <v>-3048.5239014999997</v>
      </c>
      <c r="T98" s="14">
        <f>('DRE PARCERIAS BANCO PAN'!T27*'DRE PARCERIAS BANCO PAN'!T$31)+('DRE PARCERIAS BANCO PAN'!T45*'DRE PARCERIAS BANCO PAN'!T$49)</f>
        <v>-1408.0873975</v>
      </c>
      <c r="U98" s="14">
        <f>('DRE PARCERIAS BANCO PAN'!U27*'DRE PARCERIAS BANCO PAN'!U$31)+('DRE PARCERIAS BANCO PAN'!U45*'DRE PARCERIAS BANCO PAN'!U$49)</f>
        <v>454.66230250000001</v>
      </c>
      <c r="V98" s="51">
        <f t="shared" si="258"/>
        <v>-5378.2976974999992</v>
      </c>
      <c r="W98" s="14">
        <f>('DRE PARCERIAS BANCO PAN'!W27*'DRE PARCERIAS BANCO PAN'!W$31)+('DRE PARCERIAS BANCO PAN'!W45*'DRE PARCERIAS BANCO PAN'!W$49)</f>
        <v>-1944.32</v>
      </c>
      <c r="X98" s="14">
        <f>('DRE PARCERIAS BANCO PAN'!X27*'DRE PARCERIAS BANCO PAN'!X$31)+('DRE PARCERIAS BANCO PAN'!X45*'DRE PARCERIAS BANCO PAN'!X$49)</f>
        <v>-2926.3051664</v>
      </c>
      <c r="Y98" s="14">
        <f>('DRE PARCERIAS BANCO PAN'!Y27*'DRE PARCERIAS BANCO PAN'!Y$31)+('DRE PARCERIAS BANCO PAN'!Y45*'DRE PARCERIAS BANCO PAN'!Y$49)</f>
        <v>-2217.25</v>
      </c>
      <c r="Z98" s="14">
        <f>('DRE PARCERIAS BANCO PAN'!Z27*'DRE PARCERIAS BANCO PAN'!Z$31)+('DRE PARCERIAS BANCO PAN'!Z45*'DRE PARCERIAS BANCO PAN'!Z$49)</f>
        <v>-1590.54</v>
      </c>
      <c r="AA98" s="51">
        <f t="shared" si="259"/>
        <v>-8678.4151664000001</v>
      </c>
      <c r="AB98" s="14">
        <f>('DRE PARCERIAS BANCO PAN'!AB27*'DRE PARCERIAS BANCO PAN'!AB$31)+('DRE PARCERIAS BANCO PAN'!AB45*'DRE PARCERIAS BANCO PAN'!AB$49)</f>
        <v>-3986.1499999999996</v>
      </c>
      <c r="AC98" s="14">
        <f>('DRE PARCERIAS BANCO PAN'!AC27*'DRE PARCERIAS BANCO PAN'!AC$31)+('DRE PARCERIAS BANCO PAN'!AC45*'DRE PARCERIAS BANCO PAN'!AC$49)</f>
        <v>-2569.56</v>
      </c>
      <c r="AD98" s="14">
        <f>('DRE PARCERIAS BANCO PAN'!AD27*'DRE PARCERIAS BANCO PAN'!AD$31)+('DRE PARCERIAS BANCO PAN'!AD45*'DRE PARCERIAS BANCO PAN'!AD$49)</f>
        <v>-2055.6982397000002</v>
      </c>
      <c r="AE98" s="14">
        <f>('DRE PARCERIAS BANCO PAN'!AE27*'DRE PARCERIAS BANCO PAN'!AE$31)+('DRE PARCERIAS BANCO PAN'!AE45*'DRE PARCERIAS BANCO PAN'!AE$49)</f>
        <v>-1000.09</v>
      </c>
      <c r="AF98" s="51">
        <f t="shared" si="260"/>
        <v>-9611.4982396999985</v>
      </c>
    </row>
    <row r="99" spans="1:32" s="38" customFormat="1" x14ac:dyDescent="0.25">
      <c r="A99" s="12"/>
      <c r="B99" s="12" t="s">
        <v>224</v>
      </c>
      <c r="C99" s="14">
        <f>('DRE PARCERIAS BANCO PAN'!C28*'DRE PARCERIAS BANCO PAN'!C$31)+('DRE PARCERIAS BANCO PAN'!C46*'DRE PARCERIAS BANCO PAN'!C$49)</f>
        <v>-53.9</v>
      </c>
      <c r="D99" s="14">
        <f>('DRE PARCERIAS BANCO PAN'!D28*'DRE PARCERIAS BANCO PAN'!D$31)+('DRE PARCERIAS BANCO PAN'!D46*'DRE PARCERIAS BANCO PAN'!D$49)</f>
        <v>0</v>
      </c>
      <c r="E99" s="14">
        <f>('DRE PARCERIAS BANCO PAN'!E28*'DRE PARCERIAS BANCO PAN'!E$31)+('DRE PARCERIAS BANCO PAN'!E46*'DRE PARCERIAS BANCO PAN'!E$49)</f>
        <v>0</v>
      </c>
      <c r="F99" s="14">
        <f>('DRE PARCERIAS BANCO PAN'!F28*'DRE PARCERIAS BANCO PAN'!F$31)+('DRE PARCERIAS BANCO PAN'!F46*'DRE PARCERIAS BANCO PAN'!F$49)</f>
        <v>-5131.7699999999995</v>
      </c>
      <c r="G99" s="51">
        <f t="shared" si="255"/>
        <v>-5185.6699999999992</v>
      </c>
      <c r="H99" s="14">
        <f>('DRE PARCERIAS BANCO PAN'!H28*'DRE PARCERIAS BANCO PAN'!H$31)+('DRE PARCERIAS BANCO PAN'!H46*'DRE PARCERIAS BANCO PAN'!H$49)</f>
        <v>-1080.45</v>
      </c>
      <c r="I99" s="14">
        <f>('DRE PARCERIAS BANCO PAN'!I28*'DRE PARCERIAS BANCO PAN'!I$31)+('DRE PARCERIAS BANCO PAN'!I46*'DRE PARCERIAS BANCO PAN'!I$49)</f>
        <v>-1369.55</v>
      </c>
      <c r="J99" s="14">
        <f>('DRE PARCERIAS BANCO PAN'!J28*'DRE PARCERIAS BANCO PAN'!J$31)+('DRE PARCERIAS BANCO PAN'!J46*'DRE PARCERIAS BANCO PAN'!J$49)</f>
        <v>-1225</v>
      </c>
      <c r="K99" s="14">
        <f>('DRE PARCERIAS BANCO PAN'!K28*'DRE PARCERIAS BANCO PAN'!K$31)+('DRE PARCERIAS BANCO PAN'!K46*'DRE PARCERIAS BANCO PAN'!K$49)</f>
        <v>-4165</v>
      </c>
      <c r="L99" s="51">
        <f t="shared" si="256"/>
        <v>-7840</v>
      </c>
      <c r="M99" s="14">
        <f>('DRE PARCERIAS BANCO PAN'!M28*'DRE PARCERIAS BANCO PAN'!M$31)+('DRE PARCERIAS BANCO PAN'!M46*'DRE PARCERIAS BANCO PAN'!M$49)</f>
        <v>-2205</v>
      </c>
      <c r="N99" s="14">
        <f>('DRE PARCERIAS BANCO PAN'!N28*'DRE PARCERIAS BANCO PAN'!N$31)+('DRE PARCERIAS BANCO PAN'!N46*'DRE PARCERIAS BANCO PAN'!N$49)</f>
        <v>-2205</v>
      </c>
      <c r="O99" s="14">
        <f>('DRE PARCERIAS BANCO PAN'!O28*'DRE PARCERIAS BANCO PAN'!O$31)+('DRE PARCERIAS BANCO PAN'!O46*'DRE PARCERIAS BANCO PAN'!O$49)</f>
        <v>-2205</v>
      </c>
      <c r="P99" s="14">
        <f>('DRE PARCERIAS BANCO PAN'!P28*'DRE PARCERIAS BANCO PAN'!P$31)+('DRE PARCERIAS BANCO PAN'!P46*'DRE PARCERIAS BANCO PAN'!P$49)</f>
        <v>-2205</v>
      </c>
      <c r="Q99" s="51">
        <f t="shared" si="257"/>
        <v>-8820</v>
      </c>
      <c r="R99" s="14">
        <f>('DRE PARCERIAS BANCO PAN'!R28*'DRE PARCERIAS BANCO PAN'!R$31)+('DRE PARCERIAS BANCO PAN'!R46*'DRE PARCERIAS BANCO PAN'!R$49)</f>
        <v>1771.84</v>
      </c>
      <c r="S99" s="14">
        <f>('DRE PARCERIAS BANCO PAN'!S28*'DRE PARCERIAS BANCO PAN'!S$31)+('DRE PARCERIAS BANCO PAN'!S46*'DRE PARCERIAS BANCO PAN'!S$49)</f>
        <v>-2205</v>
      </c>
      <c r="T99" s="14">
        <f>('DRE PARCERIAS BANCO PAN'!T28*'DRE PARCERIAS BANCO PAN'!T$31)+('DRE PARCERIAS BANCO PAN'!T46*'DRE PARCERIAS BANCO PAN'!T$49)</f>
        <v>-2205</v>
      </c>
      <c r="U99" s="14">
        <f>('DRE PARCERIAS BANCO PAN'!U28*'DRE PARCERIAS BANCO PAN'!U$31)+('DRE PARCERIAS BANCO PAN'!U46*'DRE PARCERIAS BANCO PAN'!U$49)</f>
        <v>1715</v>
      </c>
      <c r="V99" s="51">
        <f t="shared" si="258"/>
        <v>-923.15999999999985</v>
      </c>
      <c r="W99" s="14">
        <f>('DRE PARCERIAS BANCO PAN'!W28*'DRE PARCERIAS BANCO PAN'!W$31)+('DRE PARCERIAS BANCO PAN'!W46*'DRE PARCERIAS BANCO PAN'!W$49)</f>
        <v>-1594.46</v>
      </c>
      <c r="X99" s="14">
        <f>('DRE PARCERIAS BANCO PAN'!X28*'DRE PARCERIAS BANCO PAN'!X$31)+('DRE PARCERIAS BANCO PAN'!X46*'DRE PARCERIAS BANCO PAN'!X$49)</f>
        <v>-1594.95</v>
      </c>
      <c r="Y99" s="14">
        <f>('DRE PARCERIAS BANCO PAN'!Y28*'DRE PARCERIAS BANCO PAN'!Y$31)+('DRE PARCERIAS BANCO PAN'!Y46*'DRE PARCERIAS BANCO PAN'!Y$49)</f>
        <v>-1594.46</v>
      </c>
      <c r="Z99" s="14">
        <f>('DRE PARCERIAS BANCO PAN'!Z28*'DRE PARCERIAS BANCO PAN'!Z$31)+('DRE PARCERIAS BANCO PAN'!Z46*'DRE PARCERIAS BANCO PAN'!Z$49)</f>
        <v>-1594.95</v>
      </c>
      <c r="AA99" s="51">
        <f t="shared" si="259"/>
        <v>-6378.82</v>
      </c>
      <c r="AB99" s="14">
        <f>('DRE PARCERIAS BANCO PAN'!AB28*'DRE PARCERIAS BANCO PAN'!AB$31)+('DRE PARCERIAS BANCO PAN'!AB46*'DRE PARCERIAS BANCO PAN'!AB$49)</f>
        <v>-1745.3799999999999</v>
      </c>
      <c r="AC99" s="14">
        <f>('DRE PARCERIAS BANCO PAN'!AC28*'DRE PARCERIAS BANCO PAN'!AC$31)+('DRE PARCERIAS BANCO PAN'!AC46*'DRE PARCERIAS BANCO PAN'!AC$49)</f>
        <v>1154.93</v>
      </c>
      <c r="AD99" s="14">
        <f>('DRE PARCERIAS BANCO PAN'!AD28*'DRE PARCERIAS BANCO PAN'!AD$31)+('DRE PARCERIAS BANCO PAN'!AD46*'DRE PARCERIAS BANCO PAN'!AD$49)</f>
        <v>-1745.3799999999999</v>
      </c>
      <c r="AE99" s="14">
        <f>('DRE PARCERIAS BANCO PAN'!AE28*'DRE PARCERIAS BANCO PAN'!AE$31)+('DRE PARCERIAS BANCO PAN'!AE46*'DRE PARCERIAS BANCO PAN'!AE$49)</f>
        <v>-1745.87</v>
      </c>
      <c r="AF99" s="51">
        <f t="shared" si="260"/>
        <v>-4081.7</v>
      </c>
    </row>
    <row r="100" spans="1:32" s="38" customFormat="1" x14ac:dyDescent="0.25">
      <c r="A100" s="12"/>
      <c r="B100" s="12" t="s">
        <v>225</v>
      </c>
      <c r="C100" s="14">
        <f>('DRE PARCERIAS BANCO PAN'!C29*'DRE PARCERIAS BANCO PAN'!C$31)+('DRE PARCERIAS BANCO PAN'!C47*'DRE PARCERIAS BANCO PAN'!C$49)</f>
        <v>-2352</v>
      </c>
      <c r="D100" s="14">
        <f>('DRE PARCERIAS BANCO PAN'!D29*'DRE PARCERIAS BANCO PAN'!D$31)+('DRE PARCERIAS BANCO PAN'!D47*'DRE PARCERIAS BANCO PAN'!D$49)</f>
        <v>-2205</v>
      </c>
      <c r="E100" s="14">
        <f>('DRE PARCERIAS BANCO PAN'!E29*'DRE PARCERIAS BANCO PAN'!E$31)+('DRE PARCERIAS BANCO PAN'!E47*'DRE PARCERIAS BANCO PAN'!E$49)</f>
        <v>-1071.6299999999999</v>
      </c>
      <c r="F100" s="14">
        <f>('DRE PARCERIAS BANCO PAN'!F29*'DRE PARCERIAS BANCO PAN'!F$31)+('DRE PARCERIAS BANCO PAN'!F47*'DRE PARCERIAS BANCO PAN'!F$49)</f>
        <v>5628.63</v>
      </c>
      <c r="G100" s="51">
        <f t="shared" si="255"/>
        <v>0</v>
      </c>
      <c r="H100" s="14">
        <f>('DRE PARCERIAS BANCO PAN'!H29*'DRE PARCERIAS BANCO PAN'!H$31)+('DRE PARCERIAS BANCO PAN'!H47*'DRE PARCERIAS BANCO PAN'!H$49)</f>
        <v>0</v>
      </c>
      <c r="I100" s="14">
        <f>('DRE PARCERIAS BANCO PAN'!I29*'DRE PARCERIAS BANCO PAN'!I$31)+('DRE PARCERIAS BANCO PAN'!I47*'DRE PARCERIAS BANCO PAN'!I$49)</f>
        <v>0</v>
      </c>
      <c r="J100" s="14">
        <f>('DRE PARCERIAS BANCO PAN'!J29*'DRE PARCERIAS BANCO PAN'!J$31)+('DRE PARCERIAS BANCO PAN'!J47*'DRE PARCERIAS BANCO PAN'!J$49)</f>
        <v>0</v>
      </c>
      <c r="K100" s="14">
        <f>('DRE PARCERIAS BANCO PAN'!K29*'DRE PARCERIAS BANCO PAN'!K$31)+('DRE PARCERIAS BANCO PAN'!K47*'DRE PARCERIAS BANCO PAN'!K$49)</f>
        <v>0</v>
      </c>
      <c r="L100" s="51">
        <f t="shared" si="256"/>
        <v>0</v>
      </c>
      <c r="M100" s="14">
        <f>('DRE PARCERIAS BANCO PAN'!M29*'DRE PARCERIAS BANCO PAN'!M$31)+('DRE PARCERIAS BANCO PAN'!M47*'DRE PARCERIAS BANCO PAN'!M$49)</f>
        <v>0</v>
      </c>
      <c r="N100" s="14">
        <f>('DRE PARCERIAS BANCO PAN'!N29*'DRE PARCERIAS BANCO PAN'!N$31)+('DRE PARCERIAS BANCO PAN'!N47*'DRE PARCERIAS BANCO PAN'!N$49)</f>
        <v>0</v>
      </c>
      <c r="O100" s="14">
        <f>('DRE PARCERIAS BANCO PAN'!O29*'DRE PARCERIAS BANCO PAN'!O$31)+('DRE PARCERIAS BANCO PAN'!O47*'DRE PARCERIAS BANCO PAN'!O$49)</f>
        <v>0</v>
      </c>
      <c r="P100" s="14">
        <f>('DRE PARCERIAS BANCO PAN'!P29*'DRE PARCERIAS BANCO PAN'!P$31)+('DRE PARCERIAS BANCO PAN'!P47*'DRE PARCERIAS BANCO PAN'!P$49)</f>
        <v>0</v>
      </c>
      <c r="Q100" s="51">
        <f t="shared" si="257"/>
        <v>0</v>
      </c>
      <c r="R100" s="14">
        <f>('DRE PARCERIAS BANCO PAN'!R29*'DRE PARCERIAS BANCO PAN'!R$31)+('DRE PARCERIAS BANCO PAN'!R47*'DRE PARCERIAS BANCO PAN'!R$49)</f>
        <v>0</v>
      </c>
      <c r="S100" s="14">
        <f>('DRE PARCERIAS BANCO PAN'!S29*'DRE PARCERIAS BANCO PAN'!S$31)+('DRE PARCERIAS BANCO PAN'!S47*'DRE PARCERIAS BANCO PAN'!S$49)</f>
        <v>0</v>
      </c>
      <c r="T100" s="14">
        <f>('DRE PARCERIAS BANCO PAN'!T29*'DRE PARCERIAS BANCO PAN'!T$31)+('DRE PARCERIAS BANCO PAN'!T47*'DRE PARCERIAS BANCO PAN'!T$49)</f>
        <v>0</v>
      </c>
      <c r="U100" s="14">
        <f>('DRE PARCERIAS BANCO PAN'!U29*'DRE PARCERIAS BANCO PAN'!U$31)+('DRE PARCERIAS BANCO PAN'!U47*'DRE PARCERIAS BANCO PAN'!U$49)</f>
        <v>0</v>
      </c>
      <c r="V100" s="51">
        <f t="shared" si="258"/>
        <v>0</v>
      </c>
      <c r="W100" s="14">
        <f>('DRE PARCERIAS BANCO PAN'!W29*'DRE PARCERIAS BANCO PAN'!W$31)+('DRE PARCERIAS BANCO PAN'!W47*'DRE PARCERIAS BANCO PAN'!W$49)</f>
        <v>0</v>
      </c>
      <c r="X100" s="14">
        <f>('DRE PARCERIAS BANCO PAN'!X29*'DRE PARCERIAS BANCO PAN'!X$31)+('DRE PARCERIAS BANCO PAN'!X47*'DRE PARCERIAS BANCO PAN'!X$49)</f>
        <v>0</v>
      </c>
      <c r="Y100" s="14">
        <f>('DRE PARCERIAS BANCO PAN'!Y29*'DRE PARCERIAS BANCO PAN'!Y$31)+('DRE PARCERIAS BANCO PAN'!Y47*'DRE PARCERIAS BANCO PAN'!Y$49)</f>
        <v>0</v>
      </c>
      <c r="Z100" s="14">
        <f>('DRE PARCERIAS BANCO PAN'!Z29*'DRE PARCERIAS BANCO PAN'!Z$31)+('DRE PARCERIAS BANCO PAN'!Z47*'DRE PARCERIAS BANCO PAN'!Z$49)</f>
        <v>0</v>
      </c>
      <c r="AA100" s="51">
        <f t="shared" si="259"/>
        <v>0</v>
      </c>
      <c r="AB100" s="14">
        <f>('DRE PARCERIAS BANCO PAN'!AB29*'DRE PARCERIAS BANCO PAN'!AB$31)+('DRE PARCERIAS BANCO PAN'!AB47*'DRE PARCERIAS BANCO PAN'!AB$49)</f>
        <v>0</v>
      </c>
      <c r="AC100" s="14">
        <f>('DRE PARCERIAS BANCO PAN'!AC29*'DRE PARCERIAS BANCO PAN'!AC$31)+('DRE PARCERIAS BANCO PAN'!AC47*'DRE PARCERIAS BANCO PAN'!AC$49)</f>
        <v>0</v>
      </c>
      <c r="AD100" s="14">
        <f>('DRE PARCERIAS BANCO PAN'!AD29*'DRE PARCERIAS BANCO PAN'!AD$31)+('DRE PARCERIAS BANCO PAN'!AD47*'DRE PARCERIAS BANCO PAN'!AD$49)</f>
        <v>0</v>
      </c>
      <c r="AE100" s="14">
        <f>('DRE PARCERIAS BANCO PAN'!AE29*'DRE PARCERIAS BANCO PAN'!AE$31)+('DRE PARCERIAS BANCO PAN'!AE47*'DRE PARCERIAS BANCO PAN'!AE$49)</f>
        <v>0</v>
      </c>
      <c r="AF100" s="51">
        <f t="shared" si="260"/>
        <v>0</v>
      </c>
    </row>
    <row r="101" spans="1:32" s="38" customFormat="1" ht="15.75" thickBot="1" x14ac:dyDescent="0.3">
      <c r="A101" s="16"/>
      <c r="B101" s="16" t="s">
        <v>226</v>
      </c>
      <c r="C101" s="40">
        <f t="shared" ref="C101:F101" si="283">SUM(C96:C100)</f>
        <v>12139.930319999996</v>
      </c>
      <c r="D101" s="40">
        <f t="shared" si="283"/>
        <v>11623.855949999981</v>
      </c>
      <c r="E101" s="40">
        <f t="shared" si="283"/>
        <v>9316.1254900000076</v>
      </c>
      <c r="F101" s="40">
        <f t="shared" si="283"/>
        <v>-4536.3114215000287</v>
      </c>
      <c r="G101" s="47">
        <f t="shared" si="255"/>
        <v>28543.600338499953</v>
      </c>
      <c r="H101" s="40">
        <f>SUM(H96:H100)</f>
        <v>8525.7078277000019</v>
      </c>
      <c r="I101" s="40">
        <f t="shared" ref="I101" si="284">SUM(I96:I100)</f>
        <v>13065.828288100016</v>
      </c>
      <c r="J101" s="40">
        <f t="shared" ref="J101" si="285">SUM(J96:J100)</f>
        <v>11121.331300100002</v>
      </c>
      <c r="K101" s="40">
        <f t="shared" ref="K101" si="286">SUM(K96:K100)</f>
        <v>20554.673026999997</v>
      </c>
      <c r="L101" s="47">
        <f t="shared" si="256"/>
        <v>53267.540442900019</v>
      </c>
      <c r="M101" s="40">
        <f>SUM(M96:M100)</f>
        <v>24900.163365699995</v>
      </c>
      <c r="N101" s="40">
        <f t="shared" ref="N101" si="287">SUM(N96:N100)</f>
        <v>1227.9708063000048</v>
      </c>
      <c r="O101" s="40">
        <f t="shared" ref="O101" si="288">SUM(O96:O100)</f>
        <v>11643.627533299988</v>
      </c>
      <c r="P101" s="40">
        <f t="shared" ref="P101" si="289">SUM(P96:P100)</f>
        <v>20065.065399400024</v>
      </c>
      <c r="Q101" s="47">
        <f t="shared" si="257"/>
        <v>57836.827104700009</v>
      </c>
      <c r="R101" s="40">
        <f>SUM(R96:R100)</f>
        <v>12887.129242400017</v>
      </c>
      <c r="S101" s="40">
        <f t="shared" ref="S101" si="290">SUM(S96:S100)</f>
        <v>16801.456091</v>
      </c>
      <c r="T101" s="40">
        <f t="shared" ref="T101" si="291">SUM(T96:T100)</f>
        <v>18109.375086600012</v>
      </c>
      <c r="U101" s="40">
        <f t="shared" ref="U101" si="292">SUM(U96:U100)</f>
        <v>33165.126856399947</v>
      </c>
      <c r="V101" s="47">
        <f t="shared" si="258"/>
        <v>80963.08727639998</v>
      </c>
      <c r="W101" s="40">
        <f>SUM(W96:W100)</f>
        <v>11495.372070000005</v>
      </c>
      <c r="X101" s="40">
        <f t="shared" ref="X101:Z101" si="293">SUM(X96:X100)</f>
        <v>13861.33885849999</v>
      </c>
      <c r="Y101" s="40">
        <f t="shared" si="293"/>
        <v>12440.472799999996</v>
      </c>
      <c r="Z101" s="40">
        <f t="shared" si="293"/>
        <v>24788.209670000007</v>
      </c>
      <c r="AA101" s="47">
        <f t="shared" si="259"/>
        <v>62585.393398500004</v>
      </c>
      <c r="AB101" s="40">
        <f>SUM(AB96:AB100)</f>
        <v>18162.799129999996</v>
      </c>
      <c r="AC101" s="40">
        <f>SUM(AC96:AC100)</f>
        <v>14672.252769999983</v>
      </c>
      <c r="AD101" s="40">
        <f>SUM(AD96:AD100)</f>
        <v>7841.6472378999906</v>
      </c>
      <c r="AE101" s="40">
        <f>SUM(AE96:AE100)</f>
        <v>22892.310000000005</v>
      </c>
      <c r="AF101" s="47">
        <f t="shared" si="260"/>
        <v>63569.009137899971</v>
      </c>
    </row>
    <row r="102" spans="1:32" s="38" customFormat="1" x14ac:dyDescent="0.25">
      <c r="A102" s="65"/>
      <c r="B102" s="65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</row>
    <row r="103" spans="1:32" s="166" customFormat="1" ht="23.25" x14ac:dyDescent="0.35">
      <c r="A103" s="115"/>
      <c r="B103" s="115" t="s">
        <v>237</v>
      </c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</row>
    <row r="104" spans="1:32" s="38" customFormat="1" ht="15.75" thickBot="1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1:32" s="167" customFormat="1" x14ac:dyDescent="0.25">
      <c r="A105" s="31"/>
      <c r="B105" s="31" t="s">
        <v>565</v>
      </c>
      <c r="C105" s="43" t="s">
        <v>117</v>
      </c>
      <c r="D105" s="43" t="s">
        <v>118</v>
      </c>
      <c r="E105" s="43" t="s">
        <v>119</v>
      </c>
      <c r="F105" s="43" t="s">
        <v>120</v>
      </c>
      <c r="G105" s="48">
        <v>2016</v>
      </c>
      <c r="H105" s="43" t="s">
        <v>121</v>
      </c>
      <c r="I105" s="43" t="s">
        <v>122</v>
      </c>
      <c r="J105" s="43" t="s">
        <v>123</v>
      </c>
      <c r="K105" s="43" t="s">
        <v>124</v>
      </c>
      <c r="L105" s="48">
        <v>2017</v>
      </c>
      <c r="M105" s="43" t="s">
        <v>125</v>
      </c>
      <c r="N105" s="43" t="s">
        <v>126</v>
      </c>
      <c r="O105" s="43" t="s">
        <v>127</v>
      </c>
      <c r="P105" s="43" t="s">
        <v>128</v>
      </c>
      <c r="Q105" s="48">
        <v>2018</v>
      </c>
      <c r="R105" s="43" t="s">
        <v>129</v>
      </c>
      <c r="S105" s="43" t="s">
        <v>130</v>
      </c>
      <c r="T105" s="43" t="s">
        <v>131</v>
      </c>
      <c r="U105" s="43" t="s">
        <v>132</v>
      </c>
      <c r="V105" s="48">
        <v>2019</v>
      </c>
      <c r="W105" s="43" t="s">
        <v>133</v>
      </c>
      <c r="X105" s="43" t="s">
        <v>134</v>
      </c>
      <c r="Y105" s="43" t="s">
        <v>135</v>
      </c>
      <c r="Z105" s="43" t="s">
        <v>136</v>
      </c>
      <c r="AA105" s="48">
        <v>2020</v>
      </c>
      <c r="AB105" s="43" t="s">
        <v>137</v>
      </c>
      <c r="AC105" s="43" t="s">
        <v>138</v>
      </c>
      <c r="AD105" s="43" t="s">
        <v>514</v>
      </c>
      <c r="AE105" s="43" t="s">
        <v>563</v>
      </c>
      <c r="AF105" s="48">
        <v>2021</v>
      </c>
    </row>
    <row r="106" spans="1:32" s="167" customFormat="1" hidden="1" x14ac:dyDescent="0.25">
      <c r="A106" s="31"/>
      <c r="B106" s="31" t="s">
        <v>565</v>
      </c>
      <c r="C106" s="43" t="s">
        <v>139</v>
      </c>
      <c r="D106" s="43" t="s">
        <v>140</v>
      </c>
      <c r="E106" s="43" t="s">
        <v>141</v>
      </c>
      <c r="F106" s="43" t="s">
        <v>142</v>
      </c>
      <c r="G106" s="48">
        <v>2016</v>
      </c>
      <c r="H106" s="43" t="s">
        <v>143</v>
      </c>
      <c r="I106" s="43" t="s">
        <v>144</v>
      </c>
      <c r="J106" s="43" t="s">
        <v>145</v>
      </c>
      <c r="K106" s="43" t="s">
        <v>146</v>
      </c>
      <c r="L106" s="48">
        <v>2017</v>
      </c>
      <c r="M106" s="43" t="s">
        <v>147</v>
      </c>
      <c r="N106" s="43" t="s">
        <v>148</v>
      </c>
      <c r="O106" s="43" t="s">
        <v>149</v>
      </c>
      <c r="P106" s="43" t="s">
        <v>150</v>
      </c>
      <c r="Q106" s="48">
        <v>2018</v>
      </c>
      <c r="R106" s="43" t="s">
        <v>151</v>
      </c>
      <c r="S106" s="43" t="s">
        <v>152</v>
      </c>
      <c r="T106" s="43" t="s">
        <v>153</v>
      </c>
      <c r="U106" s="43" t="s">
        <v>154</v>
      </c>
      <c r="V106" s="48">
        <v>2019</v>
      </c>
      <c r="W106" s="43" t="s">
        <v>155</v>
      </c>
      <c r="X106" s="43" t="s">
        <v>156</v>
      </c>
      <c r="Y106" s="43" t="s">
        <v>157</v>
      </c>
      <c r="Z106" s="43" t="s">
        <v>158</v>
      </c>
      <c r="AA106" s="48">
        <v>2020</v>
      </c>
      <c r="AB106" s="43" t="s">
        <v>159</v>
      </c>
      <c r="AC106" s="43" t="s">
        <v>160</v>
      </c>
      <c r="AD106" s="43" t="s">
        <v>513</v>
      </c>
      <c r="AE106" s="43" t="s">
        <v>564</v>
      </c>
      <c r="AF106" s="48">
        <v>2021</v>
      </c>
    </row>
    <row r="107" spans="1:32" s="38" customFormat="1" x14ac:dyDescent="0.25">
      <c r="A107" s="10"/>
      <c r="B107" s="10" t="s">
        <v>214</v>
      </c>
      <c r="C107" s="11">
        <f>'DRE NEGÓCIOS DE DISTRIBUIÇÃO'!C7+'DRE NEGÓCIOS DE DISTRIBUIÇÃO'!C27</f>
        <v>88568.368490000008</v>
      </c>
      <c r="D107" s="11">
        <f>'DRE NEGÓCIOS DE DISTRIBUIÇÃO'!D7+'DRE NEGÓCIOS DE DISTRIBUIÇÃO'!D27</f>
        <v>69381.565180000034</v>
      </c>
      <c r="E107" s="11">
        <f>'DRE NEGÓCIOS DE DISTRIBUIÇÃO'!E7+'DRE NEGÓCIOS DE DISTRIBUIÇÃO'!E27</f>
        <v>80497.868669999923</v>
      </c>
      <c r="F107" s="11">
        <f>'DRE NEGÓCIOS DE DISTRIBUIÇÃO'!F7+'DRE NEGÓCIOS DE DISTRIBUIÇÃO'!F27</f>
        <v>89637.386329999979</v>
      </c>
      <c r="G107" s="49">
        <f>SUM(C107:F107)</f>
        <v>328085.18866999994</v>
      </c>
      <c r="H107" s="11">
        <f>'DRE NEGÓCIOS DE DISTRIBUIÇÃO'!H7+'DRE NEGÓCIOS DE DISTRIBUIÇÃO'!H27</f>
        <v>137613.35517000002</v>
      </c>
      <c r="I107" s="11">
        <f>'DRE NEGÓCIOS DE DISTRIBUIÇÃO'!I7+'DRE NEGÓCIOS DE DISTRIBUIÇÃO'!I27</f>
        <v>126909.01842000002</v>
      </c>
      <c r="J107" s="11">
        <f>'DRE NEGÓCIOS DE DISTRIBUIÇÃO'!J7+'DRE NEGÓCIOS DE DISTRIBUIÇÃO'!J27</f>
        <v>132954.16104999997</v>
      </c>
      <c r="K107" s="11">
        <f>'DRE NEGÓCIOS DE DISTRIBUIÇÃO'!K7+'DRE NEGÓCIOS DE DISTRIBUIÇÃO'!K27</f>
        <v>109007.80657999999</v>
      </c>
      <c r="L107" s="49">
        <f>SUM(H107:K107)</f>
        <v>506484.34121999994</v>
      </c>
      <c r="M107" s="11">
        <f>'DRE NEGÓCIOS DE DISTRIBUIÇÃO'!M7+'DRE NEGÓCIOS DE DISTRIBUIÇÃO'!M27</f>
        <v>202770.36212999999</v>
      </c>
      <c r="N107" s="11">
        <f>'DRE NEGÓCIOS DE DISTRIBUIÇÃO'!N7+'DRE NEGÓCIOS DE DISTRIBUIÇÃO'!N27</f>
        <v>155934.55770999996</v>
      </c>
      <c r="O107" s="11">
        <f>'DRE NEGÓCIOS DE DISTRIBUIÇÃO'!O7+'DRE NEGÓCIOS DE DISTRIBUIÇÃO'!O27</f>
        <v>152860.31464999999</v>
      </c>
      <c r="P107" s="11">
        <f>'DRE NEGÓCIOS DE DISTRIBUIÇÃO'!P7+'DRE NEGÓCIOS DE DISTRIBUIÇÃO'!P27</f>
        <v>154846.99670000011</v>
      </c>
      <c r="Q107" s="49">
        <f>SUM(M107:P107)</f>
        <v>666412.23119000008</v>
      </c>
      <c r="R107" s="11">
        <f>'DRE NEGÓCIOS DE DISTRIBUIÇÃO'!R7+'DRE NEGÓCIOS DE DISTRIBUIÇÃO'!R27</f>
        <v>181908.14043</v>
      </c>
      <c r="S107" s="11">
        <f>'DRE NEGÓCIOS DE DISTRIBUIÇÃO'!S7+'DRE NEGÓCIOS DE DISTRIBUIÇÃO'!S27</f>
        <v>184415.36861</v>
      </c>
      <c r="T107" s="11">
        <f>'DRE NEGÓCIOS DE DISTRIBUIÇÃO'!T7+'DRE NEGÓCIOS DE DISTRIBUIÇÃO'!T27</f>
        <v>192286.61207999988</v>
      </c>
      <c r="U107" s="11">
        <f>'DRE NEGÓCIOS DE DISTRIBUIÇÃO'!U7+'DRE NEGÓCIOS DE DISTRIBUIÇÃO'!U27</f>
        <v>87722.07242000007</v>
      </c>
      <c r="V107" s="49">
        <f>SUM(R107:U107)</f>
        <v>646332.19354000001</v>
      </c>
      <c r="W107" s="11">
        <f>'DRE NEGÓCIOS DE DISTRIBUIÇÃO'!W7+'DRE NEGÓCIOS DE DISTRIBUIÇÃO'!W27</f>
        <v>173066.69044000001</v>
      </c>
      <c r="X107" s="11">
        <f>'DRE NEGÓCIOS DE DISTRIBUIÇÃO'!X7+'DRE NEGÓCIOS DE DISTRIBUIÇÃO'!X27</f>
        <v>157080.37400000001</v>
      </c>
      <c r="Y107" s="11">
        <f>'DRE NEGÓCIOS DE DISTRIBUIÇÃO'!Y7+'DRE NEGÓCIOS DE DISTRIBUIÇÃO'!Y27</f>
        <v>326701.03800000006</v>
      </c>
      <c r="Z107" s="11">
        <f>'DRE NEGÓCIOS DE DISTRIBUIÇÃO'!Z7+'DRE NEGÓCIOS DE DISTRIBUIÇÃO'!Z27</f>
        <v>237841.76972999991</v>
      </c>
      <c r="AA107" s="49">
        <f>SUM(W107:Z107)</f>
        <v>894689.87216999999</v>
      </c>
      <c r="AB107" s="11">
        <f>'DRE NEGÓCIOS DE DISTRIBUIÇÃO'!AB7+'DRE NEGÓCIOS DE DISTRIBUIÇÃO'!AB27</f>
        <v>193160</v>
      </c>
      <c r="AC107" s="11">
        <f>'DRE NEGÓCIOS DE DISTRIBUIÇÃO'!AC7+'DRE NEGÓCIOS DE DISTRIBUIÇÃO'!AC27</f>
        <v>192605.00899</v>
      </c>
      <c r="AD107" s="11">
        <f>'DRE NEGÓCIOS DE DISTRIBUIÇÃO'!AD7+'DRE NEGÓCIOS DE DISTRIBUIÇÃO'!AD27</f>
        <v>329648.82882</v>
      </c>
      <c r="AE107" s="11">
        <f>'DRE NEGÓCIOS DE DISTRIBUIÇÃO'!AE7+'DRE NEGÓCIOS DE DISTRIBUIÇÃO'!AE27</f>
        <v>333020.27799999999</v>
      </c>
      <c r="AF107" s="49">
        <f>SUM(AB107:AE107)</f>
        <v>1048434.1158099999</v>
      </c>
    </row>
    <row r="108" spans="1:32" s="38" customFormat="1" x14ac:dyDescent="0.25">
      <c r="A108" s="12"/>
      <c r="B108" s="12" t="s">
        <v>215</v>
      </c>
      <c r="C108" s="13">
        <f>'DRE NEGÓCIOS DE DISTRIBUIÇÃO'!C8+'DRE NEGÓCIOS DE DISTRIBUIÇÃO'!C28</f>
        <v>0</v>
      </c>
      <c r="D108" s="13">
        <f>'DRE NEGÓCIOS DE DISTRIBUIÇÃO'!D8+'DRE NEGÓCIOS DE DISTRIBUIÇÃO'!D28</f>
        <v>0</v>
      </c>
      <c r="E108" s="13">
        <f>'DRE NEGÓCIOS DE DISTRIBUIÇÃO'!E8+'DRE NEGÓCIOS DE DISTRIBUIÇÃO'!E28</f>
        <v>0</v>
      </c>
      <c r="F108" s="13">
        <f>'DRE NEGÓCIOS DE DISTRIBUIÇÃO'!F8+'DRE NEGÓCIOS DE DISTRIBUIÇÃO'!F28</f>
        <v>0</v>
      </c>
      <c r="G108" s="50">
        <f t="shared" ref="G108:G120" si="294">SUM(C108:F108)</f>
        <v>0</v>
      </c>
      <c r="H108" s="13">
        <f>'DRE NEGÓCIOS DE DISTRIBUIÇÃO'!H8+'DRE NEGÓCIOS DE DISTRIBUIÇÃO'!H28</f>
        <v>0</v>
      </c>
      <c r="I108" s="13">
        <f>'DRE NEGÓCIOS DE DISTRIBUIÇÃO'!I8+'DRE NEGÓCIOS DE DISTRIBUIÇÃO'!I28</f>
        <v>0</v>
      </c>
      <c r="J108" s="13">
        <f>'DRE NEGÓCIOS DE DISTRIBUIÇÃO'!J8+'DRE NEGÓCIOS DE DISTRIBUIÇÃO'!J28</f>
        <v>0</v>
      </c>
      <c r="K108" s="13">
        <f>'DRE NEGÓCIOS DE DISTRIBUIÇÃO'!K8+'DRE NEGÓCIOS DE DISTRIBUIÇÃO'!K28</f>
        <v>0</v>
      </c>
      <c r="L108" s="50">
        <f t="shared" ref="L108:L120" si="295">SUM(H108:K108)</f>
        <v>0</v>
      </c>
      <c r="M108" s="13">
        <f>'DRE NEGÓCIOS DE DISTRIBUIÇÃO'!M8+'DRE NEGÓCIOS DE DISTRIBUIÇÃO'!M28</f>
        <v>0</v>
      </c>
      <c r="N108" s="13">
        <f>'DRE NEGÓCIOS DE DISTRIBUIÇÃO'!N8+'DRE NEGÓCIOS DE DISTRIBUIÇÃO'!N28</f>
        <v>0</v>
      </c>
      <c r="O108" s="13">
        <f>'DRE NEGÓCIOS DE DISTRIBUIÇÃO'!O8+'DRE NEGÓCIOS DE DISTRIBUIÇÃO'!O28</f>
        <v>0</v>
      </c>
      <c r="P108" s="13">
        <f>'DRE NEGÓCIOS DE DISTRIBUIÇÃO'!P8+'DRE NEGÓCIOS DE DISTRIBUIÇÃO'!P28</f>
        <v>0</v>
      </c>
      <c r="Q108" s="50">
        <f t="shared" ref="Q108:Q120" si="296">SUM(M108:P108)</f>
        <v>0</v>
      </c>
      <c r="R108" s="13">
        <f>'DRE NEGÓCIOS DE DISTRIBUIÇÃO'!R8+'DRE NEGÓCIOS DE DISTRIBUIÇÃO'!R28</f>
        <v>0</v>
      </c>
      <c r="S108" s="13">
        <f>'DRE NEGÓCIOS DE DISTRIBUIÇÃO'!S8+'DRE NEGÓCIOS DE DISTRIBUIÇÃO'!S28</f>
        <v>0</v>
      </c>
      <c r="T108" s="13">
        <f>'DRE NEGÓCIOS DE DISTRIBUIÇÃO'!T8+'DRE NEGÓCIOS DE DISTRIBUIÇÃO'!T28</f>
        <v>0</v>
      </c>
      <c r="U108" s="13">
        <f>'DRE NEGÓCIOS DE DISTRIBUIÇÃO'!U8+'DRE NEGÓCIOS DE DISTRIBUIÇÃO'!U28</f>
        <v>0</v>
      </c>
      <c r="V108" s="50">
        <f t="shared" ref="V108:V120" si="297">SUM(R108:U108)</f>
        <v>0</v>
      </c>
      <c r="W108" s="13">
        <f>'DRE NEGÓCIOS DE DISTRIBUIÇÃO'!W8+'DRE NEGÓCIOS DE DISTRIBUIÇÃO'!W28</f>
        <v>0</v>
      </c>
      <c r="X108" s="13">
        <f>'DRE NEGÓCIOS DE DISTRIBUIÇÃO'!X8+'DRE NEGÓCIOS DE DISTRIBUIÇÃO'!X28</f>
        <v>0</v>
      </c>
      <c r="Y108" s="13">
        <f>'DRE NEGÓCIOS DE DISTRIBUIÇÃO'!Y8+'DRE NEGÓCIOS DE DISTRIBUIÇÃO'!Y28</f>
        <v>0</v>
      </c>
      <c r="Z108" s="13">
        <f>'DRE NEGÓCIOS DE DISTRIBUIÇÃO'!Z8+'DRE NEGÓCIOS DE DISTRIBUIÇÃO'!Z28</f>
        <v>0</v>
      </c>
      <c r="AA108" s="50">
        <f t="shared" ref="AA108:AA120" si="298">SUM(W108:Z108)</f>
        <v>0</v>
      </c>
      <c r="AB108" s="13">
        <f>'DRE NEGÓCIOS DE DISTRIBUIÇÃO'!AB8+'DRE NEGÓCIOS DE DISTRIBUIÇÃO'!AB28</f>
        <v>-441</v>
      </c>
      <c r="AC108" s="13">
        <f>'DRE NEGÓCIOS DE DISTRIBUIÇÃO'!AC8+'DRE NEGÓCIOS DE DISTRIBUIÇÃO'!AC28</f>
        <v>-727</v>
      </c>
      <c r="AD108" s="13">
        <f>'DRE NEGÓCIOS DE DISTRIBUIÇÃO'!AD8+'DRE NEGÓCIOS DE DISTRIBUIÇÃO'!AD28</f>
        <v>-1188.864</v>
      </c>
      <c r="AE108" s="13">
        <f>'DRE NEGÓCIOS DE DISTRIBUIÇÃO'!AE8+'DRE NEGÓCIOS DE DISTRIBUIÇÃO'!AE28</f>
        <v>-6433.1360000000004</v>
      </c>
      <c r="AF108" s="50">
        <f t="shared" ref="AF108:AF120" si="299">SUM(AB108:AE108)</f>
        <v>-8790</v>
      </c>
    </row>
    <row r="109" spans="1:32" s="38" customFormat="1" x14ac:dyDescent="0.25">
      <c r="A109" s="12"/>
      <c r="B109" s="12" t="s">
        <v>216</v>
      </c>
      <c r="C109" s="14">
        <f>'DRE NEGÓCIOS DE DISTRIBUIÇÃO'!C9+'DRE NEGÓCIOS DE DISTRIBUIÇÃO'!C29</f>
        <v>-10236</v>
      </c>
      <c r="D109" s="14">
        <f>'DRE NEGÓCIOS DE DISTRIBUIÇÃO'!D9+'DRE NEGÓCIOS DE DISTRIBUIÇÃO'!D29</f>
        <v>-9201</v>
      </c>
      <c r="E109" s="14">
        <f>'DRE NEGÓCIOS DE DISTRIBUIÇÃO'!E9+'DRE NEGÓCIOS DE DISTRIBUIÇÃO'!E29</f>
        <v>-11298</v>
      </c>
      <c r="F109" s="14">
        <f>'DRE NEGÓCIOS DE DISTRIBUIÇÃO'!F9+'DRE NEGÓCIOS DE DISTRIBUIÇÃO'!F29</f>
        <v>-11358</v>
      </c>
      <c r="G109" s="51">
        <f t="shared" si="294"/>
        <v>-42093</v>
      </c>
      <c r="H109" s="14">
        <f>'DRE NEGÓCIOS DE DISTRIBUIÇÃO'!H9+'DRE NEGÓCIOS DE DISTRIBUIÇÃO'!H29</f>
        <v>-14341.066120000001</v>
      </c>
      <c r="I109" s="14">
        <f>'DRE NEGÓCIOS DE DISTRIBUIÇÃO'!I9+'DRE NEGÓCIOS DE DISTRIBUIÇÃO'!I29</f>
        <v>-13100.862879999999</v>
      </c>
      <c r="J109" s="14">
        <f>'DRE NEGÓCIOS DE DISTRIBUIÇÃO'!J9+'DRE NEGÓCIOS DE DISTRIBUIÇÃO'!J29</f>
        <v>-13727.869769999994</v>
      </c>
      <c r="K109" s="14">
        <f>'DRE NEGÓCIOS DE DISTRIBUIÇÃO'!K9+'DRE NEGÓCIOS DE DISTRIBUIÇÃO'!K29</f>
        <v>-11542.481050000006</v>
      </c>
      <c r="L109" s="51">
        <f t="shared" si="295"/>
        <v>-52712.279819999996</v>
      </c>
      <c r="M109" s="14">
        <f>'DRE NEGÓCIOS DE DISTRIBUIÇÃO'!M9+'DRE NEGÓCIOS DE DISTRIBUIÇÃO'!M29</f>
        <v>-19953.096559999998</v>
      </c>
      <c r="N109" s="14">
        <f>'DRE NEGÓCIOS DE DISTRIBUIÇÃO'!N9+'DRE NEGÓCIOS DE DISTRIBUIÇÃO'!N29</f>
        <v>-15502.619029999994</v>
      </c>
      <c r="O109" s="14">
        <f>'DRE NEGÓCIOS DE DISTRIBUIÇÃO'!O9+'DRE NEGÓCIOS DE DISTRIBUIÇÃO'!O29</f>
        <v>-14914.997260000004</v>
      </c>
      <c r="P109" s="14">
        <f>'DRE NEGÓCIOS DE DISTRIBUIÇÃO'!P9+'DRE NEGÓCIOS DE DISTRIBUIÇÃO'!P29</f>
        <v>-17269.655770000012</v>
      </c>
      <c r="Q109" s="51">
        <f t="shared" si="296"/>
        <v>-67640.368620000008</v>
      </c>
      <c r="R109" s="14">
        <f>'DRE NEGÓCIOS DE DISTRIBUIÇÃO'!R9+'DRE NEGÓCIOS DE DISTRIBUIÇÃO'!R29</f>
        <v>-17532</v>
      </c>
      <c r="S109" s="14">
        <f>'DRE NEGÓCIOS DE DISTRIBUIÇÃO'!S9+'DRE NEGÓCIOS DE DISTRIBUIÇÃO'!S29</f>
        <v>-18115</v>
      </c>
      <c r="T109" s="14">
        <f>'DRE NEGÓCIOS DE DISTRIBUIÇÃO'!T9+'DRE NEGÓCIOS DE DISTRIBUIÇÃO'!T29</f>
        <v>-19342</v>
      </c>
      <c r="U109" s="14">
        <f>'DRE NEGÓCIOS DE DISTRIBUIÇÃO'!U9+'DRE NEGÓCIOS DE DISTRIBUIÇÃO'!U29</f>
        <v>-12115.037850000008</v>
      </c>
      <c r="V109" s="51">
        <f t="shared" si="297"/>
        <v>-67104.037850000008</v>
      </c>
      <c r="W109" s="14">
        <f>'DRE NEGÓCIOS DE DISTRIBUIÇÃO'!W9+'DRE NEGÓCIOS DE DISTRIBUIÇÃO'!W29</f>
        <v>-13301</v>
      </c>
      <c r="X109" s="14">
        <f>'DRE NEGÓCIOS DE DISTRIBUIÇÃO'!X9+'DRE NEGÓCIOS DE DISTRIBUIÇÃO'!X29</f>
        <v>-15986</v>
      </c>
      <c r="Y109" s="14">
        <f>'DRE NEGÓCIOS DE DISTRIBUIÇÃO'!Y9+'DRE NEGÓCIOS DE DISTRIBUIÇÃO'!Y29</f>
        <v>-31220</v>
      </c>
      <c r="Z109" s="14">
        <f>'DRE NEGÓCIOS DE DISTRIBUIÇÃO'!Z9+'DRE NEGÓCIOS DE DISTRIBUIÇÃO'!Z29</f>
        <v>-22830</v>
      </c>
      <c r="AA109" s="51">
        <f t="shared" si="298"/>
        <v>-83337</v>
      </c>
      <c r="AB109" s="14">
        <f>'DRE NEGÓCIOS DE DISTRIBUIÇÃO'!AB9+'DRE NEGÓCIOS DE DISTRIBUIÇÃO'!AB29</f>
        <v>-20790</v>
      </c>
      <c r="AC109" s="14">
        <f>'DRE NEGÓCIOS DE DISTRIBUIÇÃO'!AC9+'DRE NEGÓCIOS DE DISTRIBUIÇÃO'!AC29</f>
        <v>-24321.721720000001</v>
      </c>
      <c r="AD109" s="14">
        <f>'DRE NEGÓCIOS DE DISTRIBUIÇÃO'!AD9+'DRE NEGÓCIOS DE DISTRIBUIÇÃO'!AD29</f>
        <v>-40614.164420000001</v>
      </c>
      <c r="AE109" s="14">
        <f>'DRE NEGÓCIOS DE DISTRIBUIÇÃO'!AE9+'DRE NEGÓCIOS DE DISTRIBUIÇÃO'!AE29</f>
        <v>-41718.817999999999</v>
      </c>
      <c r="AF109" s="51">
        <f t="shared" si="299"/>
        <v>-127444.70414</v>
      </c>
    </row>
    <row r="110" spans="1:32" s="38" customFormat="1" x14ac:dyDescent="0.25">
      <c r="A110" s="12"/>
      <c r="B110" s="12" t="s">
        <v>217</v>
      </c>
      <c r="C110" s="14">
        <f>'DRE NEGÓCIOS DE DISTRIBUIÇÃO'!C10+'DRE NEGÓCIOS DE DISTRIBUIÇÃO'!C30</f>
        <v>0</v>
      </c>
      <c r="D110" s="14">
        <f>'DRE NEGÓCIOS DE DISTRIBUIÇÃO'!D10+'DRE NEGÓCIOS DE DISTRIBUIÇÃO'!D30</f>
        <v>0</v>
      </c>
      <c r="E110" s="14">
        <f>'DRE NEGÓCIOS DE DISTRIBUIÇÃO'!E10+'DRE NEGÓCIOS DE DISTRIBUIÇÃO'!E30</f>
        <v>0</v>
      </c>
      <c r="F110" s="14">
        <f>'DRE NEGÓCIOS DE DISTRIBUIÇÃO'!F10+'DRE NEGÓCIOS DE DISTRIBUIÇÃO'!F30</f>
        <v>0</v>
      </c>
      <c r="G110" s="51">
        <f t="shared" si="294"/>
        <v>0</v>
      </c>
      <c r="H110" s="14">
        <f>'DRE NEGÓCIOS DE DISTRIBUIÇÃO'!H10+'DRE NEGÓCIOS DE DISTRIBUIÇÃO'!H30</f>
        <v>0</v>
      </c>
      <c r="I110" s="14">
        <f>'DRE NEGÓCIOS DE DISTRIBUIÇÃO'!I10+'DRE NEGÓCIOS DE DISTRIBUIÇÃO'!I30</f>
        <v>0</v>
      </c>
      <c r="J110" s="14">
        <f>'DRE NEGÓCIOS DE DISTRIBUIÇÃO'!J10+'DRE NEGÓCIOS DE DISTRIBUIÇÃO'!J30</f>
        <v>0</v>
      </c>
      <c r="K110" s="14">
        <f>'DRE NEGÓCIOS DE DISTRIBUIÇÃO'!K10+'DRE NEGÓCIOS DE DISTRIBUIÇÃO'!K30</f>
        <v>0</v>
      </c>
      <c r="L110" s="51">
        <f t="shared" si="295"/>
        <v>0</v>
      </c>
      <c r="M110" s="14">
        <f>'DRE NEGÓCIOS DE DISTRIBUIÇÃO'!M10+'DRE NEGÓCIOS DE DISTRIBUIÇÃO'!M30</f>
        <v>0</v>
      </c>
      <c r="N110" s="14">
        <f>'DRE NEGÓCIOS DE DISTRIBUIÇÃO'!N10+'DRE NEGÓCIOS DE DISTRIBUIÇÃO'!N30</f>
        <v>0</v>
      </c>
      <c r="O110" s="14">
        <f>'DRE NEGÓCIOS DE DISTRIBUIÇÃO'!O10+'DRE NEGÓCIOS DE DISTRIBUIÇÃO'!O30</f>
        <v>0</v>
      </c>
      <c r="P110" s="14">
        <f>'DRE NEGÓCIOS DE DISTRIBUIÇÃO'!P10+'DRE NEGÓCIOS DE DISTRIBUIÇÃO'!P30</f>
        <v>0</v>
      </c>
      <c r="Q110" s="51">
        <f t="shared" si="296"/>
        <v>0</v>
      </c>
      <c r="R110" s="14">
        <f>'DRE NEGÓCIOS DE DISTRIBUIÇÃO'!R10+'DRE NEGÓCIOS DE DISTRIBUIÇÃO'!R30</f>
        <v>0</v>
      </c>
      <c r="S110" s="14">
        <f>'DRE NEGÓCIOS DE DISTRIBUIÇÃO'!S10+'DRE NEGÓCIOS DE DISTRIBUIÇÃO'!S30</f>
        <v>0</v>
      </c>
      <c r="T110" s="14">
        <f>'DRE NEGÓCIOS DE DISTRIBUIÇÃO'!T10+'DRE NEGÓCIOS DE DISTRIBUIÇÃO'!T30</f>
        <v>0</v>
      </c>
      <c r="U110" s="14">
        <f>'DRE NEGÓCIOS DE DISTRIBUIÇÃO'!U10+'DRE NEGÓCIOS DE DISTRIBUIÇÃO'!U30</f>
        <v>0</v>
      </c>
      <c r="V110" s="51">
        <f t="shared" si="297"/>
        <v>0</v>
      </c>
      <c r="W110" s="14">
        <f>'DRE NEGÓCIOS DE DISTRIBUIÇÃO'!W10+'DRE NEGÓCIOS DE DISTRIBUIÇÃO'!W30</f>
        <v>0</v>
      </c>
      <c r="X110" s="14">
        <f>'DRE NEGÓCIOS DE DISTRIBUIÇÃO'!X10+'DRE NEGÓCIOS DE DISTRIBUIÇÃO'!X30</f>
        <v>0</v>
      </c>
      <c r="Y110" s="14">
        <f>'DRE NEGÓCIOS DE DISTRIBUIÇÃO'!Y10+'DRE NEGÓCIOS DE DISTRIBUIÇÃO'!Y30</f>
        <v>0</v>
      </c>
      <c r="Z110" s="14">
        <f>'DRE NEGÓCIOS DE DISTRIBUIÇÃO'!Z10+'DRE NEGÓCIOS DE DISTRIBUIÇÃO'!Z30</f>
        <v>58</v>
      </c>
      <c r="AA110" s="51">
        <f t="shared" si="298"/>
        <v>58</v>
      </c>
      <c r="AB110" s="14">
        <f>'DRE NEGÓCIOS DE DISTRIBUIÇÃO'!AB10+'DRE NEGÓCIOS DE DISTRIBUIÇÃO'!AB30</f>
        <v>60</v>
      </c>
      <c r="AC110" s="14">
        <f>'DRE NEGÓCIOS DE DISTRIBUIÇÃO'!AC10+'DRE NEGÓCIOS DE DISTRIBUIÇÃO'!AC30</f>
        <v>580</v>
      </c>
      <c r="AD110" s="14">
        <f>'DRE NEGÓCIOS DE DISTRIBUIÇÃO'!AD10+'DRE NEGÓCIOS DE DISTRIBUIÇÃO'!AD30</f>
        <v>2217.4409999999998</v>
      </c>
      <c r="AE110" s="14">
        <f>'DRE NEGÓCIOS DE DISTRIBUIÇÃO'!AE10+'DRE NEGÓCIOS DE DISTRIBUIÇÃO'!AE30</f>
        <v>1946.5590000000002</v>
      </c>
      <c r="AF110" s="51">
        <f t="shared" si="299"/>
        <v>4804</v>
      </c>
    </row>
    <row r="111" spans="1:32" s="38" customFormat="1" x14ac:dyDescent="0.25">
      <c r="A111" s="12"/>
      <c r="B111" s="12" t="s">
        <v>218</v>
      </c>
      <c r="C111" s="13">
        <f>'DRE NEGÓCIOS DE DISTRIBUIÇÃO'!C11+'DRE NEGÓCIOS DE DISTRIBUIÇÃO'!C31</f>
        <v>0</v>
      </c>
      <c r="D111" s="13">
        <f>'DRE NEGÓCIOS DE DISTRIBUIÇÃO'!D11+'DRE NEGÓCIOS DE DISTRIBUIÇÃO'!D31</f>
        <v>0</v>
      </c>
      <c r="E111" s="13">
        <f>'DRE NEGÓCIOS DE DISTRIBUIÇÃO'!E11+'DRE NEGÓCIOS DE DISTRIBUIÇÃO'!E31</f>
        <v>0</v>
      </c>
      <c r="F111" s="13">
        <f>'DRE NEGÓCIOS DE DISTRIBUIÇÃO'!F11+'DRE NEGÓCIOS DE DISTRIBUIÇÃO'!F31</f>
        <v>0</v>
      </c>
      <c r="G111" s="50">
        <f t="shared" si="294"/>
        <v>0</v>
      </c>
      <c r="H111" s="13">
        <f>'DRE NEGÓCIOS DE DISTRIBUIÇÃO'!H11+'DRE NEGÓCIOS DE DISTRIBUIÇÃO'!H31</f>
        <v>0</v>
      </c>
      <c r="I111" s="13">
        <f>'DRE NEGÓCIOS DE DISTRIBUIÇÃO'!I11+'DRE NEGÓCIOS DE DISTRIBUIÇÃO'!I31</f>
        <v>0</v>
      </c>
      <c r="J111" s="13">
        <f>'DRE NEGÓCIOS DE DISTRIBUIÇÃO'!J11+'DRE NEGÓCIOS DE DISTRIBUIÇÃO'!J31</f>
        <v>0</v>
      </c>
      <c r="K111" s="13">
        <f>'DRE NEGÓCIOS DE DISTRIBUIÇÃO'!K11+'DRE NEGÓCIOS DE DISTRIBUIÇÃO'!K31</f>
        <v>0</v>
      </c>
      <c r="L111" s="50">
        <f t="shared" si="295"/>
        <v>0</v>
      </c>
      <c r="M111" s="13">
        <f>'DRE NEGÓCIOS DE DISTRIBUIÇÃO'!M11+'DRE NEGÓCIOS DE DISTRIBUIÇÃO'!M31</f>
        <v>0</v>
      </c>
      <c r="N111" s="13">
        <f>'DRE NEGÓCIOS DE DISTRIBUIÇÃO'!N11+'DRE NEGÓCIOS DE DISTRIBUIÇÃO'!N31</f>
        <v>0</v>
      </c>
      <c r="O111" s="13">
        <f>'DRE NEGÓCIOS DE DISTRIBUIÇÃO'!O11+'DRE NEGÓCIOS DE DISTRIBUIÇÃO'!O31</f>
        <v>0</v>
      </c>
      <c r="P111" s="13">
        <f>'DRE NEGÓCIOS DE DISTRIBUIÇÃO'!P11+'DRE NEGÓCIOS DE DISTRIBUIÇÃO'!P31</f>
        <v>0</v>
      </c>
      <c r="Q111" s="50">
        <f t="shared" si="296"/>
        <v>0</v>
      </c>
      <c r="R111" s="13">
        <f>'DRE NEGÓCIOS DE DISTRIBUIÇÃO'!R11+'DRE NEGÓCIOS DE DISTRIBUIÇÃO'!R31</f>
        <v>0</v>
      </c>
      <c r="S111" s="13">
        <f>'DRE NEGÓCIOS DE DISTRIBUIÇÃO'!S11+'DRE NEGÓCIOS DE DISTRIBUIÇÃO'!S31</f>
        <v>0</v>
      </c>
      <c r="T111" s="13">
        <f>'DRE NEGÓCIOS DE DISTRIBUIÇÃO'!T11+'DRE NEGÓCIOS DE DISTRIBUIÇÃO'!T31</f>
        <v>0</v>
      </c>
      <c r="U111" s="13">
        <f>'DRE NEGÓCIOS DE DISTRIBUIÇÃO'!U11+'DRE NEGÓCIOS DE DISTRIBUIÇÃO'!U31</f>
        <v>0</v>
      </c>
      <c r="V111" s="50">
        <f t="shared" si="297"/>
        <v>0</v>
      </c>
      <c r="W111" s="13">
        <f>'DRE NEGÓCIOS DE DISTRIBUIÇÃO'!W11+'DRE NEGÓCIOS DE DISTRIBUIÇÃO'!W31</f>
        <v>0</v>
      </c>
      <c r="X111" s="13">
        <f>'DRE NEGÓCIOS DE DISTRIBUIÇÃO'!X11+'DRE NEGÓCIOS DE DISTRIBUIÇÃO'!X31</f>
        <v>0</v>
      </c>
      <c r="Y111" s="13">
        <f>'DRE NEGÓCIOS DE DISTRIBUIÇÃO'!Y11+'DRE NEGÓCIOS DE DISTRIBUIÇÃO'!Y31</f>
        <v>0</v>
      </c>
      <c r="Z111" s="13">
        <f>'DRE NEGÓCIOS DE DISTRIBUIÇÃO'!Z11+'DRE NEGÓCIOS DE DISTRIBUIÇÃO'!Z31</f>
        <v>0</v>
      </c>
      <c r="AA111" s="50">
        <f t="shared" si="298"/>
        <v>0</v>
      </c>
      <c r="AB111" s="13">
        <f>'DRE NEGÓCIOS DE DISTRIBUIÇÃO'!AB11+'DRE NEGÓCIOS DE DISTRIBUIÇÃO'!AB31</f>
        <v>0</v>
      </c>
      <c r="AC111" s="13">
        <f>'DRE NEGÓCIOS DE DISTRIBUIÇÃO'!AC11+'DRE NEGÓCIOS DE DISTRIBUIÇÃO'!AC31</f>
        <v>0</v>
      </c>
      <c r="AD111" s="13">
        <f>'DRE NEGÓCIOS DE DISTRIBUIÇÃO'!AD11+'DRE NEGÓCIOS DE DISTRIBUIÇÃO'!AD31</f>
        <v>0</v>
      </c>
      <c r="AE111" s="13">
        <f>'DRE NEGÓCIOS DE DISTRIBUIÇÃO'!AE11+'DRE NEGÓCIOS DE DISTRIBUIÇÃO'!AE31</f>
        <v>0</v>
      </c>
      <c r="AF111" s="50">
        <f t="shared" si="299"/>
        <v>0</v>
      </c>
    </row>
    <row r="112" spans="1:32" s="38" customFormat="1" x14ac:dyDescent="0.25">
      <c r="A112" s="12"/>
      <c r="B112" s="12" t="s">
        <v>219</v>
      </c>
      <c r="C112" s="14">
        <f>'DRE NEGÓCIOS DE DISTRIBUIÇÃO'!C12+'DRE NEGÓCIOS DE DISTRIBUIÇÃO'!C32</f>
        <v>0</v>
      </c>
      <c r="D112" s="14">
        <f>'DRE NEGÓCIOS DE DISTRIBUIÇÃO'!D12+'DRE NEGÓCIOS DE DISTRIBUIÇÃO'!D32</f>
        <v>-1249</v>
      </c>
      <c r="E112" s="14">
        <f>'DRE NEGÓCIOS DE DISTRIBUIÇÃO'!E12+'DRE NEGÓCIOS DE DISTRIBUIÇÃO'!E32</f>
        <v>-65.646679999999932</v>
      </c>
      <c r="F112" s="14">
        <f>'DRE NEGÓCIOS DE DISTRIBUIÇÃO'!F12+'DRE NEGÓCIOS DE DISTRIBUIÇÃO'!F32</f>
        <v>-1.3533200000000676</v>
      </c>
      <c r="G112" s="51">
        <f t="shared" si="294"/>
        <v>-1316</v>
      </c>
      <c r="H112" s="14">
        <f>'DRE NEGÓCIOS DE DISTRIBUIÇÃO'!H12+'DRE NEGÓCIOS DE DISTRIBUIÇÃO'!H32</f>
        <v>0</v>
      </c>
      <c r="I112" s="14">
        <f>'DRE NEGÓCIOS DE DISTRIBUIÇÃO'!I12+'DRE NEGÓCIOS DE DISTRIBUIÇÃO'!I32</f>
        <v>0</v>
      </c>
      <c r="J112" s="14">
        <f>'DRE NEGÓCIOS DE DISTRIBUIÇÃO'!J12+'DRE NEGÓCIOS DE DISTRIBUIÇÃO'!J32</f>
        <v>0</v>
      </c>
      <c r="K112" s="14">
        <f>'DRE NEGÓCIOS DE DISTRIBUIÇÃO'!K12+'DRE NEGÓCIOS DE DISTRIBUIÇÃO'!K32</f>
        <v>0</v>
      </c>
      <c r="L112" s="51">
        <f t="shared" si="295"/>
        <v>0</v>
      </c>
      <c r="M112" s="14">
        <f>'DRE NEGÓCIOS DE DISTRIBUIÇÃO'!M12+'DRE NEGÓCIOS DE DISTRIBUIÇÃO'!M32</f>
        <v>0</v>
      </c>
      <c r="N112" s="14">
        <f>'DRE NEGÓCIOS DE DISTRIBUIÇÃO'!N12+'DRE NEGÓCIOS DE DISTRIBUIÇÃO'!N32</f>
        <v>0</v>
      </c>
      <c r="O112" s="14">
        <f>'DRE NEGÓCIOS DE DISTRIBUIÇÃO'!O12+'DRE NEGÓCIOS DE DISTRIBUIÇÃO'!O32</f>
        <v>0</v>
      </c>
      <c r="P112" s="14">
        <f>'DRE NEGÓCIOS DE DISTRIBUIÇÃO'!P12+'DRE NEGÓCIOS DE DISTRIBUIÇÃO'!P32</f>
        <v>30261.016889999995</v>
      </c>
      <c r="Q112" s="51">
        <f t="shared" si="296"/>
        <v>30261.016889999995</v>
      </c>
      <c r="R112" s="14">
        <f>'DRE NEGÓCIOS DE DISTRIBUIÇÃO'!R12+'DRE NEGÓCIOS DE DISTRIBUIÇÃO'!R32</f>
        <v>0</v>
      </c>
      <c r="S112" s="14">
        <f>'DRE NEGÓCIOS DE DISTRIBUIÇÃO'!S12+'DRE NEGÓCIOS DE DISTRIBUIÇÃO'!S32</f>
        <v>0</v>
      </c>
      <c r="T112" s="14">
        <f>'DRE NEGÓCIOS DE DISTRIBUIÇÃO'!T12+'DRE NEGÓCIOS DE DISTRIBUIÇÃO'!T32</f>
        <v>0</v>
      </c>
      <c r="U112" s="14">
        <f>'DRE NEGÓCIOS DE DISTRIBUIÇÃO'!U12+'DRE NEGÓCIOS DE DISTRIBUIÇÃO'!U32</f>
        <v>-22.79496</v>
      </c>
      <c r="V112" s="51">
        <f t="shared" si="297"/>
        <v>-22.79496</v>
      </c>
      <c r="W112" s="14">
        <f>'DRE NEGÓCIOS DE DISTRIBUIÇÃO'!W12+'DRE NEGÓCIOS DE DISTRIBUIÇÃO'!W32</f>
        <v>0</v>
      </c>
      <c r="X112" s="14">
        <f>'DRE NEGÓCIOS DE DISTRIBUIÇÃO'!X12+'DRE NEGÓCIOS DE DISTRIBUIÇÃO'!X32</f>
        <v>-10</v>
      </c>
      <c r="Y112" s="14">
        <f>'DRE NEGÓCIOS DE DISTRIBUIÇÃO'!Y12+'DRE NEGÓCIOS DE DISTRIBUIÇÃO'!Y32</f>
        <v>-29</v>
      </c>
      <c r="Z112" s="14">
        <f>'DRE NEGÓCIOS DE DISTRIBUIÇÃO'!Z12+'DRE NEGÓCIOS DE DISTRIBUIÇÃO'!Z32</f>
        <v>2</v>
      </c>
      <c r="AA112" s="51">
        <f t="shared" si="298"/>
        <v>-37</v>
      </c>
      <c r="AB112" s="14">
        <f>'DRE NEGÓCIOS DE DISTRIBUIÇÃO'!AB12+'DRE NEGÓCIOS DE DISTRIBUIÇÃO'!AB32</f>
        <v>0</v>
      </c>
      <c r="AC112" s="14">
        <f>'DRE NEGÓCIOS DE DISTRIBUIÇÃO'!AC12+'DRE NEGÓCIOS DE DISTRIBUIÇÃO'!AC32</f>
        <v>0</v>
      </c>
      <c r="AD112" s="14">
        <f>'DRE NEGÓCIOS DE DISTRIBUIÇÃO'!AD12+'DRE NEGÓCIOS DE DISTRIBUIÇÃO'!AD32</f>
        <v>0</v>
      </c>
      <c r="AE112" s="14">
        <f>'DRE NEGÓCIOS DE DISTRIBUIÇÃO'!AE12+'DRE NEGÓCIOS DE DISTRIBUIÇÃO'!AE32</f>
        <v>0</v>
      </c>
      <c r="AF112" s="51">
        <f t="shared" si="299"/>
        <v>0</v>
      </c>
    </row>
    <row r="113" spans="1:32" s="38" customFormat="1" x14ac:dyDescent="0.25">
      <c r="A113" s="10"/>
      <c r="B113" s="10" t="s">
        <v>196</v>
      </c>
      <c r="C113" s="11">
        <f t="shared" ref="C113" si="300">SUM(C107:C112)</f>
        <v>78332.368490000008</v>
      </c>
      <c r="D113" s="11">
        <f t="shared" ref="D113" si="301">SUM(D107:D112)</f>
        <v>58931.565180000034</v>
      </c>
      <c r="E113" s="11">
        <f t="shared" ref="E113" si="302">SUM(E107:E112)</f>
        <v>69134.221989999918</v>
      </c>
      <c r="F113" s="11">
        <f t="shared" ref="F113" si="303">SUM(F107:F112)</f>
        <v>78278.033009999985</v>
      </c>
      <c r="G113" s="49">
        <f t="shared" si="294"/>
        <v>284676.18866999994</v>
      </c>
      <c r="H113" s="11">
        <f t="shared" ref="H113" si="304">SUM(H107:H112)</f>
        <v>123272.28905000002</v>
      </c>
      <c r="I113" s="11">
        <f t="shared" ref="I113" si="305">SUM(I107:I112)</f>
        <v>113808.15554000002</v>
      </c>
      <c r="J113" s="11">
        <f t="shared" ref="J113" si="306">SUM(J107:J112)</f>
        <v>119226.29127999998</v>
      </c>
      <c r="K113" s="11">
        <f t="shared" ref="K113" si="307">SUM(K107:K112)</f>
        <v>97465.325529999987</v>
      </c>
      <c r="L113" s="49">
        <f t="shared" si="295"/>
        <v>453772.06139999995</v>
      </c>
      <c r="M113" s="11">
        <f t="shared" ref="M113" si="308">SUM(M107:M112)</f>
        <v>182817.26556999999</v>
      </c>
      <c r="N113" s="11">
        <f t="shared" ref="N113" si="309">SUM(N107:N112)</f>
        <v>140431.93867999996</v>
      </c>
      <c r="O113" s="11">
        <f t="shared" ref="O113" si="310">SUM(O107:O112)</f>
        <v>137945.31738999998</v>
      </c>
      <c r="P113" s="11">
        <f t="shared" ref="P113" si="311">SUM(P107:P112)</f>
        <v>167838.35782000009</v>
      </c>
      <c r="Q113" s="49">
        <f t="shared" si="296"/>
        <v>629032.87945999997</v>
      </c>
      <c r="R113" s="11">
        <f t="shared" ref="R113" si="312">SUM(R107:R112)</f>
        <v>164376.14043</v>
      </c>
      <c r="S113" s="11">
        <f t="shared" ref="S113" si="313">SUM(S107:S112)</f>
        <v>166300.36861</v>
      </c>
      <c r="T113" s="11">
        <f t="shared" ref="T113" si="314">SUM(T107:T112)</f>
        <v>172944.61207999988</v>
      </c>
      <c r="U113" s="11">
        <f t="shared" ref="U113" si="315">SUM(U107:U112)</f>
        <v>75584.239610000062</v>
      </c>
      <c r="V113" s="49">
        <f t="shared" si="297"/>
        <v>579205.36072999996</v>
      </c>
      <c r="W113" s="11">
        <f t="shared" ref="W113" si="316">SUM(W107:W112)</f>
        <v>159765.69044000001</v>
      </c>
      <c r="X113" s="11">
        <f t="shared" ref="X113" si="317">SUM(X107:X112)</f>
        <v>141084.37400000001</v>
      </c>
      <c r="Y113" s="11">
        <f t="shared" ref="Y113" si="318">SUM(Y107:Y112)</f>
        <v>295452.03800000006</v>
      </c>
      <c r="Z113" s="11">
        <f t="shared" ref="Z113" si="319">SUM(Z107:Z112)</f>
        <v>215071.76972999991</v>
      </c>
      <c r="AA113" s="49">
        <f t="shared" si="298"/>
        <v>811373.87216999999</v>
      </c>
      <c r="AB113" s="11">
        <f t="shared" ref="AB113:AC113" si="320">SUM(AB107:AB112)</f>
        <v>171989</v>
      </c>
      <c r="AC113" s="11">
        <f t="shared" si="320"/>
        <v>168136.28727</v>
      </c>
      <c r="AD113" s="11">
        <f t="shared" ref="AD113:AE113" si="321">SUM(AD107:AD112)</f>
        <v>290063.2414</v>
      </c>
      <c r="AE113" s="11">
        <f t="shared" si="321"/>
        <v>286814.88300000003</v>
      </c>
      <c r="AF113" s="49">
        <f t="shared" si="299"/>
        <v>917003.41166999994</v>
      </c>
    </row>
    <row r="114" spans="1:32" s="38" customFormat="1" x14ac:dyDescent="0.25">
      <c r="A114" s="12"/>
      <c r="B114" s="12" t="s">
        <v>220</v>
      </c>
      <c r="C114" s="14">
        <f>'DRE NEGÓCIOS DE DISTRIBUIÇÃO'!C14+'DRE NEGÓCIOS DE DISTRIBUIÇÃO'!C34</f>
        <v>0</v>
      </c>
      <c r="D114" s="14">
        <f>'DRE NEGÓCIOS DE DISTRIBUIÇÃO'!D14+'DRE NEGÓCIOS DE DISTRIBUIÇÃO'!D34</f>
        <v>0</v>
      </c>
      <c r="E114" s="14">
        <f>'DRE NEGÓCIOS DE DISTRIBUIÇÃO'!E14+'DRE NEGÓCIOS DE DISTRIBUIÇÃO'!E34</f>
        <v>0</v>
      </c>
      <c r="F114" s="14">
        <f>'DRE NEGÓCIOS DE DISTRIBUIÇÃO'!F14+'DRE NEGÓCIOS DE DISTRIBUIÇÃO'!F34</f>
        <v>0</v>
      </c>
      <c r="G114" s="50">
        <f t="shared" si="294"/>
        <v>0</v>
      </c>
      <c r="H114" s="14">
        <f>'DRE NEGÓCIOS DE DISTRIBUIÇÃO'!H14+'DRE NEGÓCIOS DE DISTRIBUIÇÃO'!H34</f>
        <v>0</v>
      </c>
      <c r="I114" s="14">
        <f>'DRE NEGÓCIOS DE DISTRIBUIÇÃO'!I14+'DRE NEGÓCIOS DE DISTRIBUIÇÃO'!I34</f>
        <v>0</v>
      </c>
      <c r="J114" s="14">
        <f>'DRE NEGÓCIOS DE DISTRIBUIÇÃO'!J14+'DRE NEGÓCIOS DE DISTRIBUIÇÃO'!J34</f>
        <v>0</v>
      </c>
      <c r="K114" s="14">
        <f>'DRE NEGÓCIOS DE DISTRIBUIÇÃO'!K14+'DRE NEGÓCIOS DE DISTRIBUIÇÃO'!K34</f>
        <v>0</v>
      </c>
      <c r="L114" s="50">
        <f t="shared" si="295"/>
        <v>0</v>
      </c>
      <c r="M114" s="14">
        <f>'DRE NEGÓCIOS DE DISTRIBUIÇÃO'!M14+'DRE NEGÓCIOS DE DISTRIBUIÇÃO'!M34</f>
        <v>0</v>
      </c>
      <c r="N114" s="14">
        <f>'DRE NEGÓCIOS DE DISTRIBUIÇÃO'!N14+'DRE NEGÓCIOS DE DISTRIBUIÇÃO'!N34</f>
        <v>0</v>
      </c>
      <c r="O114" s="14">
        <f>'DRE NEGÓCIOS DE DISTRIBUIÇÃO'!O14+'DRE NEGÓCIOS DE DISTRIBUIÇÃO'!O34</f>
        <v>0</v>
      </c>
      <c r="P114" s="14">
        <f>'DRE NEGÓCIOS DE DISTRIBUIÇÃO'!P14+'DRE NEGÓCIOS DE DISTRIBUIÇÃO'!P34</f>
        <v>0</v>
      </c>
      <c r="Q114" s="50">
        <f t="shared" si="296"/>
        <v>0</v>
      </c>
      <c r="R114" s="14">
        <f>'DRE NEGÓCIOS DE DISTRIBUIÇÃO'!R14+'DRE NEGÓCIOS DE DISTRIBUIÇÃO'!R34</f>
        <v>0</v>
      </c>
      <c r="S114" s="14">
        <f>'DRE NEGÓCIOS DE DISTRIBUIÇÃO'!S14+'DRE NEGÓCIOS DE DISTRIBUIÇÃO'!S34</f>
        <v>0</v>
      </c>
      <c r="T114" s="14">
        <f>'DRE NEGÓCIOS DE DISTRIBUIÇÃO'!T14+'DRE NEGÓCIOS DE DISTRIBUIÇÃO'!T34</f>
        <v>0</v>
      </c>
      <c r="U114" s="14">
        <f>'DRE NEGÓCIOS DE DISTRIBUIÇÃO'!U14+'DRE NEGÓCIOS DE DISTRIBUIÇÃO'!U34</f>
        <v>0</v>
      </c>
      <c r="V114" s="50">
        <f t="shared" si="297"/>
        <v>0</v>
      </c>
      <c r="W114" s="14">
        <f>'DRE NEGÓCIOS DE DISTRIBUIÇÃO'!W14+'DRE NEGÓCIOS DE DISTRIBUIÇÃO'!W34</f>
        <v>0</v>
      </c>
      <c r="X114" s="14">
        <f>'DRE NEGÓCIOS DE DISTRIBUIÇÃO'!X14+'DRE NEGÓCIOS DE DISTRIBUIÇÃO'!X34</f>
        <v>0</v>
      </c>
      <c r="Y114" s="14">
        <f>'DRE NEGÓCIOS DE DISTRIBUIÇÃO'!Y14+'DRE NEGÓCIOS DE DISTRIBUIÇÃO'!Y34</f>
        <v>0</v>
      </c>
      <c r="Z114" s="14">
        <f>'DRE NEGÓCIOS DE DISTRIBUIÇÃO'!Z14+'DRE NEGÓCIOS DE DISTRIBUIÇÃO'!Z34</f>
        <v>0</v>
      </c>
      <c r="AA114" s="50">
        <f t="shared" si="298"/>
        <v>0</v>
      </c>
      <c r="AB114" s="14">
        <f>'DRE NEGÓCIOS DE DISTRIBUIÇÃO'!AB14+'DRE NEGÓCIOS DE DISTRIBUIÇÃO'!AB34</f>
        <v>0</v>
      </c>
      <c r="AC114" s="14">
        <f>'DRE NEGÓCIOS DE DISTRIBUIÇÃO'!AC14+'DRE NEGÓCIOS DE DISTRIBUIÇÃO'!AC34</f>
        <v>0</v>
      </c>
      <c r="AD114" s="14">
        <f>'DRE NEGÓCIOS DE DISTRIBUIÇÃO'!AD14+'DRE NEGÓCIOS DE DISTRIBUIÇÃO'!AD34</f>
        <v>0</v>
      </c>
      <c r="AE114" s="14">
        <f>'DRE NEGÓCIOS DE DISTRIBUIÇÃO'!AE14+'DRE NEGÓCIOS DE DISTRIBUIÇÃO'!AE34</f>
        <v>0</v>
      </c>
      <c r="AF114" s="50">
        <f t="shared" si="299"/>
        <v>0</v>
      </c>
    </row>
    <row r="115" spans="1:32" s="38" customFormat="1" x14ac:dyDescent="0.25">
      <c r="A115" s="10"/>
      <c r="B115" s="10" t="s">
        <v>221</v>
      </c>
      <c r="C115" s="11">
        <f t="shared" ref="C115" si="322">SUM(C113:C114)</f>
        <v>78332.368490000008</v>
      </c>
      <c r="D115" s="11">
        <f t="shared" ref="D115" si="323">SUM(D113:D114)</f>
        <v>58931.565180000034</v>
      </c>
      <c r="E115" s="11">
        <f t="shared" ref="E115" si="324">SUM(E113:E114)</f>
        <v>69134.221989999918</v>
      </c>
      <c r="F115" s="11">
        <f t="shared" ref="F115" si="325">SUM(F113:F114)</f>
        <v>78278.033009999985</v>
      </c>
      <c r="G115" s="49">
        <f t="shared" si="294"/>
        <v>284676.18866999994</v>
      </c>
      <c r="H115" s="11">
        <f t="shared" ref="H115" si="326">SUM(H113:H114)</f>
        <v>123272.28905000002</v>
      </c>
      <c r="I115" s="11">
        <f t="shared" ref="I115" si="327">SUM(I113:I114)</f>
        <v>113808.15554000002</v>
      </c>
      <c r="J115" s="11">
        <f t="shared" ref="J115" si="328">SUM(J113:J114)</f>
        <v>119226.29127999998</v>
      </c>
      <c r="K115" s="11">
        <f t="shared" ref="K115" si="329">SUM(K113:K114)</f>
        <v>97465.325529999987</v>
      </c>
      <c r="L115" s="49">
        <f t="shared" si="295"/>
        <v>453772.06139999995</v>
      </c>
      <c r="M115" s="11">
        <f t="shared" ref="M115" si="330">SUM(M113:M114)</f>
        <v>182817.26556999999</v>
      </c>
      <c r="N115" s="11">
        <f t="shared" ref="N115" si="331">SUM(N113:N114)</f>
        <v>140431.93867999996</v>
      </c>
      <c r="O115" s="11">
        <f t="shared" ref="O115" si="332">SUM(O113:O114)</f>
        <v>137945.31738999998</v>
      </c>
      <c r="P115" s="11">
        <f t="shared" ref="P115" si="333">SUM(P113:P114)</f>
        <v>167838.35782000009</v>
      </c>
      <c r="Q115" s="49">
        <f t="shared" si="296"/>
        <v>629032.87945999997</v>
      </c>
      <c r="R115" s="11">
        <f t="shared" ref="R115" si="334">SUM(R113:R114)</f>
        <v>164376.14043</v>
      </c>
      <c r="S115" s="11">
        <f t="shared" ref="S115" si="335">SUM(S113:S114)</f>
        <v>166300.36861</v>
      </c>
      <c r="T115" s="11">
        <f t="shared" ref="T115" si="336">SUM(T113:T114)</f>
        <v>172944.61207999988</v>
      </c>
      <c r="U115" s="11">
        <f t="shared" ref="U115" si="337">SUM(U113:U114)</f>
        <v>75584.239610000062</v>
      </c>
      <c r="V115" s="49">
        <f t="shared" si="297"/>
        <v>579205.36072999996</v>
      </c>
      <c r="W115" s="11">
        <f t="shared" ref="W115" si="338">SUM(W113:W114)</f>
        <v>159765.69044000001</v>
      </c>
      <c r="X115" s="11">
        <f t="shared" ref="X115" si="339">SUM(X113:X114)</f>
        <v>141084.37400000001</v>
      </c>
      <c r="Y115" s="11">
        <f t="shared" ref="Y115" si="340">SUM(Y113:Y114)</f>
        <v>295452.03800000006</v>
      </c>
      <c r="Z115" s="11">
        <f t="shared" ref="Z115" si="341">SUM(Z113:Z114)</f>
        <v>215071.76972999991</v>
      </c>
      <c r="AA115" s="49">
        <f t="shared" si="298"/>
        <v>811373.87216999999</v>
      </c>
      <c r="AB115" s="11">
        <f t="shared" ref="AB115:AC115" si="342">SUM(AB113:AB114)</f>
        <v>171989</v>
      </c>
      <c r="AC115" s="11">
        <f t="shared" si="342"/>
        <v>168136.28727</v>
      </c>
      <c r="AD115" s="11">
        <f t="shared" ref="AD115:AE115" si="343">SUM(AD113:AD114)</f>
        <v>290063.2414</v>
      </c>
      <c r="AE115" s="11">
        <f t="shared" si="343"/>
        <v>286814.88300000003</v>
      </c>
      <c r="AF115" s="49">
        <f t="shared" si="299"/>
        <v>917003.41166999994</v>
      </c>
    </row>
    <row r="116" spans="1:32" s="38" customFormat="1" x14ac:dyDescent="0.25">
      <c r="A116" s="12"/>
      <c r="B116" s="12" t="s">
        <v>222</v>
      </c>
      <c r="C116" s="14">
        <f>'DRE NEGÓCIOS DE DISTRIBUIÇÃO'!C16+'DRE NEGÓCIOS DE DISTRIBUIÇÃO'!C36</f>
        <v>-23852.205882352941</v>
      </c>
      <c r="D116" s="14">
        <f>'DRE NEGÓCIOS DE DISTRIBUIÇÃO'!D16+'DRE NEGÓCIOS DE DISTRIBUIÇÃO'!D36</f>
        <v>-21175.735294117647</v>
      </c>
      <c r="E116" s="14">
        <f>'DRE NEGÓCIOS DE DISTRIBUIÇÃO'!E16+'DRE NEGÓCIOS DE DISTRIBUIÇÃO'!E36</f>
        <v>-26880.147058823528</v>
      </c>
      <c r="F116" s="14">
        <f>'DRE NEGÓCIOS DE DISTRIBUIÇÃO'!F16+'DRE NEGÓCIOS DE DISTRIBUIÇÃO'!F36</f>
        <v>-26585.294117647056</v>
      </c>
      <c r="G116" s="51">
        <f t="shared" si="294"/>
        <v>-98493.382352941175</v>
      </c>
      <c r="H116" s="14">
        <f>'DRE NEGÓCIOS DE DISTRIBUIÇÃO'!H16+'DRE NEGÓCIOS DE DISTRIBUIÇÃO'!H36</f>
        <v>-34557.160036764697</v>
      </c>
      <c r="I116" s="14">
        <f>'DRE NEGÓCIOS DE DISTRIBUIÇÃO'!I16+'DRE NEGÓCIOS DE DISTRIBUIÇÃO'!I36</f>
        <v>-31231.472698529407</v>
      </c>
      <c r="J116" s="14">
        <f>'DRE NEGÓCIOS DE DISTRIBUIÇÃO'!J16+'DRE NEGÓCIOS DE DISTRIBUIÇÃO'!J36</f>
        <v>-32240.507139705889</v>
      </c>
      <c r="K116" s="14">
        <f>'DRE NEGÓCIOS DE DISTRIBUIÇÃO'!K16+'DRE NEGÓCIOS DE DISTRIBUIÇÃO'!K36</f>
        <v>-25413.051470588234</v>
      </c>
      <c r="L116" s="51">
        <f t="shared" si="295"/>
        <v>-123442.19134558823</v>
      </c>
      <c r="M116" s="14">
        <f>'DRE NEGÓCIOS DE DISTRIBUIÇÃO'!M16+'DRE NEGÓCIOS DE DISTRIBUIÇÃO'!M36</f>
        <v>-47797.288397058823</v>
      </c>
      <c r="N116" s="14">
        <f>'DRE NEGÓCIOS DE DISTRIBUIÇÃO'!N16+'DRE NEGÓCIOS DE DISTRIBUIÇÃO'!N36</f>
        <v>-35639.368838235299</v>
      </c>
      <c r="O116" s="14">
        <f>'DRE NEGÓCIOS DE DISTRIBUIÇÃO'!O16+'DRE NEGÓCIOS DE DISTRIBUIÇÃO'!O36</f>
        <v>-32882.092433823505</v>
      </c>
      <c r="P116" s="14">
        <f>'DRE NEGÓCIOS DE DISTRIBUIÇÃO'!P16+'DRE NEGÓCIOS DE DISTRIBUIÇÃO'!P36</f>
        <v>-39134.429985294119</v>
      </c>
      <c r="Q116" s="51">
        <f t="shared" si="296"/>
        <v>-155453.17965441174</v>
      </c>
      <c r="R116" s="14">
        <f>'DRE NEGÓCIOS DE DISTRIBUIÇÃO'!R16+'DRE NEGÓCIOS DE DISTRIBUIÇÃO'!R36</f>
        <v>-40734.558823529405</v>
      </c>
      <c r="S116" s="14">
        <f>'DRE NEGÓCIOS DE DISTRIBUIÇÃO'!S16+'DRE NEGÓCIOS DE DISTRIBUIÇÃO'!S36</f>
        <v>-43129.411764705881</v>
      </c>
      <c r="T116" s="14">
        <f>'DRE NEGÓCIOS DE DISTRIBUIÇÃO'!T16+'DRE NEGÓCIOS DE DISTRIBUIÇÃO'!T36</f>
        <v>-44890.441176470587</v>
      </c>
      <c r="U116" s="14">
        <f>'DRE NEGÓCIOS DE DISTRIBUIÇÃO'!U16+'DRE NEGÓCIOS DE DISTRIBUIÇÃO'!U36</f>
        <v>-18946.829235294117</v>
      </c>
      <c r="V116" s="51">
        <f t="shared" si="297"/>
        <v>-147701.24099999998</v>
      </c>
      <c r="W116" s="14">
        <f>'DRE NEGÓCIOS DE DISTRIBUIÇÃO'!W16+'DRE NEGÓCIOS DE DISTRIBUIÇÃO'!W36</f>
        <v>-37848.529411764706</v>
      </c>
      <c r="X116" s="14">
        <f>'DRE NEGÓCIOS DE DISTRIBUIÇÃO'!X16+'DRE NEGÓCIOS DE DISTRIBUIÇÃO'!X36</f>
        <v>-34605.882352941175</v>
      </c>
      <c r="Y116" s="14">
        <f>'DRE NEGÓCIOS DE DISTRIBUIÇÃO'!Y16+'DRE NEGÓCIOS DE DISTRIBUIÇÃO'!Y36</f>
        <v>-73865.441176470587</v>
      </c>
      <c r="Z116" s="14">
        <f>'DRE NEGÓCIOS DE DISTRIBUIÇÃO'!Z16+'DRE NEGÓCIOS DE DISTRIBUIÇÃO'!Z36</f>
        <v>-53229.852941176468</v>
      </c>
      <c r="AA116" s="51">
        <f t="shared" si="298"/>
        <v>-199549.70588235292</v>
      </c>
      <c r="AB116" s="14">
        <f>'DRE NEGÓCIOS DE DISTRIBUIÇÃO'!AB16+'DRE NEGÓCIOS DE DISTRIBUIÇÃO'!AB36</f>
        <v>-39630.269669999994</v>
      </c>
      <c r="AC116" s="14">
        <f>'DRE NEGÓCIOS DE DISTRIBUIÇÃO'!AC16+'DRE NEGÓCIOS DE DISTRIBUIÇÃO'!AC36</f>
        <v>-38383.578730000008</v>
      </c>
      <c r="AD116" s="14">
        <f>'DRE NEGÓCIOS DE DISTRIBUIÇÃO'!AD16+'DRE NEGÓCIOS DE DISTRIBUIÇÃO'!AD36</f>
        <v>-70767.213609999992</v>
      </c>
      <c r="AE116" s="14">
        <f>'DRE NEGÓCIOS DE DISTRIBUIÇÃO'!AE16+'DRE NEGÓCIOS DE DISTRIBUIÇÃO'!AE36</f>
        <v>-68855.782429999992</v>
      </c>
      <c r="AF116" s="51">
        <f t="shared" si="299"/>
        <v>-217636.84443999999</v>
      </c>
    </row>
    <row r="117" spans="1:32" s="38" customFormat="1" x14ac:dyDescent="0.25">
      <c r="A117" s="12"/>
      <c r="B117" s="12" t="s">
        <v>223</v>
      </c>
      <c r="C117" s="14">
        <f>'DRE NEGÓCIOS DE DISTRIBUIÇÃO'!C17+'DRE NEGÓCIOS DE DISTRIBUIÇÃO'!C37</f>
        <v>-8586.7941176470576</v>
      </c>
      <c r="D117" s="14">
        <f>'DRE NEGÓCIOS DE DISTRIBUIÇÃO'!D17+'DRE NEGÓCIOS DE DISTRIBUIÇÃO'!D37</f>
        <v>-7623.2647058823513</v>
      </c>
      <c r="E117" s="14">
        <f>'DRE NEGÓCIOS DE DISTRIBUIÇÃO'!E17+'DRE NEGÓCIOS DE DISTRIBUIÇÃO'!E37</f>
        <v>-9676.8529411764684</v>
      </c>
      <c r="F117" s="14">
        <f>'DRE NEGÓCIOS DE DISTRIBUIÇÃO'!F17+'DRE NEGÓCIOS DE DISTRIBUIÇÃO'!F37</f>
        <v>-9570.7058823529387</v>
      </c>
      <c r="G117" s="51">
        <f t="shared" si="294"/>
        <v>-35457.617647058818</v>
      </c>
      <c r="H117" s="14">
        <f>'DRE NEGÓCIOS DE DISTRIBUIÇÃO'!H17+'DRE NEGÓCIOS DE DISTRIBUIÇÃO'!H37</f>
        <v>-12440.577613235291</v>
      </c>
      <c r="I117" s="14">
        <f>'DRE NEGÓCIOS DE DISTRIBUIÇÃO'!I17+'DRE NEGÓCIOS DE DISTRIBUIÇÃO'!I37</f>
        <v>-11243.330171470587</v>
      </c>
      <c r="J117" s="14">
        <f>'DRE NEGÓCIOS DE DISTRIBUIÇÃO'!J17+'DRE NEGÓCIOS DE DISTRIBUIÇÃO'!J37</f>
        <v>-11606.58257029412</v>
      </c>
      <c r="K117" s="14">
        <f>'DRE NEGÓCIOS DE DISTRIBUIÇÃO'!K17+'DRE NEGÓCIOS DE DISTRIBUIÇÃO'!K37</f>
        <v>-9148.6985294117621</v>
      </c>
      <c r="L117" s="51">
        <f t="shared" si="295"/>
        <v>-44439.188884411764</v>
      </c>
      <c r="M117" s="14">
        <f>'DRE NEGÓCIOS DE DISTRIBUIÇÃO'!M17+'DRE NEGÓCIOS DE DISTRIBUIÇÃO'!M37</f>
        <v>-17207.023822941173</v>
      </c>
      <c r="N117" s="14">
        <f>'DRE NEGÓCIOS DE DISTRIBUIÇÃO'!N17+'DRE NEGÓCIOS DE DISTRIBUIÇÃO'!N37</f>
        <v>-12830.172781764706</v>
      </c>
      <c r="O117" s="14">
        <f>'DRE NEGÓCIOS DE DISTRIBUIÇÃO'!O17+'DRE NEGÓCIOS DE DISTRIBUIÇÃO'!O37</f>
        <v>-11837.553276176463</v>
      </c>
      <c r="P117" s="14">
        <f>'DRE NEGÓCIOS DE DISTRIBUIÇÃO'!P17+'DRE NEGÓCIOS DE DISTRIBUIÇÃO'!P37</f>
        <v>-14088.39479470588</v>
      </c>
      <c r="Q117" s="51">
        <f t="shared" si="296"/>
        <v>-55963.144675588221</v>
      </c>
      <c r="R117" s="14">
        <f>'DRE NEGÓCIOS DE DISTRIBUIÇÃO'!R17+'DRE NEGÓCIOS DE DISTRIBUIÇÃO'!R37</f>
        <v>-14664.441176470586</v>
      </c>
      <c r="S117" s="14">
        <f>'DRE NEGÓCIOS DE DISTRIBUIÇÃO'!S17+'DRE NEGÓCIOS DE DISTRIBUIÇÃO'!S37</f>
        <v>-15526.588235294115</v>
      </c>
      <c r="T117" s="14">
        <f>'DRE NEGÓCIOS DE DISTRIBUIÇÃO'!T17+'DRE NEGÓCIOS DE DISTRIBUIÇÃO'!T37</f>
        <v>-16160.558823529409</v>
      </c>
      <c r="U117" s="14">
        <f>'DRE NEGÓCIOS DE DISTRIBUIÇÃO'!U17+'DRE NEGÓCIOS DE DISTRIBUIÇÃO'!U37</f>
        <v>-6820.8585247058809</v>
      </c>
      <c r="V117" s="51">
        <f t="shared" si="297"/>
        <v>-53172.446759999992</v>
      </c>
      <c r="W117" s="14">
        <f>'DRE NEGÓCIOS DE DISTRIBUIÇÃO'!W17+'DRE NEGÓCIOS DE DISTRIBUIÇÃO'!W37</f>
        <v>-13625.470588235292</v>
      </c>
      <c r="X117" s="14">
        <f>'DRE NEGÓCIOS DE DISTRIBUIÇÃO'!X17+'DRE NEGÓCIOS DE DISTRIBUIÇÃO'!X37</f>
        <v>-12458.117647058822</v>
      </c>
      <c r="Y117" s="14">
        <f>'DRE NEGÓCIOS DE DISTRIBUIÇÃO'!Y17+'DRE NEGÓCIOS DE DISTRIBUIÇÃO'!Y37</f>
        <v>-26591.558823529405</v>
      </c>
      <c r="Z117" s="14">
        <f>'DRE NEGÓCIOS DE DISTRIBUIÇÃO'!Z17+'DRE NEGÓCIOS DE DISTRIBUIÇÃO'!Z37</f>
        <v>-19164.147058823524</v>
      </c>
      <c r="AA117" s="51">
        <f t="shared" si="298"/>
        <v>-71839.294117647049</v>
      </c>
      <c r="AB117" s="14">
        <f>'DRE NEGÓCIOS DE DISTRIBUIÇÃO'!AB17+'DRE NEGÓCIOS DE DISTRIBUIÇÃO'!AB37</f>
        <v>-14271.217079999999</v>
      </c>
      <c r="AC117" s="14">
        <f>'DRE NEGÓCIOS DE DISTRIBUIÇÃO'!AC17+'DRE NEGÓCIOS DE DISTRIBUIÇÃO'!AC37</f>
        <v>-13747.82213</v>
      </c>
      <c r="AD117" s="14">
        <f>'DRE NEGÓCIOS DE DISTRIBUIÇÃO'!AD17+'DRE NEGÓCIOS DE DISTRIBUIÇÃO'!AD37</f>
        <v>-25545.934840000002</v>
      </c>
      <c r="AE117" s="14">
        <f>'DRE NEGÓCIOS DE DISTRIBUIÇÃO'!AE17+'DRE NEGÓCIOS DE DISTRIBUIÇÃO'!AE37</f>
        <v>-24657.53384</v>
      </c>
      <c r="AF117" s="51">
        <f t="shared" si="299"/>
        <v>-78222.507890000008</v>
      </c>
    </row>
    <row r="118" spans="1:32" s="38" customFormat="1" x14ac:dyDescent="0.25">
      <c r="A118" s="12"/>
      <c r="B118" s="12" t="s">
        <v>224</v>
      </c>
      <c r="C118" s="14">
        <f>'DRE NEGÓCIOS DE DISTRIBUIÇÃO'!C18+'DRE NEGÓCIOS DE DISTRIBUIÇÃO'!C38</f>
        <v>0</v>
      </c>
      <c r="D118" s="14">
        <f>'DRE NEGÓCIOS DE DISTRIBUIÇÃO'!D18+'DRE NEGÓCIOS DE DISTRIBUIÇÃO'!D38</f>
        <v>0</v>
      </c>
      <c r="E118" s="14">
        <f>'DRE NEGÓCIOS DE DISTRIBUIÇÃO'!E18+'DRE NEGÓCIOS DE DISTRIBUIÇÃO'!E38</f>
        <v>0</v>
      </c>
      <c r="F118" s="14">
        <f>'DRE NEGÓCIOS DE DISTRIBUIÇÃO'!F18+'DRE NEGÓCIOS DE DISTRIBUIÇÃO'!F38</f>
        <v>0</v>
      </c>
      <c r="G118" s="51">
        <f t="shared" si="294"/>
        <v>0</v>
      </c>
      <c r="H118" s="14">
        <f>'DRE NEGÓCIOS DE DISTRIBUIÇÃO'!H18+'DRE NEGÓCIOS DE DISTRIBUIÇÃO'!H38</f>
        <v>0</v>
      </c>
      <c r="I118" s="14">
        <f>'DRE NEGÓCIOS DE DISTRIBUIÇÃO'!I18+'DRE NEGÓCIOS DE DISTRIBUIÇÃO'!I38</f>
        <v>0</v>
      </c>
      <c r="J118" s="14">
        <f>'DRE NEGÓCIOS DE DISTRIBUIÇÃO'!J18+'DRE NEGÓCIOS DE DISTRIBUIÇÃO'!J38</f>
        <v>0</v>
      </c>
      <c r="K118" s="14">
        <f>'DRE NEGÓCIOS DE DISTRIBUIÇÃO'!K18+'DRE NEGÓCIOS DE DISTRIBUIÇÃO'!K38</f>
        <v>0</v>
      </c>
      <c r="L118" s="51">
        <f t="shared" si="295"/>
        <v>0</v>
      </c>
      <c r="M118" s="14">
        <f>'DRE NEGÓCIOS DE DISTRIBUIÇÃO'!M18+'DRE NEGÓCIOS DE DISTRIBUIÇÃO'!M38</f>
        <v>0</v>
      </c>
      <c r="N118" s="14">
        <f>'DRE NEGÓCIOS DE DISTRIBUIÇÃO'!N18+'DRE NEGÓCIOS DE DISTRIBUIÇÃO'!N38</f>
        <v>0</v>
      </c>
      <c r="O118" s="14">
        <f>'DRE NEGÓCIOS DE DISTRIBUIÇÃO'!O18+'DRE NEGÓCIOS DE DISTRIBUIÇÃO'!O38</f>
        <v>0</v>
      </c>
      <c r="P118" s="14">
        <f>'DRE NEGÓCIOS DE DISTRIBUIÇÃO'!P18+'DRE NEGÓCIOS DE DISTRIBUIÇÃO'!P38</f>
        <v>0</v>
      </c>
      <c r="Q118" s="51">
        <f t="shared" si="296"/>
        <v>0</v>
      </c>
      <c r="R118" s="14">
        <f>'DRE NEGÓCIOS DE DISTRIBUIÇÃO'!R18+'DRE NEGÓCIOS DE DISTRIBUIÇÃO'!R38</f>
        <v>0</v>
      </c>
      <c r="S118" s="14">
        <f>'DRE NEGÓCIOS DE DISTRIBUIÇÃO'!S18+'DRE NEGÓCIOS DE DISTRIBUIÇÃO'!S38</f>
        <v>0</v>
      </c>
      <c r="T118" s="14">
        <f>'DRE NEGÓCIOS DE DISTRIBUIÇÃO'!T18+'DRE NEGÓCIOS DE DISTRIBUIÇÃO'!T38</f>
        <v>0</v>
      </c>
      <c r="U118" s="14">
        <f>'DRE NEGÓCIOS DE DISTRIBUIÇÃO'!U18+'DRE NEGÓCIOS DE DISTRIBUIÇÃO'!U38</f>
        <v>0</v>
      </c>
      <c r="V118" s="51">
        <f t="shared" si="297"/>
        <v>0</v>
      </c>
      <c r="W118" s="14">
        <f>'DRE NEGÓCIOS DE DISTRIBUIÇÃO'!W18+'DRE NEGÓCIOS DE DISTRIBUIÇÃO'!W38</f>
        <v>0</v>
      </c>
      <c r="X118" s="14">
        <f>'DRE NEGÓCIOS DE DISTRIBUIÇÃO'!X18+'DRE NEGÓCIOS DE DISTRIBUIÇÃO'!X38</f>
        <v>0</v>
      </c>
      <c r="Y118" s="14">
        <f>'DRE NEGÓCIOS DE DISTRIBUIÇÃO'!Y18+'DRE NEGÓCIOS DE DISTRIBUIÇÃO'!Y38</f>
        <v>0</v>
      </c>
      <c r="Z118" s="14">
        <f>'DRE NEGÓCIOS DE DISTRIBUIÇÃO'!Z18+'DRE NEGÓCIOS DE DISTRIBUIÇÃO'!Z38</f>
        <v>0</v>
      </c>
      <c r="AA118" s="51">
        <f t="shared" si="298"/>
        <v>0</v>
      </c>
      <c r="AB118" s="14">
        <f>'DRE NEGÓCIOS DE DISTRIBUIÇÃO'!AB18+'DRE NEGÓCIOS DE DISTRIBUIÇÃO'!AB38</f>
        <v>0</v>
      </c>
      <c r="AC118" s="14">
        <f>'DRE NEGÓCIOS DE DISTRIBUIÇÃO'!AC18+'DRE NEGÓCIOS DE DISTRIBUIÇÃO'!AC38</f>
        <v>0</v>
      </c>
      <c r="AD118" s="14">
        <f>'DRE NEGÓCIOS DE DISTRIBUIÇÃO'!AD18+'DRE NEGÓCIOS DE DISTRIBUIÇÃO'!AD38</f>
        <v>0</v>
      </c>
      <c r="AE118" s="14">
        <f>'DRE NEGÓCIOS DE DISTRIBUIÇÃO'!AE18+'DRE NEGÓCIOS DE DISTRIBUIÇÃO'!AE38</f>
        <v>0</v>
      </c>
      <c r="AF118" s="51">
        <f t="shared" si="299"/>
        <v>0</v>
      </c>
    </row>
    <row r="119" spans="1:32" s="38" customFormat="1" x14ac:dyDescent="0.25">
      <c r="A119" s="12"/>
      <c r="B119" s="12" t="s">
        <v>225</v>
      </c>
      <c r="C119" s="14">
        <f>'DRE NEGÓCIOS DE DISTRIBUIÇÃO'!C19+'DRE NEGÓCIOS DE DISTRIBUIÇÃO'!C38</f>
        <v>0</v>
      </c>
      <c r="D119" s="14">
        <f>'DRE NEGÓCIOS DE DISTRIBUIÇÃO'!D19+'DRE NEGÓCIOS DE DISTRIBUIÇÃO'!D38</f>
        <v>0</v>
      </c>
      <c r="E119" s="14">
        <f>'DRE NEGÓCIOS DE DISTRIBUIÇÃO'!E19+'DRE NEGÓCIOS DE DISTRIBUIÇÃO'!E38</f>
        <v>0</v>
      </c>
      <c r="F119" s="14">
        <f>'DRE NEGÓCIOS DE DISTRIBUIÇÃO'!F19+'DRE NEGÓCIOS DE DISTRIBUIÇÃO'!F38</f>
        <v>0</v>
      </c>
      <c r="G119" s="51">
        <f t="shared" si="294"/>
        <v>0</v>
      </c>
      <c r="H119" s="14">
        <f>'DRE NEGÓCIOS DE DISTRIBUIÇÃO'!H19+'DRE NEGÓCIOS DE DISTRIBUIÇÃO'!H38</f>
        <v>0</v>
      </c>
      <c r="I119" s="14">
        <f>'DRE NEGÓCIOS DE DISTRIBUIÇÃO'!I19+'DRE NEGÓCIOS DE DISTRIBUIÇÃO'!I38</f>
        <v>0</v>
      </c>
      <c r="J119" s="14">
        <f>'DRE NEGÓCIOS DE DISTRIBUIÇÃO'!J19+'DRE NEGÓCIOS DE DISTRIBUIÇÃO'!J38</f>
        <v>0</v>
      </c>
      <c r="K119" s="14">
        <f>'DRE NEGÓCIOS DE DISTRIBUIÇÃO'!K19+'DRE NEGÓCIOS DE DISTRIBUIÇÃO'!K38</f>
        <v>0</v>
      </c>
      <c r="L119" s="51">
        <f t="shared" si="295"/>
        <v>0</v>
      </c>
      <c r="M119" s="14">
        <f>'DRE NEGÓCIOS DE DISTRIBUIÇÃO'!M19+'DRE NEGÓCIOS DE DISTRIBUIÇÃO'!M38</f>
        <v>0</v>
      </c>
      <c r="N119" s="14">
        <f>'DRE NEGÓCIOS DE DISTRIBUIÇÃO'!N19+'DRE NEGÓCIOS DE DISTRIBUIÇÃO'!N38</f>
        <v>0</v>
      </c>
      <c r="O119" s="14">
        <f>'DRE NEGÓCIOS DE DISTRIBUIÇÃO'!O19+'DRE NEGÓCIOS DE DISTRIBUIÇÃO'!O38</f>
        <v>0</v>
      </c>
      <c r="P119" s="14">
        <f>'DRE NEGÓCIOS DE DISTRIBUIÇÃO'!P19+'DRE NEGÓCIOS DE DISTRIBUIÇÃO'!P38</f>
        <v>0</v>
      </c>
      <c r="Q119" s="51">
        <f t="shared" si="296"/>
        <v>0</v>
      </c>
      <c r="R119" s="14">
        <f>'DRE NEGÓCIOS DE DISTRIBUIÇÃO'!R19+'DRE NEGÓCIOS DE DISTRIBUIÇÃO'!R38</f>
        <v>0</v>
      </c>
      <c r="S119" s="14">
        <f>'DRE NEGÓCIOS DE DISTRIBUIÇÃO'!S19+'DRE NEGÓCIOS DE DISTRIBUIÇÃO'!S38</f>
        <v>0</v>
      </c>
      <c r="T119" s="14">
        <f>'DRE NEGÓCIOS DE DISTRIBUIÇÃO'!T19+'DRE NEGÓCIOS DE DISTRIBUIÇÃO'!T38</f>
        <v>0</v>
      </c>
      <c r="U119" s="14">
        <f>'DRE NEGÓCIOS DE DISTRIBUIÇÃO'!U19+'DRE NEGÓCIOS DE DISTRIBUIÇÃO'!U38</f>
        <v>0</v>
      </c>
      <c r="V119" s="51">
        <f t="shared" si="297"/>
        <v>0</v>
      </c>
      <c r="W119" s="14">
        <f>'DRE NEGÓCIOS DE DISTRIBUIÇÃO'!W19+'DRE NEGÓCIOS DE DISTRIBUIÇÃO'!W38</f>
        <v>0</v>
      </c>
      <c r="X119" s="14">
        <f>'DRE NEGÓCIOS DE DISTRIBUIÇÃO'!X19+'DRE NEGÓCIOS DE DISTRIBUIÇÃO'!X38</f>
        <v>0</v>
      </c>
      <c r="Y119" s="14">
        <f>'DRE NEGÓCIOS DE DISTRIBUIÇÃO'!Y19+'DRE NEGÓCIOS DE DISTRIBUIÇÃO'!Y38</f>
        <v>0</v>
      </c>
      <c r="Z119" s="14">
        <f>'DRE NEGÓCIOS DE DISTRIBUIÇÃO'!Z19+'DRE NEGÓCIOS DE DISTRIBUIÇÃO'!Z38</f>
        <v>0</v>
      </c>
      <c r="AA119" s="51">
        <f t="shared" si="298"/>
        <v>0</v>
      </c>
      <c r="AB119" s="14">
        <f>'DRE NEGÓCIOS DE DISTRIBUIÇÃO'!AB19+'DRE NEGÓCIOS DE DISTRIBUIÇÃO'!AB38</f>
        <v>0</v>
      </c>
      <c r="AC119" s="14">
        <f>'DRE NEGÓCIOS DE DISTRIBUIÇÃO'!AC19+'DRE NEGÓCIOS DE DISTRIBUIÇÃO'!AC38</f>
        <v>0</v>
      </c>
      <c r="AD119" s="14">
        <f>'DRE NEGÓCIOS DE DISTRIBUIÇÃO'!AD19+'DRE NEGÓCIOS DE DISTRIBUIÇÃO'!AD38</f>
        <v>0</v>
      </c>
      <c r="AE119" s="14">
        <f>'DRE NEGÓCIOS DE DISTRIBUIÇÃO'!AE19+'DRE NEGÓCIOS DE DISTRIBUIÇÃO'!AE38</f>
        <v>0</v>
      </c>
      <c r="AF119" s="51">
        <f t="shared" si="299"/>
        <v>0</v>
      </c>
    </row>
    <row r="120" spans="1:32" s="38" customFormat="1" ht="15.75" thickBot="1" x14ac:dyDescent="0.3">
      <c r="A120" s="16"/>
      <c r="B120" s="16" t="s">
        <v>226</v>
      </c>
      <c r="C120" s="40">
        <f t="shared" ref="C120" si="344">SUM(C115:C119)</f>
        <v>45893.368490000015</v>
      </c>
      <c r="D120" s="40">
        <f t="shared" ref="D120" si="345">SUM(D115:D119)</f>
        <v>30132.565180000034</v>
      </c>
      <c r="E120" s="40">
        <f t="shared" ref="E120" si="346">SUM(E115:E119)</f>
        <v>32577.221989999925</v>
      </c>
      <c r="F120" s="40">
        <f t="shared" ref="F120" si="347">SUM(F115:F119)</f>
        <v>42122.033009999992</v>
      </c>
      <c r="G120" s="47">
        <f t="shared" si="294"/>
        <v>150725.18866999997</v>
      </c>
      <c r="H120" s="40">
        <f t="shared" ref="H120" si="348">SUM(H115:H119)</f>
        <v>76274.55140000004</v>
      </c>
      <c r="I120" s="40">
        <f t="shared" ref="I120" si="349">SUM(I115:I119)</f>
        <v>71333.352670000022</v>
      </c>
      <c r="J120" s="40">
        <f t="shared" ref="J120" si="350">SUM(J115:J119)</f>
        <v>75379.201569999961</v>
      </c>
      <c r="K120" s="40">
        <f t="shared" ref="K120" si="351">SUM(K115:K119)</f>
        <v>62903.575529999987</v>
      </c>
      <c r="L120" s="47">
        <f t="shared" si="295"/>
        <v>285890.68117</v>
      </c>
      <c r="M120" s="40">
        <f t="shared" ref="M120" si="352">SUM(M115:M119)</f>
        <v>117812.95335</v>
      </c>
      <c r="N120" s="40">
        <f t="shared" ref="N120" si="353">SUM(N115:N119)</f>
        <v>91962.397059999959</v>
      </c>
      <c r="O120" s="40">
        <f t="shared" ref="O120" si="354">SUM(O115:O119)</f>
        <v>93225.671680000014</v>
      </c>
      <c r="P120" s="40">
        <f t="shared" ref="P120" si="355">SUM(P115:P119)</f>
        <v>114615.5330400001</v>
      </c>
      <c r="Q120" s="47">
        <f t="shared" si="296"/>
        <v>417616.55513000011</v>
      </c>
      <c r="R120" s="40">
        <f t="shared" ref="R120" si="356">SUM(R115:R119)</f>
        <v>108977.14043000001</v>
      </c>
      <c r="S120" s="40">
        <f t="shared" ref="S120" si="357">SUM(S115:S119)</f>
        <v>107644.36861000002</v>
      </c>
      <c r="T120" s="40">
        <f t="shared" ref="T120" si="358">SUM(T115:T119)</f>
        <v>111893.61207999988</v>
      </c>
      <c r="U120" s="40">
        <f t="shared" ref="U120" si="359">SUM(U115:U119)</f>
        <v>49816.551850000062</v>
      </c>
      <c r="V120" s="47">
        <f t="shared" si="297"/>
        <v>378331.67296999996</v>
      </c>
      <c r="W120" s="40">
        <f t="shared" ref="W120" si="360">SUM(W115:W119)</f>
        <v>108291.69044000002</v>
      </c>
      <c r="X120" s="40">
        <f t="shared" ref="X120" si="361">SUM(X115:X119)</f>
        <v>94020.374000000011</v>
      </c>
      <c r="Y120" s="40">
        <f t="shared" ref="Y120" si="362">SUM(Y115:Y119)</f>
        <v>194995.03800000006</v>
      </c>
      <c r="Z120" s="40">
        <f t="shared" ref="Z120" si="363">SUM(Z115:Z119)</f>
        <v>142677.76972999991</v>
      </c>
      <c r="AA120" s="47">
        <f t="shared" si="298"/>
        <v>539984.87216999999</v>
      </c>
      <c r="AB120" s="40">
        <f t="shared" ref="AB120" si="364">SUM(AB115:AB119)</f>
        <v>118087.51324999999</v>
      </c>
      <c r="AC120" s="40">
        <f>SUM(AC115:AC119)</f>
        <v>116004.88640999999</v>
      </c>
      <c r="AD120" s="40">
        <f>SUM(AD115:AD119)</f>
        <v>193750.09295000002</v>
      </c>
      <c r="AE120" s="40">
        <f>SUM(AE115:AE119)</f>
        <v>193301.56673000005</v>
      </c>
      <c r="AF120" s="47">
        <f t="shared" si="299"/>
        <v>621144.05934000004</v>
      </c>
    </row>
    <row r="121" spans="1:32" s="38" customForma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9"/>
      <c r="AC121" s="9"/>
      <c r="AD121" s="9"/>
      <c r="AE121" s="9"/>
      <c r="AF121"/>
    </row>
    <row r="122" spans="1:32" s="166" customFormat="1" ht="23.25" x14ac:dyDescent="0.35">
      <c r="A122" s="115"/>
      <c r="B122" s="115" t="s">
        <v>238</v>
      </c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</row>
    <row r="123" spans="1:32" s="38" customFormat="1" ht="15.75" thickBot="1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1:32" s="167" customFormat="1" x14ac:dyDescent="0.25">
      <c r="A124" s="31"/>
      <c r="B124" s="31" t="s">
        <v>239</v>
      </c>
      <c r="C124" s="43" t="s">
        <v>117</v>
      </c>
      <c r="D124" s="43" t="s">
        <v>118</v>
      </c>
      <c r="E124" s="43" t="s">
        <v>119</v>
      </c>
      <c r="F124" s="43" t="s">
        <v>120</v>
      </c>
      <c r="G124" s="48">
        <v>2016</v>
      </c>
      <c r="H124" s="43" t="s">
        <v>121</v>
      </c>
      <c r="I124" s="43" t="s">
        <v>122</v>
      </c>
      <c r="J124" s="43" t="s">
        <v>123</v>
      </c>
      <c r="K124" s="43" t="s">
        <v>124</v>
      </c>
      <c r="L124" s="48">
        <v>2017</v>
      </c>
      <c r="M124" s="43" t="s">
        <v>125</v>
      </c>
      <c r="N124" s="43" t="s">
        <v>126</v>
      </c>
      <c r="O124" s="43" t="s">
        <v>127</v>
      </c>
      <c r="P124" s="43" t="s">
        <v>128</v>
      </c>
      <c r="Q124" s="48">
        <v>2018</v>
      </c>
      <c r="R124" s="43" t="s">
        <v>129</v>
      </c>
      <c r="S124" s="43" t="s">
        <v>130</v>
      </c>
      <c r="T124" s="43" t="s">
        <v>131</v>
      </c>
      <c r="U124" s="43" t="s">
        <v>132</v>
      </c>
      <c r="V124" s="48">
        <v>2019</v>
      </c>
      <c r="W124" s="43" t="s">
        <v>133</v>
      </c>
      <c r="X124" s="43" t="s">
        <v>134</v>
      </c>
      <c r="Y124" s="43" t="s">
        <v>135</v>
      </c>
      <c r="Z124" s="43" t="s">
        <v>136</v>
      </c>
      <c r="AA124" s="48">
        <v>2020</v>
      </c>
      <c r="AB124" s="43" t="s">
        <v>137</v>
      </c>
      <c r="AC124" s="43" t="s">
        <v>138</v>
      </c>
      <c r="AD124" s="43" t="s">
        <v>514</v>
      </c>
      <c r="AE124" s="43" t="s">
        <v>563</v>
      </c>
      <c r="AF124" s="48">
        <v>2021</v>
      </c>
    </row>
    <row r="125" spans="1:32" s="167" customFormat="1" hidden="1" x14ac:dyDescent="0.25">
      <c r="A125" s="31"/>
      <c r="B125" s="31" t="s">
        <v>239</v>
      </c>
      <c r="C125" s="43" t="s">
        <v>139</v>
      </c>
      <c r="D125" s="43" t="s">
        <v>140</v>
      </c>
      <c r="E125" s="43" t="s">
        <v>141</v>
      </c>
      <c r="F125" s="43" t="s">
        <v>142</v>
      </c>
      <c r="G125" s="48">
        <v>2016</v>
      </c>
      <c r="H125" s="43" t="s">
        <v>143</v>
      </c>
      <c r="I125" s="43" t="s">
        <v>144</v>
      </c>
      <c r="J125" s="43" t="s">
        <v>145</v>
      </c>
      <c r="K125" s="43" t="s">
        <v>146</v>
      </c>
      <c r="L125" s="48">
        <v>2017</v>
      </c>
      <c r="M125" s="43" t="s">
        <v>147</v>
      </c>
      <c r="N125" s="43" t="s">
        <v>148</v>
      </c>
      <c r="O125" s="43" t="s">
        <v>149</v>
      </c>
      <c r="P125" s="43" t="s">
        <v>150</v>
      </c>
      <c r="Q125" s="48">
        <v>2018</v>
      </c>
      <c r="R125" s="43" t="s">
        <v>151</v>
      </c>
      <c r="S125" s="43" t="s">
        <v>152</v>
      </c>
      <c r="T125" s="43" t="s">
        <v>153</v>
      </c>
      <c r="U125" s="43" t="s">
        <v>154</v>
      </c>
      <c r="V125" s="48">
        <v>2019</v>
      </c>
      <c r="W125" s="43" t="s">
        <v>155</v>
      </c>
      <c r="X125" s="43" t="s">
        <v>156</v>
      </c>
      <c r="Y125" s="43" t="s">
        <v>157</v>
      </c>
      <c r="Z125" s="43" t="s">
        <v>158</v>
      </c>
      <c r="AA125" s="48">
        <v>2020</v>
      </c>
      <c r="AB125" s="43" t="s">
        <v>159</v>
      </c>
      <c r="AC125" s="43" t="s">
        <v>160</v>
      </c>
      <c r="AD125" s="43" t="s">
        <v>513</v>
      </c>
      <c r="AE125" s="43" t="s">
        <v>564</v>
      </c>
      <c r="AF125" s="48">
        <v>2021</v>
      </c>
    </row>
    <row r="126" spans="1:32" s="38" customFormat="1" x14ac:dyDescent="0.25">
      <c r="A126" s="10"/>
      <c r="B126" s="10" t="s">
        <v>214</v>
      </c>
      <c r="C126" s="11">
        <f>'DRE HOLDING SEGURIDADE'!C7+'DRE HOLDING SEGURIDADE'!C25</f>
        <v>0</v>
      </c>
      <c r="D126" s="11">
        <f>'DRE HOLDING SEGURIDADE'!D7+'DRE HOLDING SEGURIDADE'!D25</f>
        <v>0</v>
      </c>
      <c r="E126" s="11">
        <f>'DRE HOLDING SEGURIDADE'!E7+'DRE HOLDING SEGURIDADE'!E25</f>
        <v>0</v>
      </c>
      <c r="F126" s="11">
        <f>'DRE HOLDING SEGURIDADE'!F7+'DRE HOLDING SEGURIDADE'!F25</f>
        <v>0</v>
      </c>
      <c r="G126" s="49">
        <f>SUM(C126:F126)</f>
        <v>0</v>
      </c>
      <c r="H126" s="11">
        <f>'DRE HOLDING SEGURIDADE'!H7+'DRE HOLDING SEGURIDADE'!H25</f>
        <v>0</v>
      </c>
      <c r="I126" s="11">
        <f>'DRE HOLDING SEGURIDADE'!I7+'DRE HOLDING SEGURIDADE'!I25</f>
        <v>0</v>
      </c>
      <c r="J126" s="11">
        <f>'DRE HOLDING SEGURIDADE'!J7+'DRE HOLDING SEGURIDADE'!J25</f>
        <v>0</v>
      </c>
      <c r="K126" s="11">
        <f>'DRE HOLDING SEGURIDADE'!K7+'DRE HOLDING SEGURIDADE'!K25</f>
        <v>0</v>
      </c>
      <c r="L126" s="49">
        <f>SUM(H126:K126)</f>
        <v>0</v>
      </c>
      <c r="M126" s="11">
        <f>'DRE HOLDING SEGURIDADE'!M7+'DRE HOLDING SEGURIDADE'!M25</f>
        <v>0</v>
      </c>
      <c r="N126" s="11">
        <f>'DRE HOLDING SEGURIDADE'!N7+'DRE HOLDING SEGURIDADE'!N25</f>
        <v>0</v>
      </c>
      <c r="O126" s="11">
        <f>'DRE HOLDING SEGURIDADE'!O7+'DRE HOLDING SEGURIDADE'!O25</f>
        <v>0</v>
      </c>
      <c r="P126" s="11">
        <f>'DRE HOLDING SEGURIDADE'!P7+'DRE HOLDING SEGURIDADE'!P25</f>
        <v>0</v>
      </c>
      <c r="Q126" s="49">
        <f>SUM(M126:P126)</f>
        <v>0</v>
      </c>
      <c r="R126" s="11">
        <f>'DRE HOLDING SEGURIDADE'!R7+'DRE HOLDING SEGURIDADE'!R25</f>
        <v>0</v>
      </c>
      <c r="S126" s="11">
        <f>'DRE HOLDING SEGURIDADE'!S7+'DRE HOLDING SEGURIDADE'!S25</f>
        <v>0</v>
      </c>
      <c r="T126" s="11">
        <f>'DRE HOLDING SEGURIDADE'!T7+'DRE HOLDING SEGURIDADE'!T25</f>
        <v>0</v>
      </c>
      <c r="U126" s="11">
        <f>'DRE HOLDING SEGURIDADE'!U7+'DRE HOLDING SEGURIDADE'!U25</f>
        <v>0</v>
      </c>
      <c r="V126" s="49">
        <f>SUM(R126:U126)</f>
        <v>0</v>
      </c>
      <c r="W126" s="11">
        <f>'DRE HOLDING SEGURIDADE'!W7+'DRE HOLDING SEGURIDADE'!W25</f>
        <v>0</v>
      </c>
      <c r="X126" s="11">
        <f>'DRE HOLDING SEGURIDADE'!X7+'DRE HOLDING SEGURIDADE'!X25</f>
        <v>0</v>
      </c>
      <c r="Y126" s="11">
        <f>'DRE HOLDING SEGURIDADE'!Y7+'DRE HOLDING SEGURIDADE'!Y25</f>
        <v>0</v>
      </c>
      <c r="Z126" s="11">
        <f>'DRE HOLDING SEGURIDADE'!Z7+'DRE HOLDING SEGURIDADE'!Z25</f>
        <v>0</v>
      </c>
      <c r="AA126" s="49">
        <f>SUM(W126:Z126)</f>
        <v>0</v>
      </c>
      <c r="AB126" s="11">
        <f>'DRE HOLDING SEGURIDADE'!AB7+'DRE HOLDING SEGURIDADE'!AB25</f>
        <v>0</v>
      </c>
      <c r="AC126" s="11">
        <f>'DRE HOLDING SEGURIDADE'!AC7+'DRE HOLDING SEGURIDADE'!AC25</f>
        <v>0</v>
      </c>
      <c r="AD126" s="11">
        <f>'DRE HOLDING SEGURIDADE'!AD7+'DRE HOLDING SEGURIDADE'!AD25</f>
        <v>0</v>
      </c>
      <c r="AE126" s="11">
        <f>'DRE HOLDING SEGURIDADE'!AE7+'DRE HOLDING SEGURIDADE'!AE25</f>
        <v>0</v>
      </c>
      <c r="AF126" s="49">
        <f>SUM(AB126:AE126)</f>
        <v>0</v>
      </c>
    </row>
    <row r="127" spans="1:32" s="38" customFormat="1" x14ac:dyDescent="0.25">
      <c r="A127" s="12"/>
      <c r="B127" s="12" t="s">
        <v>215</v>
      </c>
      <c r="C127" s="13">
        <f>'DRE HOLDING SEGURIDADE'!C8+'DRE HOLDING SEGURIDADE'!C26</f>
        <v>-2216.6877699999995</v>
      </c>
      <c r="D127" s="13">
        <f>'DRE HOLDING SEGURIDADE'!D8+'DRE HOLDING SEGURIDADE'!D26</f>
        <v>-4126.8672299999998</v>
      </c>
      <c r="E127" s="13">
        <f>'DRE HOLDING SEGURIDADE'!E8+'DRE HOLDING SEGURIDADE'!E26</f>
        <v>-6310.178469999998</v>
      </c>
      <c r="F127" s="13">
        <f>'DRE HOLDING SEGURIDADE'!F8+'DRE HOLDING SEGURIDADE'!F26</f>
        <v>-9359.9636399999981</v>
      </c>
      <c r="G127" s="50">
        <f>SUM(C127:F127)</f>
        <v>-22013.697109999994</v>
      </c>
      <c r="H127" s="13">
        <f>'DRE HOLDING SEGURIDADE'!H8+'DRE HOLDING SEGURIDADE'!H26</f>
        <v>-6669.2848099999983</v>
      </c>
      <c r="I127" s="13">
        <f>'DRE HOLDING SEGURIDADE'!I8+'DRE HOLDING SEGURIDADE'!I26</f>
        <v>-7482.5691600000036</v>
      </c>
      <c r="J127" s="13">
        <f>'DRE HOLDING SEGURIDADE'!J8+'DRE HOLDING SEGURIDADE'!J26</f>
        <v>-8903.9532499999932</v>
      </c>
      <c r="K127" s="13">
        <f>'DRE HOLDING SEGURIDADE'!K8+'DRE HOLDING SEGURIDADE'!K26</f>
        <v>-15634.739829999995</v>
      </c>
      <c r="L127" s="50">
        <f>SUM(H127:K127)</f>
        <v>-38690.547049999994</v>
      </c>
      <c r="M127" s="13">
        <f>'DRE HOLDING SEGURIDADE'!M8+'DRE HOLDING SEGURIDADE'!M26</f>
        <v>-8155.6838599999992</v>
      </c>
      <c r="N127" s="13">
        <f>'DRE HOLDING SEGURIDADE'!N8+'DRE HOLDING SEGURIDADE'!N26</f>
        <v>-10933.564439999995</v>
      </c>
      <c r="O127" s="13">
        <f>'DRE HOLDING SEGURIDADE'!O8+'DRE HOLDING SEGURIDADE'!O26</f>
        <v>-14467.978350000012</v>
      </c>
      <c r="P127" s="13">
        <f>'DRE HOLDING SEGURIDADE'!P8+'DRE HOLDING SEGURIDADE'!P26</f>
        <v>-13158.086229999997</v>
      </c>
      <c r="Q127" s="50">
        <f>SUM(M127:P127)</f>
        <v>-46715.312879999998</v>
      </c>
      <c r="R127" s="13">
        <f>'DRE HOLDING SEGURIDADE'!R8+'DRE HOLDING SEGURIDADE'!R26</f>
        <v>-10460.7711</v>
      </c>
      <c r="S127" s="13">
        <f>'DRE HOLDING SEGURIDADE'!S8+'DRE HOLDING SEGURIDADE'!S26</f>
        <v>-11110.768909999995</v>
      </c>
      <c r="T127" s="13">
        <f>'DRE HOLDING SEGURIDADE'!T8+'DRE HOLDING SEGURIDADE'!T26</f>
        <v>-12026.777290000004</v>
      </c>
      <c r="U127" s="13">
        <f>'DRE HOLDING SEGURIDADE'!U8+'DRE HOLDING SEGURIDADE'!U26</f>
        <v>-11909.429629999995</v>
      </c>
      <c r="V127" s="50">
        <f>SUM(R127:U127)</f>
        <v>-45507.746929999994</v>
      </c>
      <c r="W127" s="13">
        <f>'DRE HOLDING SEGURIDADE'!W8+'DRE HOLDING SEGURIDADE'!W26</f>
        <v>-16810.195630000002</v>
      </c>
      <c r="X127" s="13">
        <f>'DRE HOLDING SEGURIDADE'!X8+'DRE HOLDING SEGURIDADE'!X26</f>
        <v>-11807.021240000002</v>
      </c>
      <c r="Y127" s="13">
        <f>'DRE HOLDING SEGURIDADE'!Y8+'DRE HOLDING SEGURIDADE'!Y26</f>
        <v>-12318.089829999999</v>
      </c>
      <c r="Z127" s="13">
        <f>'DRE HOLDING SEGURIDADE'!Z8+'DRE HOLDING SEGURIDADE'!Z26</f>
        <v>-14215.174809999995</v>
      </c>
      <c r="AA127" s="50">
        <f>SUM(W127:Z127)</f>
        <v>-55150.481509999998</v>
      </c>
      <c r="AB127" s="13">
        <f>'DRE HOLDING SEGURIDADE'!AB8+'DRE HOLDING SEGURIDADE'!AB26</f>
        <v>-13137.83628</v>
      </c>
      <c r="AC127" s="13">
        <f>'DRE HOLDING SEGURIDADE'!AC8+'DRE HOLDING SEGURIDADE'!AC26</f>
        <v>-18937.28773</v>
      </c>
      <c r="AD127" s="13">
        <f>'DRE HOLDING SEGURIDADE'!AD8+'DRE HOLDING SEGURIDADE'!AD26</f>
        <v>-14777.066740000002</v>
      </c>
      <c r="AE127" s="13">
        <f>'DRE HOLDING SEGURIDADE'!AE8+'DRE HOLDING SEGURIDADE'!AE26</f>
        <v>-13919</v>
      </c>
      <c r="AF127" s="50">
        <f>SUM(AB127:AE127)</f>
        <v>-60771.190750000002</v>
      </c>
    </row>
    <row r="128" spans="1:32" s="38" customFormat="1" x14ac:dyDescent="0.25">
      <c r="A128" s="12"/>
      <c r="B128" s="12" t="s">
        <v>216</v>
      </c>
      <c r="C128" s="14">
        <f>'DRE HOLDING SEGURIDADE'!C9+'DRE HOLDING SEGURIDADE'!C27</f>
        <v>0</v>
      </c>
      <c r="D128" s="14">
        <f>'DRE HOLDING SEGURIDADE'!D9+'DRE HOLDING SEGURIDADE'!D27</f>
        <v>0</v>
      </c>
      <c r="E128" s="14">
        <f>'DRE HOLDING SEGURIDADE'!E9+'DRE HOLDING SEGURIDADE'!E27</f>
        <v>0</v>
      </c>
      <c r="F128" s="14">
        <f>'DRE HOLDING SEGURIDADE'!F9+'DRE HOLDING SEGURIDADE'!F27</f>
        <v>0</v>
      </c>
      <c r="G128" s="51">
        <f t="shared" ref="G128:G139" si="365">SUM(C128:F128)</f>
        <v>0</v>
      </c>
      <c r="H128" s="14">
        <f>'DRE HOLDING SEGURIDADE'!H9+'DRE HOLDING SEGURIDADE'!H27</f>
        <v>0</v>
      </c>
      <c r="I128" s="14">
        <f>'DRE HOLDING SEGURIDADE'!I9+'DRE HOLDING SEGURIDADE'!I27</f>
        <v>0</v>
      </c>
      <c r="J128" s="14">
        <f>'DRE HOLDING SEGURIDADE'!J9+'DRE HOLDING SEGURIDADE'!J27</f>
        <v>0</v>
      </c>
      <c r="K128" s="14">
        <f>'DRE HOLDING SEGURIDADE'!K9+'DRE HOLDING SEGURIDADE'!K27</f>
        <v>-2367</v>
      </c>
      <c r="L128" s="51">
        <f t="shared" ref="L128:L139" si="366">SUM(H128:K128)</f>
        <v>-2367</v>
      </c>
      <c r="M128" s="14">
        <f>'DRE HOLDING SEGURIDADE'!M9+'DRE HOLDING SEGURIDADE'!M27</f>
        <v>-6</v>
      </c>
      <c r="N128" s="14">
        <f>'DRE HOLDING SEGURIDADE'!N9+'DRE HOLDING SEGURIDADE'!N27</f>
        <v>-1</v>
      </c>
      <c r="O128" s="14">
        <f>'DRE HOLDING SEGURIDADE'!O9+'DRE HOLDING SEGURIDADE'!O27</f>
        <v>-34</v>
      </c>
      <c r="P128" s="14">
        <f>'DRE HOLDING SEGURIDADE'!P9+'DRE HOLDING SEGURIDADE'!P27</f>
        <v>-2109</v>
      </c>
      <c r="Q128" s="51">
        <f t="shared" ref="Q128:Q139" si="367">SUM(M128:P128)</f>
        <v>-2150</v>
      </c>
      <c r="R128" s="14">
        <f>'DRE HOLDING SEGURIDADE'!R9+'DRE HOLDING SEGURIDADE'!R27</f>
        <v>-44</v>
      </c>
      <c r="S128" s="14">
        <f>'DRE HOLDING SEGURIDADE'!S9+'DRE HOLDING SEGURIDADE'!S27</f>
        <v>-1030</v>
      </c>
      <c r="T128" s="14">
        <f>'DRE HOLDING SEGURIDADE'!T9+'DRE HOLDING SEGURIDADE'!T27</f>
        <v>-466</v>
      </c>
      <c r="U128" s="14">
        <f>'DRE HOLDING SEGURIDADE'!U9+'DRE HOLDING SEGURIDADE'!U27</f>
        <v>-370</v>
      </c>
      <c r="V128" s="51">
        <f t="shared" ref="V128:V139" si="368">SUM(R128:U128)</f>
        <v>-1910</v>
      </c>
      <c r="W128" s="14">
        <f>'DRE HOLDING SEGURIDADE'!W9+'DRE HOLDING SEGURIDADE'!W27</f>
        <v>-390</v>
      </c>
      <c r="X128" s="14">
        <f>'DRE HOLDING SEGURIDADE'!X9+'DRE HOLDING SEGURIDADE'!X27</f>
        <v>-356</v>
      </c>
      <c r="Y128" s="14">
        <f>'DRE HOLDING SEGURIDADE'!Y9+'DRE HOLDING SEGURIDADE'!Y27</f>
        <v>-320</v>
      </c>
      <c r="Z128" s="14">
        <f>'DRE HOLDING SEGURIDADE'!Z9+'DRE HOLDING SEGURIDADE'!Z27</f>
        <v>-269</v>
      </c>
      <c r="AA128" s="51">
        <f t="shared" ref="AA128:AA139" si="369">SUM(W128:Z128)</f>
        <v>-1335</v>
      </c>
      <c r="AB128" s="14">
        <f>'DRE HOLDING SEGURIDADE'!AB9+'DRE HOLDING SEGURIDADE'!AB27</f>
        <v>-281</v>
      </c>
      <c r="AC128" s="14">
        <f>'DRE HOLDING SEGURIDADE'!AC9+'DRE HOLDING SEGURIDADE'!AC27</f>
        <v>-301</v>
      </c>
      <c r="AD128" s="14">
        <f>'DRE HOLDING SEGURIDADE'!AD9+'DRE HOLDING SEGURIDADE'!AD27</f>
        <v>-316</v>
      </c>
      <c r="AE128" s="14">
        <f>'DRE HOLDING SEGURIDADE'!AE9+'DRE HOLDING SEGURIDADE'!AE27</f>
        <v>-347</v>
      </c>
      <c r="AF128" s="51">
        <f t="shared" ref="AF128:AF139" si="370">SUM(AB128:AE128)</f>
        <v>-1245</v>
      </c>
    </row>
    <row r="129" spans="1:32" s="38" customFormat="1" x14ac:dyDescent="0.25">
      <c r="A129" s="12"/>
      <c r="B129" s="12" t="s">
        <v>217</v>
      </c>
      <c r="C129" s="14">
        <f>'DRE HOLDING SEGURIDADE'!C10+'DRE HOLDING SEGURIDADE'!C28</f>
        <v>-1418</v>
      </c>
      <c r="D129" s="14">
        <f>'DRE HOLDING SEGURIDADE'!D10+'DRE HOLDING SEGURIDADE'!D28</f>
        <v>2676</v>
      </c>
      <c r="E129" s="14">
        <f>'DRE HOLDING SEGURIDADE'!E10+'DRE HOLDING SEGURIDADE'!E28</f>
        <v>5838.2842000000046</v>
      </c>
      <c r="F129" s="14">
        <f>'DRE HOLDING SEGURIDADE'!F10+'DRE HOLDING SEGURIDADE'!F28</f>
        <v>7007.7157999999954</v>
      </c>
      <c r="G129" s="51">
        <f t="shared" si="365"/>
        <v>14104</v>
      </c>
      <c r="H129" s="14">
        <f>'DRE HOLDING SEGURIDADE'!H10+'DRE HOLDING SEGURIDADE'!H28</f>
        <v>4216.8194699999985</v>
      </c>
      <c r="I129" s="14">
        <f>'DRE HOLDING SEGURIDADE'!I10+'DRE HOLDING SEGURIDADE'!I28</f>
        <v>7007.4345200000016</v>
      </c>
      <c r="J129" s="14">
        <f>'DRE HOLDING SEGURIDADE'!J10+'DRE HOLDING SEGURIDADE'!J28</f>
        <v>6577.1029199999975</v>
      </c>
      <c r="K129" s="14">
        <f>'DRE HOLDING SEGURIDADE'!K10+'DRE HOLDING SEGURIDADE'!K28</f>
        <v>6446.7443500000008</v>
      </c>
      <c r="L129" s="51">
        <f t="shared" si="366"/>
        <v>24248.101259999999</v>
      </c>
      <c r="M129" s="14">
        <f>'DRE HOLDING SEGURIDADE'!M10+'DRE HOLDING SEGURIDADE'!M28</f>
        <v>2734.3223500000004</v>
      </c>
      <c r="N129" s="14">
        <f>'DRE HOLDING SEGURIDADE'!N10+'DRE HOLDING SEGURIDADE'!N28</f>
        <v>6629.0339199999999</v>
      </c>
      <c r="O129" s="14">
        <f>'DRE HOLDING SEGURIDADE'!O10+'DRE HOLDING SEGURIDADE'!O28</f>
        <v>6871.9531700000007</v>
      </c>
      <c r="P129" s="14">
        <f>'DRE HOLDING SEGURIDADE'!P10+'DRE HOLDING SEGURIDADE'!P28</f>
        <v>7660.0473200000015</v>
      </c>
      <c r="Q129" s="51">
        <f t="shared" si="367"/>
        <v>23895.356760000002</v>
      </c>
      <c r="R129" s="14">
        <f>'DRE HOLDING SEGURIDADE'!R10+'DRE HOLDING SEGURIDADE'!R28</f>
        <v>4140</v>
      </c>
      <c r="S129" s="14">
        <f>'DRE HOLDING SEGURIDADE'!S10+'DRE HOLDING SEGURIDADE'!S28</f>
        <v>13238</v>
      </c>
      <c r="T129" s="14">
        <f>'DRE HOLDING SEGURIDADE'!T10+'DRE HOLDING SEGURIDADE'!T28</f>
        <v>12216</v>
      </c>
      <c r="U129" s="14">
        <f>'DRE HOLDING SEGURIDADE'!U10+'DRE HOLDING SEGURIDADE'!U28</f>
        <v>5349.4627</v>
      </c>
      <c r="V129" s="51">
        <f t="shared" si="368"/>
        <v>34943.462700000004</v>
      </c>
      <c r="W129" s="14">
        <f>'DRE HOLDING SEGURIDADE'!W10+'DRE HOLDING SEGURIDADE'!W28</f>
        <v>4647</v>
      </c>
      <c r="X129" s="14">
        <f>'DRE HOLDING SEGURIDADE'!X10+'DRE HOLDING SEGURIDADE'!X28</f>
        <v>5912</v>
      </c>
      <c r="Y129" s="14">
        <f>'DRE HOLDING SEGURIDADE'!Y10+'DRE HOLDING SEGURIDADE'!Y28</f>
        <v>3792</v>
      </c>
      <c r="Z129" s="14">
        <f>'DRE HOLDING SEGURIDADE'!Z10+'DRE HOLDING SEGURIDADE'!Z28</f>
        <v>5933</v>
      </c>
      <c r="AA129" s="51">
        <f t="shared" si="369"/>
        <v>20284</v>
      </c>
      <c r="AB129" s="14">
        <f>'DRE HOLDING SEGURIDADE'!AB10+'DRE HOLDING SEGURIDADE'!AB28</f>
        <v>-240</v>
      </c>
      <c r="AC129" s="14">
        <f>'DRE HOLDING SEGURIDADE'!AC10+'DRE HOLDING SEGURIDADE'!AC28</f>
        <v>1865.7324400000002</v>
      </c>
      <c r="AD129" s="14">
        <f>'DRE HOLDING SEGURIDADE'!AD10+'DRE HOLDING SEGURIDADE'!AD28</f>
        <v>2792.8871799999997</v>
      </c>
      <c r="AE129" s="14">
        <f>'DRE HOLDING SEGURIDADE'!AE10+'DRE HOLDING SEGURIDADE'!AE28</f>
        <v>1350</v>
      </c>
      <c r="AF129" s="51">
        <f t="shared" si="370"/>
        <v>5768.6196199999995</v>
      </c>
    </row>
    <row r="130" spans="1:32" s="38" customFormat="1" x14ac:dyDescent="0.25">
      <c r="A130" s="12"/>
      <c r="B130" s="12" t="s">
        <v>218</v>
      </c>
      <c r="C130" s="13">
        <f>'DRE HOLDING SEGURIDADE'!C11+'DRE HOLDING SEGURIDADE'!C29</f>
        <v>0</v>
      </c>
      <c r="D130" s="13">
        <f>'DRE HOLDING SEGURIDADE'!D11+'DRE HOLDING SEGURIDADE'!D29</f>
        <v>0</v>
      </c>
      <c r="E130" s="13">
        <f>'DRE HOLDING SEGURIDADE'!E11+'DRE HOLDING SEGURIDADE'!E29</f>
        <v>0</v>
      </c>
      <c r="F130" s="13">
        <f>'DRE HOLDING SEGURIDADE'!F11+'DRE HOLDING SEGURIDADE'!F29</f>
        <v>0</v>
      </c>
      <c r="G130" s="50">
        <f t="shared" si="365"/>
        <v>0</v>
      </c>
      <c r="H130" s="13">
        <f>'DRE HOLDING SEGURIDADE'!H11+'DRE HOLDING SEGURIDADE'!H29</f>
        <v>0</v>
      </c>
      <c r="I130" s="13">
        <f>'DRE HOLDING SEGURIDADE'!I11+'DRE HOLDING SEGURIDADE'!I29</f>
        <v>0</v>
      </c>
      <c r="J130" s="13">
        <f>'DRE HOLDING SEGURIDADE'!J11+'DRE HOLDING SEGURIDADE'!J29</f>
        <v>0</v>
      </c>
      <c r="K130" s="13">
        <f>'DRE HOLDING SEGURIDADE'!K11+'DRE HOLDING SEGURIDADE'!K29</f>
        <v>0</v>
      </c>
      <c r="L130" s="50">
        <f t="shared" si="366"/>
        <v>0</v>
      </c>
      <c r="M130" s="13">
        <f>'DRE HOLDING SEGURIDADE'!M11+'DRE HOLDING SEGURIDADE'!M29</f>
        <v>0</v>
      </c>
      <c r="N130" s="13">
        <f>'DRE HOLDING SEGURIDADE'!N11+'DRE HOLDING SEGURIDADE'!N29</f>
        <v>0</v>
      </c>
      <c r="O130" s="13">
        <f>'DRE HOLDING SEGURIDADE'!O11+'DRE HOLDING SEGURIDADE'!O29</f>
        <v>0</v>
      </c>
      <c r="P130" s="13">
        <f>'DRE HOLDING SEGURIDADE'!P11+'DRE HOLDING SEGURIDADE'!P29</f>
        <v>0</v>
      </c>
      <c r="Q130" s="50">
        <f t="shared" si="367"/>
        <v>0</v>
      </c>
      <c r="R130" s="13">
        <f>'DRE HOLDING SEGURIDADE'!R11+'DRE HOLDING SEGURIDADE'!R29</f>
        <v>0</v>
      </c>
      <c r="S130" s="13">
        <f>'DRE HOLDING SEGURIDADE'!S11+'DRE HOLDING SEGURIDADE'!S29</f>
        <v>0</v>
      </c>
      <c r="T130" s="13">
        <f>'DRE HOLDING SEGURIDADE'!T11+'DRE HOLDING SEGURIDADE'!T29</f>
        <v>0</v>
      </c>
      <c r="U130" s="13">
        <f>'DRE HOLDING SEGURIDADE'!U11+'DRE HOLDING SEGURIDADE'!U29</f>
        <v>0</v>
      </c>
      <c r="V130" s="50">
        <f t="shared" si="368"/>
        <v>0</v>
      </c>
      <c r="W130" s="13">
        <f>'DRE HOLDING SEGURIDADE'!W11+'DRE HOLDING SEGURIDADE'!W29</f>
        <v>0</v>
      </c>
      <c r="X130" s="13">
        <f>'DRE HOLDING SEGURIDADE'!X11+'DRE HOLDING SEGURIDADE'!X29</f>
        <v>0</v>
      </c>
      <c r="Y130" s="13">
        <f>'DRE HOLDING SEGURIDADE'!Y11+'DRE HOLDING SEGURIDADE'!Y29</f>
        <v>0</v>
      </c>
      <c r="Z130" s="13">
        <f>'DRE HOLDING SEGURIDADE'!Z11+'DRE HOLDING SEGURIDADE'!Z29</f>
        <v>0</v>
      </c>
      <c r="AA130" s="50">
        <f t="shared" si="369"/>
        <v>0</v>
      </c>
      <c r="AB130" s="13">
        <f>'DRE HOLDING SEGURIDADE'!AB11+'DRE HOLDING SEGURIDADE'!AB29</f>
        <v>0</v>
      </c>
      <c r="AC130" s="13">
        <f>'DRE HOLDING SEGURIDADE'!AC11+'DRE HOLDING SEGURIDADE'!AC29</f>
        <v>0</v>
      </c>
      <c r="AD130" s="13">
        <f>'DRE HOLDING SEGURIDADE'!AD11+'DRE HOLDING SEGURIDADE'!AD29</f>
        <v>0</v>
      </c>
      <c r="AE130" s="13">
        <f>'DRE HOLDING SEGURIDADE'!AE11+'DRE HOLDING SEGURIDADE'!AE29</f>
        <v>0</v>
      </c>
      <c r="AF130" s="50">
        <f t="shared" si="370"/>
        <v>0</v>
      </c>
    </row>
    <row r="131" spans="1:32" s="38" customFormat="1" x14ac:dyDescent="0.25">
      <c r="A131" s="12"/>
      <c r="B131" s="12" t="s">
        <v>219</v>
      </c>
      <c r="C131" s="14">
        <f>'DRE HOLDING SEGURIDADE'!C12+'DRE HOLDING SEGURIDADE'!C30</f>
        <v>0</v>
      </c>
      <c r="D131" s="14">
        <f>'DRE HOLDING SEGURIDADE'!D12+'DRE HOLDING SEGURIDADE'!D30</f>
        <v>0</v>
      </c>
      <c r="E131" s="14">
        <f>'DRE HOLDING SEGURIDADE'!E12+'DRE HOLDING SEGURIDADE'!E30</f>
        <v>0</v>
      </c>
      <c r="F131" s="14">
        <f>'DRE HOLDING SEGURIDADE'!F12+'DRE HOLDING SEGURIDADE'!F30</f>
        <v>0</v>
      </c>
      <c r="G131" s="51">
        <f t="shared" si="365"/>
        <v>0</v>
      </c>
      <c r="H131" s="14">
        <f>'DRE HOLDING SEGURIDADE'!H12+'DRE HOLDING SEGURIDADE'!H30</f>
        <v>0</v>
      </c>
      <c r="I131" s="14">
        <f>'DRE HOLDING SEGURIDADE'!I12+'DRE HOLDING SEGURIDADE'!I30</f>
        <v>0</v>
      </c>
      <c r="J131" s="14">
        <f>'DRE HOLDING SEGURIDADE'!J12+'DRE HOLDING SEGURIDADE'!J30</f>
        <v>0</v>
      </c>
      <c r="K131" s="14">
        <f>'DRE HOLDING SEGURIDADE'!K12+'DRE HOLDING SEGURIDADE'!K30</f>
        <v>0</v>
      </c>
      <c r="L131" s="51">
        <f t="shared" si="366"/>
        <v>0</v>
      </c>
      <c r="M131" s="14">
        <f>'DRE HOLDING SEGURIDADE'!M12+'DRE HOLDING SEGURIDADE'!M30</f>
        <v>0</v>
      </c>
      <c r="N131" s="14">
        <f>'DRE HOLDING SEGURIDADE'!N12+'DRE HOLDING SEGURIDADE'!N30</f>
        <v>0</v>
      </c>
      <c r="O131" s="14">
        <f>'DRE HOLDING SEGURIDADE'!O12+'DRE HOLDING SEGURIDADE'!O30</f>
        <v>0</v>
      </c>
      <c r="P131" s="14">
        <f>'DRE HOLDING SEGURIDADE'!P12+'DRE HOLDING SEGURIDADE'!P30</f>
        <v>0</v>
      </c>
      <c r="Q131" s="51">
        <f t="shared" si="367"/>
        <v>0</v>
      </c>
      <c r="R131" s="14">
        <f>'DRE HOLDING SEGURIDADE'!R12+'DRE HOLDING SEGURIDADE'!R30</f>
        <v>0</v>
      </c>
      <c r="S131" s="14">
        <f>'DRE HOLDING SEGURIDADE'!S12+'DRE HOLDING SEGURIDADE'!S30</f>
        <v>0</v>
      </c>
      <c r="T131" s="14">
        <f>'DRE HOLDING SEGURIDADE'!T12+'DRE HOLDING SEGURIDADE'!T30</f>
        <v>0</v>
      </c>
      <c r="U131" s="14">
        <f>'DRE HOLDING SEGURIDADE'!U12+'DRE HOLDING SEGURIDADE'!U30</f>
        <v>0</v>
      </c>
      <c r="V131" s="51">
        <f t="shared" si="368"/>
        <v>0</v>
      </c>
      <c r="W131" s="14">
        <f>'DRE HOLDING SEGURIDADE'!W12+'DRE HOLDING SEGURIDADE'!W30</f>
        <v>0</v>
      </c>
      <c r="X131" s="14">
        <f>'DRE HOLDING SEGURIDADE'!X12+'DRE HOLDING SEGURIDADE'!X30</f>
        <v>0</v>
      </c>
      <c r="Y131" s="14">
        <f>'DRE HOLDING SEGURIDADE'!Y12+'DRE HOLDING SEGURIDADE'!Y30</f>
        <v>0</v>
      </c>
      <c r="Z131" s="14">
        <f>'DRE HOLDING SEGURIDADE'!Z12+'DRE HOLDING SEGURIDADE'!Z30</f>
        <v>0</v>
      </c>
      <c r="AA131" s="51">
        <f t="shared" si="369"/>
        <v>0</v>
      </c>
      <c r="AB131" s="14">
        <f>'DRE HOLDING SEGURIDADE'!AB12+'DRE HOLDING SEGURIDADE'!AB30</f>
        <v>0</v>
      </c>
      <c r="AC131" s="14">
        <f>'DRE HOLDING SEGURIDADE'!AC12+'DRE HOLDING SEGURIDADE'!AC30</f>
        <v>1808.0078899999999</v>
      </c>
      <c r="AD131" s="14">
        <f>'DRE HOLDING SEGURIDADE'!AD12+'DRE HOLDING SEGURIDADE'!AD30</f>
        <v>5934.6343400000005</v>
      </c>
      <c r="AE131" s="14">
        <f>'DRE HOLDING SEGURIDADE'!AE12+'DRE HOLDING SEGURIDADE'!AE30</f>
        <v>6.7999999970197672E-4</v>
      </c>
      <c r="AF131" s="51">
        <f t="shared" si="370"/>
        <v>7742.6429100000005</v>
      </c>
    </row>
    <row r="132" spans="1:32" s="38" customFormat="1" x14ac:dyDescent="0.25">
      <c r="A132" s="10"/>
      <c r="B132" s="10" t="s">
        <v>196</v>
      </c>
      <c r="C132" s="11">
        <f t="shared" ref="C132" si="371">SUM(C126:C131)</f>
        <v>-3634.6877699999995</v>
      </c>
      <c r="D132" s="11">
        <f t="shared" ref="D132" si="372">SUM(D126:D131)</f>
        <v>-1450.8672299999998</v>
      </c>
      <c r="E132" s="11">
        <f t="shared" ref="E132" si="373">SUM(E126:E131)</f>
        <v>-471.89426999999341</v>
      </c>
      <c r="F132" s="11">
        <f t="shared" ref="F132" si="374">SUM(F126:F131)</f>
        <v>-2352.2478400000027</v>
      </c>
      <c r="G132" s="49">
        <f t="shared" si="365"/>
        <v>-7909.6971099999955</v>
      </c>
      <c r="H132" s="11">
        <f t="shared" ref="H132" si="375">SUM(H126:H131)</f>
        <v>-2452.4653399999997</v>
      </c>
      <c r="I132" s="11">
        <f t="shared" ref="I132" si="376">SUM(I126:I131)</f>
        <v>-475.13464000000204</v>
      </c>
      <c r="J132" s="11">
        <f t="shared" ref="J132" si="377">SUM(J126:J131)</f>
        <v>-2326.8503299999957</v>
      </c>
      <c r="K132" s="11">
        <f t="shared" ref="K132" si="378">SUM(K126:K131)</f>
        <v>-11554.995479999994</v>
      </c>
      <c r="L132" s="49">
        <f t="shared" si="366"/>
        <v>-16809.445789999991</v>
      </c>
      <c r="M132" s="11">
        <f t="shared" ref="M132" si="379">SUM(M126:M131)</f>
        <v>-5427.3615099999988</v>
      </c>
      <c r="N132" s="11">
        <f t="shared" ref="N132" si="380">SUM(N126:N131)</f>
        <v>-4305.5305199999948</v>
      </c>
      <c r="O132" s="11">
        <f t="shared" ref="O132" si="381">SUM(O126:O131)</f>
        <v>-7630.0251800000115</v>
      </c>
      <c r="P132" s="11">
        <f t="shared" ref="P132" si="382">SUM(P126:P131)</f>
        <v>-7607.0389099999957</v>
      </c>
      <c r="Q132" s="49">
        <f t="shared" si="367"/>
        <v>-24969.956120000003</v>
      </c>
      <c r="R132" s="11">
        <f t="shared" ref="R132" si="383">SUM(R126:R131)</f>
        <v>-6364.7710999999999</v>
      </c>
      <c r="S132" s="11">
        <f t="shared" ref="S132" si="384">SUM(S126:S131)</f>
        <v>1097.2310900000048</v>
      </c>
      <c r="T132" s="11">
        <f t="shared" ref="T132" si="385">SUM(T126:T131)</f>
        <v>-276.77729000000363</v>
      </c>
      <c r="U132" s="11">
        <f t="shared" ref="U132" si="386">SUM(U126:U131)</f>
        <v>-6929.966929999995</v>
      </c>
      <c r="V132" s="49">
        <f t="shared" si="368"/>
        <v>-12474.284229999994</v>
      </c>
      <c r="W132" s="11">
        <f t="shared" ref="W132:Z132" si="387">SUM(W126:W131)</f>
        <v>-12553.195630000002</v>
      </c>
      <c r="X132" s="11">
        <f t="shared" si="387"/>
        <v>-6251.0212400000019</v>
      </c>
      <c r="Y132" s="11">
        <f t="shared" si="387"/>
        <v>-8846.089829999999</v>
      </c>
      <c r="Z132" s="11">
        <f t="shared" si="387"/>
        <v>-8551.174809999995</v>
      </c>
      <c r="AA132" s="49">
        <f t="shared" si="369"/>
        <v>-36201.481509999998</v>
      </c>
      <c r="AB132" s="11">
        <f>SUM(AB126:AB131)</f>
        <v>-13658.83628</v>
      </c>
      <c r="AC132" s="11">
        <f>SUM(AC126:AC131)</f>
        <v>-15564.547399999999</v>
      </c>
      <c r="AD132" s="11">
        <f>SUM(AD126:AD131)</f>
        <v>-6365.5452200000018</v>
      </c>
      <c r="AE132" s="11">
        <f>SUM(AE126:AE131)</f>
        <v>-12915.999320000001</v>
      </c>
      <c r="AF132" s="49">
        <f t="shared" si="370"/>
        <v>-48504.928220000002</v>
      </c>
    </row>
    <row r="133" spans="1:32" s="38" customFormat="1" x14ac:dyDescent="0.25">
      <c r="A133" s="12"/>
      <c r="B133" s="12" t="s">
        <v>220</v>
      </c>
      <c r="C133" s="14">
        <f>'DRE HOLDING SEGURIDADE'!C14+'DRE HOLDING SEGURIDADE'!C32</f>
        <v>0</v>
      </c>
      <c r="D133" s="14">
        <f>'DRE HOLDING SEGURIDADE'!D14+'DRE HOLDING SEGURIDADE'!D32</f>
        <v>0</v>
      </c>
      <c r="E133" s="14">
        <f>'DRE HOLDING SEGURIDADE'!E14+'DRE HOLDING SEGURIDADE'!E32</f>
        <v>0</v>
      </c>
      <c r="F133" s="14">
        <f>'DRE HOLDING SEGURIDADE'!F14+'DRE HOLDING SEGURIDADE'!F32</f>
        <v>0</v>
      </c>
      <c r="G133" s="50">
        <f t="shared" si="365"/>
        <v>0</v>
      </c>
      <c r="H133" s="14">
        <f>'DRE HOLDING SEGURIDADE'!H14+'DRE HOLDING SEGURIDADE'!H32</f>
        <v>0</v>
      </c>
      <c r="I133" s="14">
        <f>'DRE HOLDING SEGURIDADE'!I14+'DRE HOLDING SEGURIDADE'!I32</f>
        <v>0</v>
      </c>
      <c r="J133" s="14">
        <f>'DRE HOLDING SEGURIDADE'!J14+'DRE HOLDING SEGURIDADE'!J32</f>
        <v>0</v>
      </c>
      <c r="K133" s="14">
        <f>'DRE HOLDING SEGURIDADE'!K14+'DRE HOLDING SEGURIDADE'!K32</f>
        <v>0</v>
      </c>
      <c r="L133" s="50">
        <f t="shared" si="366"/>
        <v>0</v>
      </c>
      <c r="M133" s="14">
        <f>'DRE HOLDING SEGURIDADE'!M14+'DRE HOLDING SEGURIDADE'!M32</f>
        <v>0</v>
      </c>
      <c r="N133" s="14">
        <f>'DRE HOLDING SEGURIDADE'!N14+'DRE HOLDING SEGURIDADE'!N32</f>
        <v>0</v>
      </c>
      <c r="O133" s="14">
        <f>'DRE HOLDING SEGURIDADE'!O14+'DRE HOLDING SEGURIDADE'!O32</f>
        <v>0</v>
      </c>
      <c r="P133" s="14">
        <f>'DRE HOLDING SEGURIDADE'!P14+'DRE HOLDING SEGURIDADE'!P32</f>
        <v>0</v>
      </c>
      <c r="Q133" s="50">
        <f t="shared" si="367"/>
        <v>0</v>
      </c>
      <c r="R133" s="14">
        <f>'DRE HOLDING SEGURIDADE'!R14+'DRE HOLDING SEGURIDADE'!R32</f>
        <v>0</v>
      </c>
      <c r="S133" s="14">
        <f>'DRE HOLDING SEGURIDADE'!S14+'DRE HOLDING SEGURIDADE'!S32</f>
        <v>0</v>
      </c>
      <c r="T133" s="14">
        <f>'DRE HOLDING SEGURIDADE'!T14+'DRE HOLDING SEGURIDADE'!T32</f>
        <v>0</v>
      </c>
      <c r="U133" s="14">
        <f>'DRE HOLDING SEGURIDADE'!U14+'DRE HOLDING SEGURIDADE'!U32</f>
        <v>0</v>
      </c>
      <c r="V133" s="50">
        <f t="shared" si="368"/>
        <v>0</v>
      </c>
      <c r="W133" s="14">
        <f>'DRE HOLDING SEGURIDADE'!W14+'DRE HOLDING SEGURIDADE'!W32</f>
        <v>0</v>
      </c>
      <c r="X133" s="14">
        <f>'DRE HOLDING SEGURIDADE'!X14+'DRE HOLDING SEGURIDADE'!X32</f>
        <v>0</v>
      </c>
      <c r="Y133" s="14">
        <f>'DRE HOLDING SEGURIDADE'!Y14+'DRE HOLDING SEGURIDADE'!Y32</f>
        <v>0</v>
      </c>
      <c r="Z133" s="14">
        <f>'DRE HOLDING SEGURIDADE'!Z14+'DRE HOLDING SEGURIDADE'!Z32</f>
        <v>0</v>
      </c>
      <c r="AA133" s="50">
        <f t="shared" si="369"/>
        <v>0</v>
      </c>
      <c r="AB133" s="14">
        <f>'DRE HOLDING SEGURIDADE'!AB14+'DRE HOLDING SEGURIDADE'!AB32</f>
        <v>0</v>
      </c>
      <c r="AC133" s="14">
        <f>'DRE HOLDING SEGURIDADE'!AC14+'DRE HOLDING SEGURIDADE'!AC32</f>
        <v>0</v>
      </c>
      <c r="AD133" s="14">
        <f>'DRE HOLDING SEGURIDADE'!AD14+'DRE HOLDING SEGURIDADE'!AD32</f>
        <v>0</v>
      </c>
      <c r="AE133" s="14">
        <f>'DRE HOLDING SEGURIDADE'!AE14+'DRE HOLDING SEGURIDADE'!AE32</f>
        <v>0</v>
      </c>
      <c r="AF133" s="50">
        <f t="shared" si="370"/>
        <v>0</v>
      </c>
    </row>
    <row r="134" spans="1:32" s="38" customFormat="1" x14ac:dyDescent="0.25">
      <c r="A134" s="10"/>
      <c r="B134" s="10" t="s">
        <v>221</v>
      </c>
      <c r="C134" s="11">
        <f t="shared" ref="C134" si="388">SUM(C132:C133)</f>
        <v>-3634.6877699999995</v>
      </c>
      <c r="D134" s="11">
        <f t="shared" ref="D134" si="389">SUM(D132:D133)</f>
        <v>-1450.8672299999998</v>
      </c>
      <c r="E134" s="11">
        <f t="shared" ref="E134" si="390">SUM(E132:E133)</f>
        <v>-471.89426999999341</v>
      </c>
      <c r="F134" s="11">
        <f t="shared" ref="F134" si="391">SUM(F132:F133)</f>
        <v>-2352.2478400000027</v>
      </c>
      <c r="G134" s="49">
        <f t="shared" si="365"/>
        <v>-7909.6971099999955</v>
      </c>
      <c r="H134" s="11">
        <f t="shared" ref="H134" si="392">SUM(H132:H133)</f>
        <v>-2452.4653399999997</v>
      </c>
      <c r="I134" s="11">
        <f t="shared" ref="I134" si="393">SUM(I132:I133)</f>
        <v>-475.13464000000204</v>
      </c>
      <c r="J134" s="11">
        <f t="shared" ref="J134" si="394">SUM(J132:J133)</f>
        <v>-2326.8503299999957</v>
      </c>
      <c r="K134" s="11">
        <f t="shared" ref="K134" si="395">SUM(K132:K133)</f>
        <v>-11554.995479999994</v>
      </c>
      <c r="L134" s="49">
        <f t="shared" si="366"/>
        <v>-16809.445789999991</v>
      </c>
      <c r="M134" s="11">
        <f t="shared" ref="M134" si="396">SUM(M132:M133)</f>
        <v>-5427.3615099999988</v>
      </c>
      <c r="N134" s="11">
        <f t="shared" ref="N134" si="397">SUM(N132:N133)</f>
        <v>-4305.5305199999948</v>
      </c>
      <c r="O134" s="11">
        <f t="shared" ref="O134" si="398">SUM(O132:O133)</f>
        <v>-7630.0251800000115</v>
      </c>
      <c r="P134" s="11">
        <f t="shared" ref="P134" si="399">SUM(P132:P133)</f>
        <v>-7607.0389099999957</v>
      </c>
      <c r="Q134" s="49">
        <f t="shared" si="367"/>
        <v>-24969.956120000003</v>
      </c>
      <c r="R134" s="11">
        <f t="shared" ref="R134" si="400">SUM(R132:R133)</f>
        <v>-6364.7710999999999</v>
      </c>
      <c r="S134" s="11">
        <f t="shared" ref="S134" si="401">SUM(S132:S133)</f>
        <v>1097.2310900000048</v>
      </c>
      <c r="T134" s="11">
        <f t="shared" ref="T134" si="402">SUM(T132:T133)</f>
        <v>-276.77729000000363</v>
      </c>
      <c r="U134" s="11">
        <f t="shared" ref="U134" si="403">SUM(U132:U133)</f>
        <v>-6929.966929999995</v>
      </c>
      <c r="V134" s="49">
        <f t="shared" si="368"/>
        <v>-12474.284229999994</v>
      </c>
      <c r="W134" s="11">
        <f t="shared" ref="W134:Z134" si="404">SUM(W132:W133)</f>
        <v>-12553.195630000002</v>
      </c>
      <c r="X134" s="11">
        <f t="shared" si="404"/>
        <v>-6251.0212400000019</v>
      </c>
      <c r="Y134" s="11">
        <f t="shared" si="404"/>
        <v>-8846.089829999999</v>
      </c>
      <c r="Z134" s="11">
        <f t="shared" si="404"/>
        <v>-8551.174809999995</v>
      </c>
      <c r="AA134" s="49">
        <f t="shared" si="369"/>
        <v>-36201.481509999998</v>
      </c>
      <c r="AB134" s="11">
        <f>SUM(AB132:AB133)</f>
        <v>-13658.83628</v>
      </c>
      <c r="AC134" s="11">
        <f>SUM(AC132:AC133)</f>
        <v>-15564.547399999999</v>
      </c>
      <c r="AD134" s="11">
        <f>SUM(AD132:AD133)</f>
        <v>-6365.5452200000018</v>
      </c>
      <c r="AE134" s="11">
        <f>SUM(AE132:AE133)</f>
        <v>-12915.999320000001</v>
      </c>
      <c r="AF134" s="49">
        <f t="shared" si="370"/>
        <v>-48504.928220000002</v>
      </c>
    </row>
    <row r="135" spans="1:32" s="38" customFormat="1" x14ac:dyDescent="0.25">
      <c r="A135" s="12"/>
      <c r="B135" s="12" t="s">
        <v>222</v>
      </c>
      <c r="C135" s="14">
        <f>'DRE HOLDING SEGURIDADE'!C16+'DRE HOLDING SEGURIDADE'!C34</f>
        <v>0</v>
      </c>
      <c r="D135" s="14">
        <f>'DRE HOLDING SEGURIDADE'!D16+'DRE HOLDING SEGURIDADE'!D34</f>
        <v>0</v>
      </c>
      <c r="E135" s="14">
        <f>'DRE HOLDING SEGURIDADE'!E16+'DRE HOLDING SEGURIDADE'!E34</f>
        <v>0</v>
      </c>
      <c r="F135" s="14">
        <f>'DRE HOLDING SEGURIDADE'!F16+'DRE HOLDING SEGURIDADE'!F34</f>
        <v>0</v>
      </c>
      <c r="G135" s="51">
        <f t="shared" si="365"/>
        <v>0</v>
      </c>
      <c r="H135" s="14">
        <f>'DRE HOLDING SEGURIDADE'!H16+'DRE HOLDING SEGURIDADE'!H34</f>
        <v>0</v>
      </c>
      <c r="I135" s="14">
        <f>'DRE HOLDING SEGURIDADE'!I16+'DRE HOLDING SEGURIDADE'!I34</f>
        <v>0</v>
      </c>
      <c r="J135" s="14">
        <f>'DRE HOLDING SEGURIDADE'!J16+'DRE HOLDING SEGURIDADE'!J34</f>
        <v>0</v>
      </c>
      <c r="K135" s="14">
        <f>'DRE HOLDING SEGURIDADE'!K16+'DRE HOLDING SEGURIDADE'!K34</f>
        <v>-5779</v>
      </c>
      <c r="L135" s="51">
        <f t="shared" si="366"/>
        <v>-5779</v>
      </c>
      <c r="M135" s="14">
        <f>'DRE HOLDING SEGURIDADE'!M16+'DRE HOLDING SEGURIDADE'!M34</f>
        <v>-1</v>
      </c>
      <c r="N135" s="14">
        <f>'DRE HOLDING SEGURIDADE'!N16+'DRE HOLDING SEGURIDADE'!N34</f>
        <v>-1</v>
      </c>
      <c r="O135" s="14">
        <f>'DRE HOLDING SEGURIDADE'!O16+'DRE HOLDING SEGURIDADE'!O34</f>
        <v>-158</v>
      </c>
      <c r="P135" s="14">
        <f>'DRE HOLDING SEGURIDADE'!P16+'DRE HOLDING SEGURIDADE'!P34</f>
        <v>-5258</v>
      </c>
      <c r="Q135" s="51">
        <f t="shared" si="367"/>
        <v>-5418</v>
      </c>
      <c r="R135" s="14">
        <f>'DRE HOLDING SEGURIDADE'!R16+'DRE HOLDING SEGURIDADE'!R34</f>
        <v>-218</v>
      </c>
      <c r="S135" s="14">
        <f>'DRE HOLDING SEGURIDADE'!S16+'DRE HOLDING SEGURIDADE'!S34</f>
        <v>-2657</v>
      </c>
      <c r="T135" s="14">
        <f>'DRE HOLDING SEGURIDADE'!T16+'DRE HOLDING SEGURIDADE'!T34</f>
        <v>-1260</v>
      </c>
      <c r="U135" s="14">
        <f>'DRE HOLDING SEGURIDADE'!U16+'DRE HOLDING SEGURIDADE'!U34</f>
        <v>-1063</v>
      </c>
      <c r="V135" s="51">
        <f t="shared" si="368"/>
        <v>-5198</v>
      </c>
      <c r="W135" s="14">
        <f>'DRE HOLDING SEGURIDADE'!W16+'DRE HOLDING SEGURIDADE'!W34</f>
        <v>-1101</v>
      </c>
      <c r="X135" s="14">
        <f>'DRE HOLDING SEGURIDADE'!X16+'DRE HOLDING SEGURIDADE'!X34</f>
        <v>-997</v>
      </c>
      <c r="Y135" s="14">
        <f>'DRE HOLDING SEGURIDADE'!Y16+'DRE HOLDING SEGURIDADE'!Y34</f>
        <v>-857</v>
      </c>
      <c r="Z135" s="14">
        <f>'DRE HOLDING SEGURIDADE'!Z16+'DRE HOLDING SEGURIDADE'!Z34</f>
        <v>-732</v>
      </c>
      <c r="AA135" s="51">
        <f t="shared" si="369"/>
        <v>-3687</v>
      </c>
      <c r="AB135" s="14">
        <f>'DRE HOLDING SEGURIDADE'!AB16+'DRE HOLDING SEGURIDADE'!AB34</f>
        <v>-683</v>
      </c>
      <c r="AC135" s="14">
        <f>'DRE HOLDING SEGURIDADE'!AC16+'DRE HOLDING SEGURIDADE'!AC34</f>
        <v>-737</v>
      </c>
      <c r="AD135" s="14">
        <f>'DRE HOLDING SEGURIDADE'!AD16+'DRE HOLDING SEGURIDADE'!AD34</f>
        <v>-788</v>
      </c>
      <c r="AE135" s="14">
        <f>'DRE HOLDING SEGURIDADE'!AE16+'DRE HOLDING SEGURIDADE'!AE34</f>
        <v>-892</v>
      </c>
      <c r="AF135" s="51">
        <f t="shared" si="370"/>
        <v>-3100</v>
      </c>
    </row>
    <row r="136" spans="1:32" s="38" customFormat="1" x14ac:dyDescent="0.25">
      <c r="A136" s="12"/>
      <c r="B136" s="12" t="s">
        <v>223</v>
      </c>
      <c r="C136" s="14">
        <f>'DRE HOLDING SEGURIDADE'!C17+'DRE HOLDING SEGURIDADE'!C35</f>
        <v>0</v>
      </c>
      <c r="D136" s="14">
        <f>'DRE HOLDING SEGURIDADE'!D17+'DRE HOLDING SEGURIDADE'!D35</f>
        <v>0</v>
      </c>
      <c r="E136" s="14">
        <f>'DRE HOLDING SEGURIDADE'!E17+'DRE HOLDING SEGURIDADE'!E35</f>
        <v>0</v>
      </c>
      <c r="F136" s="14">
        <f>'DRE HOLDING SEGURIDADE'!F17+'DRE HOLDING SEGURIDADE'!F35</f>
        <v>0</v>
      </c>
      <c r="G136" s="51">
        <f t="shared" si="365"/>
        <v>0</v>
      </c>
      <c r="H136" s="14">
        <f>'DRE HOLDING SEGURIDADE'!H17+'DRE HOLDING SEGURIDADE'!H35</f>
        <v>0</v>
      </c>
      <c r="I136" s="14">
        <f>'DRE HOLDING SEGURIDADE'!I17+'DRE HOLDING SEGURIDADE'!I35</f>
        <v>0</v>
      </c>
      <c r="J136" s="14">
        <f>'DRE HOLDING SEGURIDADE'!J17+'DRE HOLDING SEGURIDADE'!J35</f>
        <v>0</v>
      </c>
      <c r="K136" s="14">
        <f>'DRE HOLDING SEGURIDADE'!K17+'DRE HOLDING SEGURIDADE'!K35</f>
        <v>-2089</v>
      </c>
      <c r="L136" s="51">
        <f t="shared" si="366"/>
        <v>-2089</v>
      </c>
      <c r="M136" s="14">
        <f>'DRE HOLDING SEGURIDADE'!M17+'DRE HOLDING SEGURIDADE'!M35</f>
        <v>-1</v>
      </c>
      <c r="N136" s="14">
        <f>'DRE HOLDING SEGURIDADE'!N17+'DRE HOLDING SEGURIDADE'!N35</f>
        <v>0</v>
      </c>
      <c r="O136" s="14">
        <f>'DRE HOLDING SEGURIDADE'!O17+'DRE HOLDING SEGURIDADE'!O35</f>
        <v>-63</v>
      </c>
      <c r="P136" s="14">
        <f>'DRE HOLDING SEGURIDADE'!P17+'DRE HOLDING SEGURIDADE'!P35</f>
        <v>-1895</v>
      </c>
      <c r="Q136" s="51">
        <f t="shared" si="367"/>
        <v>-1959</v>
      </c>
      <c r="R136" s="14">
        <f>'DRE HOLDING SEGURIDADE'!R17+'DRE HOLDING SEGURIDADE'!R35</f>
        <v>-81</v>
      </c>
      <c r="S136" s="14">
        <f>'DRE HOLDING SEGURIDADE'!S17+'DRE HOLDING SEGURIDADE'!S35</f>
        <v>-963</v>
      </c>
      <c r="T136" s="14">
        <f>'DRE HOLDING SEGURIDADE'!T17+'DRE HOLDING SEGURIDADE'!T35</f>
        <v>-457</v>
      </c>
      <c r="U136" s="14">
        <f>'DRE HOLDING SEGURIDADE'!U17+'DRE HOLDING SEGURIDADE'!U35</f>
        <v>-379</v>
      </c>
      <c r="V136" s="51">
        <f t="shared" si="368"/>
        <v>-1880</v>
      </c>
      <c r="W136" s="14">
        <f>'DRE HOLDING SEGURIDADE'!W17+'DRE HOLDING SEGURIDADE'!W35</f>
        <v>-401</v>
      </c>
      <c r="X136" s="14">
        <f>'DRE HOLDING SEGURIDADE'!X17+'DRE HOLDING SEGURIDADE'!X35</f>
        <v>-363</v>
      </c>
      <c r="Y136" s="14">
        <f>'DRE HOLDING SEGURIDADE'!Y17+'DRE HOLDING SEGURIDADE'!Y35</f>
        <v>-314</v>
      </c>
      <c r="Z136" s="14">
        <f>'DRE HOLDING SEGURIDADE'!Z17+'DRE HOLDING SEGURIDADE'!Z35</f>
        <v>-256</v>
      </c>
      <c r="AA136" s="51">
        <f t="shared" si="369"/>
        <v>-1334</v>
      </c>
      <c r="AB136" s="14">
        <f>'DRE HOLDING SEGURIDADE'!AB17+'DRE HOLDING SEGURIDADE'!AB35</f>
        <v>-250</v>
      </c>
      <c r="AC136" s="14">
        <f>'DRE HOLDING SEGURIDADE'!AC17+'DRE HOLDING SEGURIDADE'!AC35</f>
        <v>-270</v>
      </c>
      <c r="AD136" s="14">
        <f>'DRE HOLDING SEGURIDADE'!AD17+'DRE HOLDING SEGURIDADE'!AD35</f>
        <v>-288</v>
      </c>
      <c r="AE136" s="14">
        <f>'DRE HOLDING SEGURIDADE'!AE17+'DRE HOLDING SEGURIDADE'!AE35</f>
        <v>-316</v>
      </c>
      <c r="AF136" s="51">
        <f t="shared" si="370"/>
        <v>-1124</v>
      </c>
    </row>
    <row r="137" spans="1:32" s="38" customFormat="1" x14ac:dyDescent="0.25">
      <c r="A137" s="12"/>
      <c r="B137" s="12" t="s">
        <v>224</v>
      </c>
      <c r="C137" s="14">
        <f>'DRE HOLDING SEGURIDADE'!C18+'DRE HOLDING SEGURIDADE'!C36</f>
        <v>0</v>
      </c>
      <c r="D137" s="14">
        <f>'DRE HOLDING SEGURIDADE'!D18+'DRE HOLDING SEGURIDADE'!D36</f>
        <v>0</v>
      </c>
      <c r="E137" s="14">
        <f>'DRE HOLDING SEGURIDADE'!E18+'DRE HOLDING SEGURIDADE'!E36</f>
        <v>0</v>
      </c>
      <c r="F137" s="14">
        <f>'DRE HOLDING SEGURIDADE'!F18+'DRE HOLDING SEGURIDADE'!F36</f>
        <v>0</v>
      </c>
      <c r="G137" s="51">
        <f t="shared" si="365"/>
        <v>0</v>
      </c>
      <c r="H137" s="14">
        <f>'DRE HOLDING SEGURIDADE'!H18+'DRE HOLDING SEGURIDADE'!H36</f>
        <v>0</v>
      </c>
      <c r="I137" s="14">
        <f>'DRE HOLDING SEGURIDADE'!I18+'DRE HOLDING SEGURIDADE'!I36</f>
        <v>0</v>
      </c>
      <c r="J137" s="14">
        <f>'DRE HOLDING SEGURIDADE'!J18+'DRE HOLDING SEGURIDADE'!J36</f>
        <v>0</v>
      </c>
      <c r="K137" s="14">
        <f>'DRE HOLDING SEGURIDADE'!K18+'DRE HOLDING SEGURIDADE'!K36</f>
        <v>0</v>
      </c>
      <c r="L137" s="51">
        <f t="shared" si="366"/>
        <v>0</v>
      </c>
      <c r="M137" s="14">
        <f>'DRE HOLDING SEGURIDADE'!M18+'DRE HOLDING SEGURIDADE'!M36</f>
        <v>0</v>
      </c>
      <c r="N137" s="14">
        <f>'DRE HOLDING SEGURIDADE'!N18+'DRE HOLDING SEGURIDADE'!N36</f>
        <v>0</v>
      </c>
      <c r="O137" s="14">
        <f>'DRE HOLDING SEGURIDADE'!O18+'DRE HOLDING SEGURIDADE'!O36</f>
        <v>0</v>
      </c>
      <c r="P137" s="14">
        <f>'DRE HOLDING SEGURIDADE'!P18+'DRE HOLDING SEGURIDADE'!P36</f>
        <v>0</v>
      </c>
      <c r="Q137" s="51">
        <f t="shared" si="367"/>
        <v>0</v>
      </c>
      <c r="R137" s="14">
        <f>'DRE HOLDING SEGURIDADE'!R18+'DRE HOLDING SEGURIDADE'!R36</f>
        <v>0</v>
      </c>
      <c r="S137" s="14">
        <f>'DRE HOLDING SEGURIDADE'!S18+'DRE HOLDING SEGURIDADE'!S36</f>
        <v>0</v>
      </c>
      <c r="T137" s="14">
        <f>'DRE HOLDING SEGURIDADE'!T18+'DRE HOLDING SEGURIDADE'!T36</f>
        <v>0</v>
      </c>
      <c r="U137" s="14">
        <f>'DRE HOLDING SEGURIDADE'!U18+'DRE HOLDING SEGURIDADE'!U36</f>
        <v>0</v>
      </c>
      <c r="V137" s="51">
        <f t="shared" si="368"/>
        <v>0</v>
      </c>
      <c r="W137" s="14">
        <f>'DRE HOLDING SEGURIDADE'!W18+'DRE HOLDING SEGURIDADE'!W36</f>
        <v>0</v>
      </c>
      <c r="X137" s="14">
        <f>'DRE HOLDING SEGURIDADE'!X18+'DRE HOLDING SEGURIDADE'!X36</f>
        <v>0</v>
      </c>
      <c r="Y137" s="14">
        <f>'DRE HOLDING SEGURIDADE'!Y18+'DRE HOLDING SEGURIDADE'!Y36</f>
        <v>0</v>
      </c>
      <c r="Z137" s="14">
        <f>'DRE HOLDING SEGURIDADE'!Z18+'DRE HOLDING SEGURIDADE'!Z36</f>
        <v>0</v>
      </c>
      <c r="AA137" s="51">
        <f t="shared" si="369"/>
        <v>0</v>
      </c>
      <c r="AB137" s="14">
        <f>'DRE HOLDING SEGURIDADE'!AB18+'DRE HOLDING SEGURIDADE'!AB36</f>
        <v>0</v>
      </c>
      <c r="AC137" s="14">
        <f>'DRE HOLDING SEGURIDADE'!AC18+'DRE HOLDING SEGURIDADE'!AC36</f>
        <v>0</v>
      </c>
      <c r="AD137" s="14">
        <f>'DRE HOLDING SEGURIDADE'!AD18+'DRE HOLDING SEGURIDADE'!AD36</f>
        <v>0</v>
      </c>
      <c r="AE137" s="14">
        <f>'DRE HOLDING SEGURIDADE'!AE18+'DRE HOLDING SEGURIDADE'!AE36</f>
        <v>0</v>
      </c>
      <c r="AF137" s="51">
        <f t="shared" si="370"/>
        <v>0</v>
      </c>
    </row>
    <row r="138" spans="1:32" s="38" customFormat="1" x14ac:dyDescent="0.25">
      <c r="A138" s="12"/>
      <c r="B138" s="12" t="s">
        <v>225</v>
      </c>
      <c r="C138" s="14">
        <f>'DRE HOLDING SEGURIDADE'!C19+'DRE HOLDING SEGURIDADE'!C37</f>
        <v>0</v>
      </c>
      <c r="D138" s="14">
        <f>'DRE HOLDING SEGURIDADE'!D19+'DRE HOLDING SEGURIDADE'!D37</f>
        <v>0</v>
      </c>
      <c r="E138" s="14">
        <f>'DRE HOLDING SEGURIDADE'!E19+'DRE HOLDING SEGURIDADE'!E37</f>
        <v>0</v>
      </c>
      <c r="F138" s="14">
        <f>'DRE HOLDING SEGURIDADE'!F19+'DRE HOLDING SEGURIDADE'!F37</f>
        <v>0</v>
      </c>
      <c r="G138" s="51">
        <f t="shared" si="365"/>
        <v>0</v>
      </c>
      <c r="H138" s="14">
        <f>'DRE HOLDING SEGURIDADE'!H19+'DRE HOLDING SEGURIDADE'!H37</f>
        <v>0</v>
      </c>
      <c r="I138" s="14">
        <f>'DRE HOLDING SEGURIDADE'!I19+'DRE HOLDING SEGURIDADE'!I37</f>
        <v>0</v>
      </c>
      <c r="J138" s="14">
        <f>'DRE HOLDING SEGURIDADE'!J19+'DRE HOLDING SEGURIDADE'!J37</f>
        <v>0</v>
      </c>
      <c r="K138" s="14">
        <f>'DRE HOLDING SEGURIDADE'!K19+'DRE HOLDING SEGURIDADE'!K37</f>
        <v>0</v>
      </c>
      <c r="L138" s="51">
        <f t="shared" si="366"/>
        <v>0</v>
      </c>
      <c r="M138" s="14">
        <f>'DRE HOLDING SEGURIDADE'!M19+'DRE HOLDING SEGURIDADE'!M37</f>
        <v>0</v>
      </c>
      <c r="N138" s="14">
        <f>'DRE HOLDING SEGURIDADE'!N19+'DRE HOLDING SEGURIDADE'!N37</f>
        <v>0</v>
      </c>
      <c r="O138" s="14">
        <f>'DRE HOLDING SEGURIDADE'!O19+'DRE HOLDING SEGURIDADE'!O37</f>
        <v>0</v>
      </c>
      <c r="P138" s="14">
        <f>'DRE HOLDING SEGURIDADE'!P19+'DRE HOLDING SEGURIDADE'!P37</f>
        <v>0</v>
      </c>
      <c r="Q138" s="51">
        <f t="shared" si="367"/>
        <v>0</v>
      </c>
      <c r="R138" s="14">
        <f>'DRE HOLDING SEGURIDADE'!R19+'DRE HOLDING SEGURIDADE'!R37</f>
        <v>0</v>
      </c>
      <c r="S138" s="14">
        <f>'DRE HOLDING SEGURIDADE'!S19+'DRE HOLDING SEGURIDADE'!S37</f>
        <v>0</v>
      </c>
      <c r="T138" s="14">
        <f>'DRE HOLDING SEGURIDADE'!T19+'DRE HOLDING SEGURIDADE'!T37</f>
        <v>0</v>
      </c>
      <c r="U138" s="14">
        <f>'DRE HOLDING SEGURIDADE'!U19+'DRE HOLDING SEGURIDADE'!U37</f>
        <v>0</v>
      </c>
      <c r="V138" s="51">
        <f t="shared" si="368"/>
        <v>0</v>
      </c>
      <c r="W138" s="14">
        <f>'DRE HOLDING SEGURIDADE'!W19+'DRE HOLDING SEGURIDADE'!W37</f>
        <v>0</v>
      </c>
      <c r="X138" s="14">
        <f>'DRE HOLDING SEGURIDADE'!X19+'DRE HOLDING SEGURIDADE'!X37</f>
        <v>0</v>
      </c>
      <c r="Y138" s="14">
        <f>'DRE HOLDING SEGURIDADE'!Y19+'DRE HOLDING SEGURIDADE'!Y37</f>
        <v>0</v>
      </c>
      <c r="Z138" s="14">
        <f>'DRE HOLDING SEGURIDADE'!Z19+'DRE HOLDING SEGURIDADE'!Z37</f>
        <v>0</v>
      </c>
      <c r="AA138" s="51">
        <f t="shared" si="369"/>
        <v>0</v>
      </c>
      <c r="AB138" s="14">
        <f>'DRE HOLDING SEGURIDADE'!AB19+'DRE HOLDING SEGURIDADE'!AB37</f>
        <v>0</v>
      </c>
      <c r="AC138" s="14">
        <f>'DRE HOLDING SEGURIDADE'!AC19+'DRE HOLDING SEGURIDADE'!AC37</f>
        <v>0</v>
      </c>
      <c r="AD138" s="14">
        <f>'DRE HOLDING SEGURIDADE'!AD19+'DRE HOLDING SEGURIDADE'!AD37</f>
        <v>0</v>
      </c>
      <c r="AE138" s="14">
        <f>'DRE HOLDING SEGURIDADE'!AE19+'DRE HOLDING SEGURIDADE'!AE37</f>
        <v>0</v>
      </c>
      <c r="AF138" s="51">
        <f t="shared" si="370"/>
        <v>0</v>
      </c>
    </row>
    <row r="139" spans="1:32" s="38" customFormat="1" ht="15.75" thickBot="1" x14ac:dyDescent="0.3">
      <c r="A139" s="16"/>
      <c r="B139" s="16" t="s">
        <v>226</v>
      </c>
      <c r="C139" s="40">
        <f t="shared" ref="C139" si="405">SUM(C134:C138)</f>
        <v>-3634.6877699999995</v>
      </c>
      <c r="D139" s="40">
        <f t="shared" ref="D139" si="406">SUM(D134:D138)</f>
        <v>-1450.8672299999998</v>
      </c>
      <c r="E139" s="40">
        <f t="shared" ref="E139" si="407">SUM(E134:E138)</f>
        <v>-471.89426999999341</v>
      </c>
      <c r="F139" s="40">
        <f t="shared" ref="F139" si="408">SUM(F134:F138)</f>
        <v>-2352.2478400000027</v>
      </c>
      <c r="G139" s="47">
        <f t="shared" si="365"/>
        <v>-7909.6971099999955</v>
      </c>
      <c r="H139" s="40">
        <f t="shared" ref="H139" si="409">SUM(H134:H138)</f>
        <v>-2452.4653399999997</v>
      </c>
      <c r="I139" s="40">
        <f t="shared" ref="I139" si="410">SUM(I134:I138)</f>
        <v>-475.13464000000204</v>
      </c>
      <c r="J139" s="40">
        <f t="shared" ref="J139" si="411">SUM(J134:J138)</f>
        <v>-2326.8503299999957</v>
      </c>
      <c r="K139" s="40">
        <f t="shared" ref="K139" si="412">SUM(K134:K138)</f>
        <v>-19422.995479999994</v>
      </c>
      <c r="L139" s="47">
        <f t="shared" si="366"/>
        <v>-24677.445789999991</v>
      </c>
      <c r="M139" s="40">
        <f t="shared" ref="M139" si="413">SUM(M134:M138)</f>
        <v>-5429.3615099999988</v>
      </c>
      <c r="N139" s="40">
        <f t="shared" ref="N139" si="414">SUM(N134:N138)</f>
        <v>-4306.5305199999948</v>
      </c>
      <c r="O139" s="40">
        <f t="shared" ref="O139" si="415">SUM(O134:O138)</f>
        <v>-7851.0251800000115</v>
      </c>
      <c r="P139" s="40">
        <f t="shared" ref="P139" si="416">SUM(P134:P138)</f>
        <v>-14760.038909999996</v>
      </c>
      <c r="Q139" s="47">
        <f t="shared" si="367"/>
        <v>-32346.956120000003</v>
      </c>
      <c r="R139" s="40">
        <f t="shared" ref="R139" si="417">SUM(R134:R138)</f>
        <v>-6663.7710999999999</v>
      </c>
      <c r="S139" s="40">
        <f t="shared" ref="S139" si="418">SUM(S134:S138)</f>
        <v>-2522.7689099999952</v>
      </c>
      <c r="T139" s="40">
        <f t="shared" ref="T139" si="419">SUM(T134:T138)</f>
        <v>-1993.7772900000036</v>
      </c>
      <c r="U139" s="40">
        <f t="shared" ref="U139" si="420">SUM(U134:U138)</f>
        <v>-8371.966929999995</v>
      </c>
      <c r="V139" s="47">
        <f t="shared" si="368"/>
        <v>-19552.284229999994</v>
      </c>
      <c r="W139" s="40">
        <f t="shared" ref="W139:Z139" si="421">SUM(W134:W138)</f>
        <v>-14055.195630000002</v>
      </c>
      <c r="X139" s="40">
        <f t="shared" si="421"/>
        <v>-7611.0212400000019</v>
      </c>
      <c r="Y139" s="40">
        <f t="shared" si="421"/>
        <v>-10017.089829999999</v>
      </c>
      <c r="Z139" s="40">
        <f t="shared" si="421"/>
        <v>-9539.174809999995</v>
      </c>
      <c r="AA139" s="47">
        <f t="shared" si="369"/>
        <v>-41222.481509999998</v>
      </c>
      <c r="AB139" s="40">
        <f>SUM(AB134:AB138)</f>
        <v>-14591.83628</v>
      </c>
      <c r="AC139" s="40">
        <f>SUM(AC134:AC138)</f>
        <v>-16571.547399999999</v>
      </c>
      <c r="AD139" s="40">
        <f>SUM(AD134:AD138)</f>
        <v>-7441.5452200000018</v>
      </c>
      <c r="AE139" s="40">
        <f>SUM(AE134:AE138)</f>
        <v>-14123.999320000001</v>
      </c>
      <c r="AF139" s="47">
        <f t="shared" si="370"/>
        <v>-52728.928220000002</v>
      </c>
    </row>
  </sheetData>
  <mergeCells count="1">
    <mergeCell ref="C2:AB2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1F68-CBFA-481D-8F18-176700B012B3}">
  <dimension ref="A1:AG39"/>
  <sheetViews>
    <sheetView showGridLines="0" showRowColHeaders="0" workbookViewId="0">
      <pane xSplit="2" topLeftCell="R1" activePane="topRight" state="frozen"/>
      <selection activeCell="B14" sqref="B14"/>
      <selection pane="topRight" activeCell="B14" sqref="B14"/>
    </sheetView>
  </sheetViews>
  <sheetFormatPr defaultRowHeight="15" x14ac:dyDescent="0.25"/>
  <cols>
    <col min="1" max="1" width="3" customWidth="1"/>
    <col min="2" max="2" width="49.28515625" customWidth="1"/>
    <col min="3" max="3" width="11.5703125" customWidth="1"/>
    <col min="4" max="7" width="9.140625" customWidth="1"/>
    <col min="15" max="15" width="10.5703125" bestFit="1" customWidth="1"/>
    <col min="19" max="21" width="10.5703125" bestFit="1" customWidth="1"/>
    <col min="22" max="22" width="10.5703125" customWidth="1"/>
    <col min="23" max="26" width="10.5703125" bestFit="1" customWidth="1"/>
    <col min="27" max="27" width="10.5703125" customWidth="1"/>
    <col min="28" max="31" width="10.5703125" bestFit="1" customWidth="1"/>
    <col min="32" max="32" width="10.5703125" customWidth="1"/>
    <col min="33" max="16384" width="9.140625" style="38"/>
  </cols>
  <sheetData>
    <row r="1" spans="1:32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32" ht="15.75" x14ac:dyDescent="0.25">
      <c r="A2" s="30"/>
      <c r="B2" s="30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</row>
    <row r="3" spans="1:32" ht="35.25" customHeight="1" x14ac:dyDescent="0.35">
      <c r="A3" s="30"/>
      <c r="B3" s="95" t="s">
        <v>238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2" ht="15.75" thickBot="1" x14ac:dyDescent="0.3"/>
    <row r="5" spans="1:32" s="165" customFormat="1" ht="15.75" customHeight="1" x14ac:dyDescent="0.25">
      <c r="A5" s="5"/>
      <c r="B5" s="31" t="s">
        <v>240</v>
      </c>
      <c r="C5" s="43" t="s">
        <v>117</v>
      </c>
      <c r="D5" s="43" t="s">
        <v>118</v>
      </c>
      <c r="E5" s="43" t="s">
        <v>119</v>
      </c>
      <c r="F5" s="43" t="s">
        <v>120</v>
      </c>
      <c r="G5" s="48">
        <v>2016</v>
      </c>
      <c r="H5" s="43" t="s">
        <v>121</v>
      </c>
      <c r="I5" s="43" t="s">
        <v>122</v>
      </c>
      <c r="J5" s="43" t="s">
        <v>123</v>
      </c>
      <c r="K5" s="43" t="s">
        <v>124</v>
      </c>
      <c r="L5" s="48">
        <v>2017</v>
      </c>
      <c r="M5" s="43" t="s">
        <v>125</v>
      </c>
      <c r="N5" s="43" t="s">
        <v>126</v>
      </c>
      <c r="O5" s="43" t="s">
        <v>127</v>
      </c>
      <c r="P5" s="43" t="s">
        <v>128</v>
      </c>
      <c r="Q5" s="48">
        <v>2018</v>
      </c>
      <c r="R5" s="43" t="s">
        <v>129</v>
      </c>
      <c r="S5" s="43" t="s">
        <v>130</v>
      </c>
      <c r="T5" s="43" t="s">
        <v>131</v>
      </c>
      <c r="U5" s="43" t="s">
        <v>132</v>
      </c>
      <c r="V5" s="48">
        <v>2019</v>
      </c>
      <c r="W5" s="43" t="s">
        <v>133</v>
      </c>
      <c r="X5" s="43" t="s">
        <v>134</v>
      </c>
      <c r="Y5" s="43" t="s">
        <v>135</v>
      </c>
      <c r="Z5" s="43" t="s">
        <v>136</v>
      </c>
      <c r="AA5" s="48">
        <v>2020</v>
      </c>
      <c r="AB5" s="43" t="s">
        <v>137</v>
      </c>
      <c r="AC5" s="43" t="s">
        <v>138</v>
      </c>
      <c r="AD5" s="43" t="s">
        <v>514</v>
      </c>
      <c r="AE5" s="43" t="s">
        <v>563</v>
      </c>
      <c r="AF5" s="48">
        <v>2021</v>
      </c>
    </row>
    <row r="6" spans="1:32" s="165" customFormat="1" hidden="1" x14ac:dyDescent="0.25">
      <c r="A6" s="5"/>
      <c r="B6" s="31" t="s">
        <v>240</v>
      </c>
      <c r="C6" s="43" t="s">
        <v>139</v>
      </c>
      <c r="D6" s="43" t="s">
        <v>140</v>
      </c>
      <c r="E6" s="43" t="s">
        <v>141</v>
      </c>
      <c r="F6" s="43" t="s">
        <v>142</v>
      </c>
      <c r="G6" s="48">
        <v>2016</v>
      </c>
      <c r="H6" s="43" t="s">
        <v>143</v>
      </c>
      <c r="I6" s="43" t="s">
        <v>144</v>
      </c>
      <c r="J6" s="43" t="s">
        <v>145</v>
      </c>
      <c r="K6" s="43" t="s">
        <v>146</v>
      </c>
      <c r="L6" s="48">
        <v>2017</v>
      </c>
      <c r="M6" s="43" t="s">
        <v>147</v>
      </c>
      <c r="N6" s="43" t="s">
        <v>148</v>
      </c>
      <c r="O6" s="43" t="s">
        <v>149</v>
      </c>
      <c r="P6" s="43" t="s">
        <v>150</v>
      </c>
      <c r="Q6" s="48">
        <v>2018</v>
      </c>
      <c r="R6" s="43" t="s">
        <v>151</v>
      </c>
      <c r="S6" s="43" t="s">
        <v>152</v>
      </c>
      <c r="T6" s="43" t="s">
        <v>153</v>
      </c>
      <c r="U6" s="43" t="s">
        <v>154</v>
      </c>
      <c r="V6" s="48">
        <v>2019</v>
      </c>
      <c r="W6" s="43" t="s">
        <v>155</v>
      </c>
      <c r="X6" s="43" t="s">
        <v>156</v>
      </c>
      <c r="Y6" s="43" t="s">
        <v>157</v>
      </c>
      <c r="Z6" s="43" t="s">
        <v>158</v>
      </c>
      <c r="AA6" s="48">
        <v>2020</v>
      </c>
      <c r="AB6" s="43" t="s">
        <v>159</v>
      </c>
      <c r="AC6" s="43" t="s">
        <v>160</v>
      </c>
      <c r="AD6" s="43" t="s">
        <v>513</v>
      </c>
      <c r="AE6" s="43" t="s">
        <v>564</v>
      </c>
      <c r="AF6" s="48">
        <v>2021</v>
      </c>
    </row>
    <row r="7" spans="1:32" s="165" customFormat="1" x14ac:dyDescent="0.25">
      <c r="A7" s="2"/>
      <c r="B7" s="10" t="s">
        <v>214</v>
      </c>
      <c r="C7" s="11"/>
      <c r="D7" s="11"/>
      <c r="E7" s="11"/>
      <c r="F7" s="11"/>
      <c r="G7" s="49"/>
      <c r="H7" s="11"/>
      <c r="I7" s="11"/>
      <c r="J7" s="11"/>
      <c r="K7" s="11"/>
      <c r="L7" s="49"/>
      <c r="M7" s="11"/>
      <c r="N7" s="11"/>
      <c r="O7" s="11"/>
      <c r="P7" s="11"/>
      <c r="Q7" s="49"/>
      <c r="R7" s="11"/>
      <c r="S7" s="11"/>
      <c r="T7" s="11"/>
      <c r="U7" s="11"/>
      <c r="V7" s="49"/>
      <c r="W7" s="11"/>
      <c r="X7" s="11"/>
      <c r="Y7" s="11"/>
      <c r="Z7" s="11"/>
      <c r="AA7" s="49"/>
      <c r="AB7" s="11"/>
      <c r="AC7" s="11"/>
      <c r="AD7" s="11"/>
      <c r="AE7" s="11"/>
      <c r="AF7" s="49"/>
    </row>
    <row r="8" spans="1:32" x14ac:dyDescent="0.25">
      <c r="B8" s="12" t="s">
        <v>215</v>
      </c>
      <c r="C8" s="13">
        <f>'DRE CAIXA SEGURIDADE CONTABIL'!C67</f>
        <v>-2216.6877699999995</v>
      </c>
      <c r="D8" s="13">
        <f>'DRE CAIXA SEGURIDADE CONTABIL'!D67</f>
        <v>-4126.8672299999998</v>
      </c>
      <c r="E8" s="13">
        <f>'DRE CAIXA SEGURIDADE CONTABIL'!E67</f>
        <v>-6310.178469999998</v>
      </c>
      <c r="F8" s="13">
        <f>'DRE CAIXA SEGURIDADE CONTABIL'!F67</f>
        <v>-9359.9636399999981</v>
      </c>
      <c r="G8" s="50">
        <f>SUM(C8:F8)</f>
        <v>-22013.697109999994</v>
      </c>
      <c r="H8" s="13">
        <f>'DRE CAIXA SEGURIDADE CONTABIL'!H67</f>
        <v>-6669.2848099999983</v>
      </c>
      <c r="I8" s="13">
        <f>'DRE CAIXA SEGURIDADE CONTABIL'!I67</f>
        <v>-7482.5691600000036</v>
      </c>
      <c r="J8" s="13">
        <f>'DRE CAIXA SEGURIDADE CONTABIL'!J67</f>
        <v>-8903.9532499999932</v>
      </c>
      <c r="K8" s="13">
        <f>'DRE CAIXA SEGURIDADE CONTABIL'!K67</f>
        <v>-15634.739829999995</v>
      </c>
      <c r="L8" s="50">
        <f>SUM(H8:K8)</f>
        <v>-38690.547049999994</v>
      </c>
      <c r="M8" s="13">
        <f>'DRE CAIXA SEGURIDADE CONTABIL'!M67</f>
        <v>-8155.6838599999992</v>
      </c>
      <c r="N8" s="13">
        <f>'DRE CAIXA SEGURIDADE CONTABIL'!N67</f>
        <v>-10933.564439999995</v>
      </c>
      <c r="O8" s="13">
        <f>'DRE CAIXA SEGURIDADE CONTABIL'!O67</f>
        <v>-14467.978350000012</v>
      </c>
      <c r="P8" s="13">
        <f>'DRE CAIXA SEGURIDADE CONTABIL'!P67</f>
        <v>-13158.086229999997</v>
      </c>
      <c r="Q8" s="50">
        <f>SUM(M8:P8)</f>
        <v>-46715.312879999998</v>
      </c>
      <c r="R8" s="13">
        <f>'DRE CAIXA SEGURIDADE CONTABIL'!R67</f>
        <v>-10460.7711</v>
      </c>
      <c r="S8" s="13">
        <f>'DRE CAIXA SEGURIDADE CONTABIL'!S67</f>
        <v>-11110.768909999995</v>
      </c>
      <c r="T8" s="13">
        <f>'DRE CAIXA SEGURIDADE CONTABIL'!T67</f>
        <v>-12026.777290000004</v>
      </c>
      <c r="U8" s="13">
        <f>'DRE CAIXA SEGURIDADE CONTABIL'!U67</f>
        <v>-11909.429629999995</v>
      </c>
      <c r="V8" s="50">
        <f>SUM(R8:U8)</f>
        <v>-45507.746929999994</v>
      </c>
      <c r="W8" s="13">
        <f>'DRE CAIXA SEGURIDADE CONTABIL'!W67</f>
        <v>-16810.195630000002</v>
      </c>
      <c r="X8" s="13">
        <f>'DRE CAIXA SEGURIDADE CONTABIL'!X67</f>
        <v>-11807.021240000002</v>
      </c>
      <c r="Y8" s="13">
        <f>'DRE CAIXA SEGURIDADE CONTABIL'!Y67</f>
        <v>-12318.089829999999</v>
      </c>
      <c r="Z8" s="13">
        <f>'DRE CAIXA SEGURIDADE CONTABIL'!Z67</f>
        <v>-14215.174809999995</v>
      </c>
      <c r="AA8" s="50">
        <f>SUM(W8:Z8)</f>
        <v>-55150.481509999998</v>
      </c>
      <c r="AB8" s="13">
        <f>'DRE CAIXA SEGURIDADE CONTABIL'!AB67</f>
        <v>-13137.83628</v>
      </c>
      <c r="AC8" s="13">
        <f>'DRE CAIXA SEGURIDADE CONTABIL'!AC67</f>
        <v>-18937.28773</v>
      </c>
      <c r="AD8" s="13">
        <f>'DRE CAIXA SEGURIDADE CONTABIL'!AD67</f>
        <v>-14776.066740000002</v>
      </c>
      <c r="AE8" s="13">
        <f>'DRE CAIXA SEGURIDADE CONTABIL'!AE67</f>
        <v>-13919</v>
      </c>
      <c r="AF8" s="50">
        <f>SUM(AB8:AE8)</f>
        <v>-60770.190750000002</v>
      </c>
    </row>
    <row r="9" spans="1:32" x14ac:dyDescent="0.25">
      <c r="B9" s="12" t="s">
        <v>216</v>
      </c>
      <c r="C9" s="14">
        <v>0</v>
      </c>
      <c r="D9" s="14">
        <v>0</v>
      </c>
      <c r="E9" s="14">
        <v>0</v>
      </c>
      <c r="F9" s="14">
        <v>0</v>
      </c>
      <c r="G9" s="51">
        <v>0</v>
      </c>
      <c r="H9" s="14">
        <v>0</v>
      </c>
      <c r="I9" s="14">
        <v>0</v>
      </c>
      <c r="J9" s="14">
        <v>0</v>
      </c>
      <c r="K9" s="14">
        <v>0</v>
      </c>
      <c r="L9" s="51">
        <v>0</v>
      </c>
      <c r="M9" s="14">
        <v>0</v>
      </c>
      <c r="N9" s="14">
        <v>0</v>
      </c>
      <c r="O9" s="14">
        <v>0</v>
      </c>
      <c r="P9" s="14">
        <v>0</v>
      </c>
      <c r="Q9" s="51">
        <v>0</v>
      </c>
      <c r="R9" s="14">
        <v>0</v>
      </c>
      <c r="S9" s="14">
        <v>0</v>
      </c>
      <c r="T9" s="14">
        <v>0</v>
      </c>
      <c r="U9" s="14">
        <v>0</v>
      </c>
      <c r="V9" s="51">
        <v>0</v>
      </c>
      <c r="W9" s="14">
        <v>0</v>
      </c>
      <c r="X9" s="14">
        <v>0</v>
      </c>
      <c r="Y9" s="14">
        <v>0</v>
      </c>
      <c r="Z9" s="14">
        <v>0</v>
      </c>
      <c r="AA9" s="51">
        <v>0</v>
      </c>
      <c r="AB9" s="14">
        <f>'DRE CAIXA SEGURIDADE CONTABIL'!AB68-'DRE NEGÓCIOS DE DISTRIBUIÇÃO'!AB9</f>
        <v>0</v>
      </c>
      <c r="AC9" s="14">
        <f>'DRE CAIXA SEGURIDADE CONTABIL'!AC68-'DRE NEGÓCIOS DE DISTRIBUIÇÃO'!AC9</f>
        <v>0</v>
      </c>
      <c r="AD9" s="14">
        <f>'DRE CAIXA SEGURIDADE CONTABIL'!AD68-'DRE NEGÓCIOS DE DISTRIBUIÇÃO'!AD9</f>
        <v>0</v>
      </c>
      <c r="AE9" s="14">
        <f>'DRE CAIXA SEGURIDADE CONTABIL'!AE68-'DRE NEGÓCIOS DE DISTRIBUIÇÃO'!AE9</f>
        <v>0</v>
      </c>
      <c r="AF9" s="51">
        <f t="shared" ref="AF9:AF20" si="0">SUM(AB9:AE9)</f>
        <v>0</v>
      </c>
    </row>
    <row r="10" spans="1:32" x14ac:dyDescent="0.25">
      <c r="B10" s="12" t="s">
        <v>217</v>
      </c>
      <c r="C10" s="14">
        <f>'DRE CAIXA SEGURIDADE CONTABIL'!C72</f>
        <v>-1418</v>
      </c>
      <c r="D10" s="14">
        <f>'DRE CAIXA SEGURIDADE CONTABIL'!D72</f>
        <v>2676</v>
      </c>
      <c r="E10" s="14">
        <f>'DRE CAIXA SEGURIDADE CONTABIL'!E72</f>
        <v>5838.2842000000046</v>
      </c>
      <c r="F10" s="14">
        <f>'DRE CAIXA SEGURIDADE CONTABIL'!F72</f>
        <v>7007.7157999999954</v>
      </c>
      <c r="G10" s="50">
        <f>SUM(C10:F10)</f>
        <v>14104</v>
      </c>
      <c r="H10" s="14">
        <f>'DRE CAIXA SEGURIDADE CONTABIL'!H72</f>
        <v>4216.8194699999985</v>
      </c>
      <c r="I10" s="14">
        <f>'DRE CAIXA SEGURIDADE CONTABIL'!I72</f>
        <v>7007.4345200000016</v>
      </c>
      <c r="J10" s="14">
        <f>'DRE CAIXA SEGURIDADE CONTABIL'!J72</f>
        <v>6577.1029199999975</v>
      </c>
      <c r="K10" s="14">
        <f>'DRE CAIXA SEGURIDADE CONTABIL'!K72</f>
        <v>6446.7443500000008</v>
      </c>
      <c r="L10" s="50">
        <f>SUM(H10:K10)</f>
        <v>24248.101259999999</v>
      </c>
      <c r="M10" s="14">
        <f>'DRE CAIXA SEGURIDADE CONTABIL'!M72</f>
        <v>2721.3223500000004</v>
      </c>
      <c r="N10" s="14">
        <f>'DRE CAIXA SEGURIDADE CONTABIL'!N72</f>
        <v>6622.0339199999999</v>
      </c>
      <c r="O10" s="14">
        <f>'DRE CAIXA SEGURIDADE CONTABIL'!O72</f>
        <v>6138.9531700000007</v>
      </c>
      <c r="P10" s="14">
        <f>'DRE CAIXA SEGURIDADE CONTABIL'!P72</f>
        <v>6936.0473200000015</v>
      </c>
      <c r="Q10" s="50">
        <f>SUM(M10:P10)</f>
        <v>22418.356760000002</v>
      </c>
      <c r="R10" s="14">
        <f>'DRE CAIXA SEGURIDADE CONTABIL'!R72</f>
        <v>3200</v>
      </c>
      <c r="S10" s="14">
        <f>'DRE CAIXA SEGURIDADE CONTABIL'!S72</f>
        <v>12044</v>
      </c>
      <c r="T10" s="14">
        <f>'DRE CAIXA SEGURIDADE CONTABIL'!T72</f>
        <v>11193</v>
      </c>
      <c r="U10" s="14">
        <f>'DRE CAIXA SEGURIDADE CONTABIL'!U72</f>
        <v>4181.4627</v>
      </c>
      <c r="V10" s="50">
        <f>SUM(R10:U10)</f>
        <v>30618.4627</v>
      </c>
      <c r="W10" s="14">
        <f>'DRE CAIXA SEGURIDADE CONTABIL'!W72</f>
        <v>3377</v>
      </c>
      <c r="X10" s="14">
        <f>'DRE CAIXA SEGURIDADE CONTABIL'!X72</f>
        <v>4825</v>
      </c>
      <c r="Y10" s="14">
        <f>'DRE CAIXA SEGURIDADE CONTABIL'!Y72</f>
        <v>3084</v>
      </c>
      <c r="Z10" s="14">
        <f>'DRE CAIXA SEGURIDADE CONTABIL'!Z72</f>
        <v>5491</v>
      </c>
      <c r="AA10" s="50">
        <f>SUM(W10:Z10)</f>
        <v>16777</v>
      </c>
      <c r="AB10" s="14">
        <f>'DRE CAIXA SEGURIDADE CONTABIL'!AB72</f>
        <v>-282</v>
      </c>
      <c r="AC10" s="14">
        <f>'DRE CAIXA SEGURIDADE CONTABIL'!AC72</f>
        <v>1725.7324400000002</v>
      </c>
      <c r="AD10" s="14">
        <f>'DRE CAIXA SEGURIDADE CONTABIL'!AD72</f>
        <v>2625.8871799999997</v>
      </c>
      <c r="AE10" s="14">
        <f>'DRE CAIXA SEGURIDADE CONTABIL'!AE72</f>
        <v>1006</v>
      </c>
      <c r="AF10" s="50">
        <f t="shared" si="0"/>
        <v>5075.6196199999995</v>
      </c>
    </row>
    <row r="11" spans="1:32" x14ac:dyDescent="0.25">
      <c r="B11" s="12" t="s">
        <v>218</v>
      </c>
      <c r="C11" s="9"/>
      <c r="D11" s="9"/>
      <c r="E11" s="9"/>
      <c r="F11" s="9"/>
      <c r="G11" s="50"/>
      <c r="H11" s="9"/>
      <c r="I11" s="9"/>
      <c r="J11" s="9"/>
      <c r="K11" s="9"/>
      <c r="L11" s="50"/>
      <c r="M11" s="9"/>
      <c r="N11" s="9"/>
      <c r="O11" s="9"/>
      <c r="P11" s="9"/>
      <c r="Q11" s="50"/>
      <c r="R11" s="13"/>
      <c r="S11" s="13"/>
      <c r="T11" s="13"/>
      <c r="U11" s="13"/>
      <c r="V11" s="50"/>
      <c r="W11" s="13"/>
      <c r="X11" s="13"/>
      <c r="Y11" s="13"/>
      <c r="Z11" s="13"/>
      <c r="AA11" s="50"/>
      <c r="AB11" s="13"/>
      <c r="AC11" s="13"/>
      <c r="AD11" s="13"/>
      <c r="AE11" s="13"/>
      <c r="AF11" s="50">
        <f t="shared" si="0"/>
        <v>0</v>
      </c>
    </row>
    <row r="12" spans="1:32" x14ac:dyDescent="0.25">
      <c r="B12" s="12" t="s">
        <v>219</v>
      </c>
      <c r="C12" s="14">
        <v>0</v>
      </c>
      <c r="D12" s="14">
        <v>0</v>
      </c>
      <c r="E12" s="14">
        <v>0</v>
      </c>
      <c r="F12" s="14">
        <v>0</v>
      </c>
      <c r="G12" s="51">
        <v>0</v>
      </c>
      <c r="H12" s="14">
        <v>0</v>
      </c>
      <c r="I12" s="14">
        <v>0</v>
      </c>
      <c r="J12" s="14">
        <v>0</v>
      </c>
      <c r="K12" s="14">
        <v>0</v>
      </c>
      <c r="L12" s="51">
        <v>0</v>
      </c>
      <c r="M12" s="14">
        <v>0</v>
      </c>
      <c r="N12" s="14">
        <v>0</v>
      </c>
      <c r="O12" s="14">
        <v>0</v>
      </c>
      <c r="P12" s="14">
        <v>0</v>
      </c>
      <c r="Q12" s="51">
        <v>0</v>
      </c>
      <c r="R12" s="14">
        <v>0</v>
      </c>
      <c r="S12" s="14">
        <v>0</v>
      </c>
      <c r="T12" s="14">
        <v>0</v>
      </c>
      <c r="U12" s="14">
        <v>0</v>
      </c>
      <c r="V12" s="51">
        <v>0</v>
      </c>
      <c r="W12" s="14">
        <v>0</v>
      </c>
      <c r="X12" s="14">
        <v>0</v>
      </c>
      <c r="Y12" s="14">
        <v>0</v>
      </c>
      <c r="Z12" s="14">
        <v>0</v>
      </c>
      <c r="AA12" s="51">
        <v>0</v>
      </c>
      <c r="AB12" s="14">
        <f>'DRE CAIXA SEGURIDADE CONTABIL'!AB42</f>
        <v>0</v>
      </c>
      <c r="AC12" s="14">
        <f>'DRE CAIXA SEGURIDADE CONTABIL'!AC42</f>
        <v>1809.0078899999999</v>
      </c>
      <c r="AD12" s="14">
        <f>'DRE CAIXA SEGURIDADE CONTABIL'!AD42</f>
        <v>5934.6343400000005</v>
      </c>
      <c r="AE12" s="14">
        <f>'DRE CAIXA SEGURIDADE CONTABIL'!AE42</f>
        <v>6.7999999970197672E-4</v>
      </c>
      <c r="AF12" s="51">
        <f t="shared" si="0"/>
        <v>7743.6429100000005</v>
      </c>
    </row>
    <row r="13" spans="1:32" s="165" customFormat="1" x14ac:dyDescent="0.25">
      <c r="A13" s="2"/>
      <c r="B13" s="10" t="s">
        <v>196</v>
      </c>
      <c r="C13" s="11">
        <v>-3635</v>
      </c>
      <c r="D13" s="11">
        <v>-1450</v>
      </c>
      <c r="E13" s="11">
        <v>-473.7157999999954</v>
      </c>
      <c r="F13" s="11">
        <v>-1543.2842000000046</v>
      </c>
      <c r="G13" s="49">
        <v>-7102</v>
      </c>
      <c r="H13" s="11">
        <v>-2452.4053400000003</v>
      </c>
      <c r="I13" s="11">
        <v>-475.01014000000214</v>
      </c>
      <c r="J13" s="11">
        <v>-2325.6518299999934</v>
      </c>
      <c r="K13" s="11">
        <v>-8331.0668300000016</v>
      </c>
      <c r="L13" s="49">
        <v>-13584.134139999998</v>
      </c>
      <c r="M13" s="11">
        <v>-5435.1264599999986</v>
      </c>
      <c r="N13" s="11">
        <v>-4311.4490699999969</v>
      </c>
      <c r="O13" s="11">
        <v>-8327.3741000000118</v>
      </c>
      <c r="P13" s="11">
        <v>-5011.6521299999877</v>
      </c>
      <c r="Q13" s="49">
        <v>-23085.71716</v>
      </c>
      <c r="R13" s="11">
        <v>-7261</v>
      </c>
      <c r="S13" s="11">
        <v>933</v>
      </c>
      <c r="T13" s="11">
        <v>-509</v>
      </c>
      <c r="U13" s="11">
        <v>-7083.0841999999939</v>
      </c>
      <c r="V13" s="49">
        <v>-13920.084199999994</v>
      </c>
      <c r="W13" s="11">
        <v>-13409</v>
      </c>
      <c r="X13" s="11">
        <v>-6982</v>
      </c>
      <c r="Y13" s="11">
        <v>-9231</v>
      </c>
      <c r="Z13" s="11">
        <v>-7702</v>
      </c>
      <c r="AA13" s="49">
        <v>-37324</v>
      </c>
      <c r="AB13" s="11">
        <f>SUM(AB7:AB12)</f>
        <v>-13419.83628</v>
      </c>
      <c r="AC13" s="11">
        <f>SUM(AC7:AC12)</f>
        <v>-15402.547399999999</v>
      </c>
      <c r="AD13" s="11">
        <f>SUM(AD7:AD12)</f>
        <v>-6215.5452200000018</v>
      </c>
      <c r="AE13" s="11">
        <f>SUM(AE7:AE12)</f>
        <v>-12912.999320000001</v>
      </c>
      <c r="AF13" s="49">
        <f t="shared" si="0"/>
        <v>-47950.928220000002</v>
      </c>
    </row>
    <row r="14" spans="1:32" x14ac:dyDescent="0.25">
      <c r="B14" s="12" t="s">
        <v>220</v>
      </c>
      <c r="C14" s="14"/>
      <c r="D14" s="14"/>
      <c r="E14" s="14"/>
      <c r="F14" s="14"/>
      <c r="G14" s="51"/>
      <c r="H14" s="14"/>
      <c r="I14" s="14"/>
      <c r="J14" s="14"/>
      <c r="K14" s="14"/>
      <c r="L14" s="51"/>
      <c r="M14" s="14"/>
      <c r="N14" s="14"/>
      <c r="O14" s="14"/>
      <c r="P14" s="14"/>
      <c r="Q14" s="51"/>
      <c r="R14" s="14"/>
      <c r="S14" s="14"/>
      <c r="T14" s="14"/>
      <c r="U14" s="14"/>
      <c r="V14" s="51"/>
      <c r="W14" s="14"/>
      <c r="X14" s="14"/>
      <c r="Y14" s="14"/>
      <c r="Z14" s="14"/>
      <c r="AA14" s="51"/>
      <c r="AB14" s="14"/>
      <c r="AC14" s="14"/>
      <c r="AD14" s="14"/>
      <c r="AE14" s="14"/>
      <c r="AF14" s="51">
        <f t="shared" si="0"/>
        <v>0</v>
      </c>
    </row>
    <row r="15" spans="1:32" s="165" customFormat="1" x14ac:dyDescent="0.25">
      <c r="A15" s="2"/>
      <c r="B15" s="10" t="s">
        <v>221</v>
      </c>
      <c r="C15" s="11">
        <v>-3635</v>
      </c>
      <c r="D15" s="11">
        <v>-1450</v>
      </c>
      <c r="E15" s="11">
        <v>-473.7157999999954</v>
      </c>
      <c r="F15" s="11">
        <v>-1543.2842000000046</v>
      </c>
      <c r="G15" s="49">
        <v>-7102</v>
      </c>
      <c r="H15" s="11">
        <v>-2452.4053400000003</v>
      </c>
      <c r="I15" s="11">
        <v>-475.01014000000214</v>
      </c>
      <c r="J15" s="11">
        <v>-2325.6518299999934</v>
      </c>
      <c r="K15" s="11">
        <v>-8331.0668300000016</v>
      </c>
      <c r="L15" s="49">
        <v>-13584.134139999998</v>
      </c>
      <c r="M15" s="11">
        <v>-5435.1264599999986</v>
      </c>
      <c r="N15" s="11">
        <v>-4311.4490699999969</v>
      </c>
      <c r="O15" s="11">
        <v>-8327.3741000000118</v>
      </c>
      <c r="P15" s="11">
        <v>-5011.6521299999877</v>
      </c>
      <c r="Q15" s="49">
        <v>-23085.71716</v>
      </c>
      <c r="R15" s="11">
        <v>-7261</v>
      </c>
      <c r="S15" s="11">
        <v>933</v>
      </c>
      <c r="T15" s="11">
        <v>-509</v>
      </c>
      <c r="U15" s="11">
        <v>-7083.0841999999939</v>
      </c>
      <c r="V15" s="49">
        <v>-13920.084199999994</v>
      </c>
      <c r="W15" s="11">
        <v>-13409</v>
      </c>
      <c r="X15" s="11">
        <v>-6982</v>
      </c>
      <c r="Y15" s="11">
        <v>-9231</v>
      </c>
      <c r="Z15" s="11">
        <v>-7702</v>
      </c>
      <c r="AA15" s="49">
        <v>-37324</v>
      </c>
      <c r="AB15" s="11">
        <f>SUM(AB13:AB14)</f>
        <v>-13419.83628</v>
      </c>
      <c r="AC15" s="11">
        <f>SUM(AC13:AC14)</f>
        <v>-15402.547399999999</v>
      </c>
      <c r="AD15" s="11">
        <f>SUM(AD13:AD14)</f>
        <v>-6215.5452200000018</v>
      </c>
      <c r="AE15" s="11">
        <f>SUM(AE13:AE14)</f>
        <v>-12912.999320000001</v>
      </c>
      <c r="AF15" s="49">
        <f t="shared" si="0"/>
        <v>-47950.928220000002</v>
      </c>
    </row>
    <row r="16" spans="1:32" x14ac:dyDescent="0.25">
      <c r="B16" s="12" t="s">
        <v>222</v>
      </c>
      <c r="C16" s="14"/>
      <c r="D16" s="14"/>
      <c r="E16" s="14"/>
      <c r="F16" s="14"/>
      <c r="G16" s="51"/>
      <c r="H16" s="14"/>
      <c r="I16" s="14"/>
      <c r="J16" s="14"/>
      <c r="K16" s="14"/>
      <c r="L16" s="51"/>
      <c r="M16" s="14"/>
      <c r="N16" s="14"/>
      <c r="O16" s="14"/>
      <c r="P16" s="14"/>
      <c r="Q16" s="51"/>
      <c r="R16" s="14"/>
      <c r="S16" s="14"/>
      <c r="T16" s="14"/>
      <c r="U16" s="14"/>
      <c r="V16" s="51"/>
      <c r="W16" s="14"/>
      <c r="X16" s="14"/>
      <c r="Y16" s="14"/>
      <c r="Z16" s="14"/>
      <c r="AA16" s="51"/>
      <c r="AB16" s="14"/>
      <c r="AC16" s="14"/>
      <c r="AD16" s="14"/>
      <c r="AE16" s="14"/>
      <c r="AF16" s="51">
        <f t="shared" si="0"/>
        <v>0</v>
      </c>
    </row>
    <row r="17" spans="1:33" x14ac:dyDescent="0.25">
      <c r="B17" s="12" t="s">
        <v>223</v>
      </c>
      <c r="C17" s="14"/>
      <c r="D17" s="14"/>
      <c r="E17" s="14"/>
      <c r="F17" s="14"/>
      <c r="G17" s="51"/>
      <c r="H17" s="14"/>
      <c r="I17" s="14"/>
      <c r="J17" s="14"/>
      <c r="K17" s="14"/>
      <c r="L17" s="51"/>
      <c r="M17" s="14"/>
      <c r="N17" s="14"/>
      <c r="O17" s="14"/>
      <c r="P17" s="14"/>
      <c r="Q17" s="51"/>
      <c r="R17" s="14"/>
      <c r="S17" s="14"/>
      <c r="T17" s="14"/>
      <c r="U17" s="14"/>
      <c r="V17" s="51"/>
      <c r="W17" s="14"/>
      <c r="X17" s="14"/>
      <c r="Y17" s="14"/>
      <c r="Z17" s="14"/>
      <c r="AA17" s="51"/>
      <c r="AB17" s="14"/>
      <c r="AC17" s="14"/>
      <c r="AD17" s="14"/>
      <c r="AE17" s="14"/>
      <c r="AF17" s="51">
        <f t="shared" si="0"/>
        <v>0</v>
      </c>
    </row>
    <row r="18" spans="1:33" x14ac:dyDescent="0.25">
      <c r="B18" s="12" t="s">
        <v>224</v>
      </c>
      <c r="C18" s="14"/>
      <c r="D18" s="14"/>
      <c r="E18" s="14"/>
      <c r="F18" s="14"/>
      <c r="G18" s="51"/>
      <c r="H18" s="14"/>
      <c r="I18" s="14"/>
      <c r="J18" s="14"/>
      <c r="K18" s="14"/>
      <c r="L18" s="51"/>
      <c r="M18" s="14"/>
      <c r="N18" s="14"/>
      <c r="O18" s="14"/>
      <c r="P18" s="14"/>
      <c r="Q18" s="51"/>
      <c r="R18" s="14"/>
      <c r="S18" s="14"/>
      <c r="T18" s="14"/>
      <c r="U18" s="14"/>
      <c r="V18" s="51"/>
      <c r="W18" s="14"/>
      <c r="X18" s="14"/>
      <c r="Y18" s="14"/>
      <c r="Z18" s="14"/>
      <c r="AA18" s="51"/>
      <c r="AB18" s="14"/>
      <c r="AC18" s="14"/>
      <c r="AD18" s="14"/>
      <c r="AE18" s="14"/>
      <c r="AF18" s="51">
        <f t="shared" si="0"/>
        <v>0</v>
      </c>
    </row>
    <row r="19" spans="1:33" x14ac:dyDescent="0.25">
      <c r="B19" s="12" t="s">
        <v>225</v>
      </c>
      <c r="C19" s="14"/>
      <c r="D19" s="14"/>
      <c r="E19" s="14"/>
      <c r="F19" s="14"/>
      <c r="G19" s="51"/>
      <c r="H19" s="14"/>
      <c r="I19" s="14"/>
      <c r="J19" s="14"/>
      <c r="K19" s="14"/>
      <c r="L19" s="51"/>
      <c r="M19" s="14"/>
      <c r="N19" s="14"/>
      <c r="O19" s="14"/>
      <c r="P19" s="14"/>
      <c r="Q19" s="51"/>
      <c r="R19" s="14"/>
      <c r="S19" s="14"/>
      <c r="T19" s="14"/>
      <c r="U19" s="14"/>
      <c r="V19" s="51"/>
      <c r="W19" s="14"/>
      <c r="X19" s="14"/>
      <c r="Y19" s="14"/>
      <c r="Z19" s="14"/>
      <c r="AA19" s="51"/>
      <c r="AB19" s="14"/>
      <c r="AC19" s="14"/>
      <c r="AD19" s="14"/>
      <c r="AE19" s="14"/>
      <c r="AF19" s="51">
        <f t="shared" si="0"/>
        <v>0</v>
      </c>
    </row>
    <row r="20" spans="1:33" s="165" customFormat="1" x14ac:dyDescent="0.25">
      <c r="A20" s="6"/>
      <c r="B20" s="16" t="s">
        <v>226</v>
      </c>
      <c r="C20" s="17">
        <v>-3635</v>
      </c>
      <c r="D20" s="17">
        <v>-1450</v>
      </c>
      <c r="E20" s="17">
        <v>-473.7157999999954</v>
      </c>
      <c r="F20" s="17">
        <v>-2350.2842000000046</v>
      </c>
      <c r="G20" s="55">
        <v>-7909</v>
      </c>
      <c r="H20" s="17">
        <v>-2452.4053400000003</v>
      </c>
      <c r="I20" s="17">
        <v>-475.01014000000214</v>
      </c>
      <c r="J20" s="17">
        <v>-2325.6518299999934</v>
      </c>
      <c r="K20" s="17">
        <v>-9188.7584800000022</v>
      </c>
      <c r="L20" s="55">
        <v>-14441.825789999999</v>
      </c>
      <c r="M20" s="17">
        <v>-5435.1264599999986</v>
      </c>
      <c r="N20" s="17">
        <v>-4311.4490699999969</v>
      </c>
      <c r="O20" s="17">
        <v>-8327.3741000000118</v>
      </c>
      <c r="P20" s="17">
        <v>-6222.7684899999877</v>
      </c>
      <c r="Q20" s="55">
        <v>-24296.83352</v>
      </c>
      <c r="R20" s="17">
        <v>-7261</v>
      </c>
      <c r="S20" s="17">
        <v>933</v>
      </c>
      <c r="T20" s="17">
        <v>-842</v>
      </c>
      <c r="U20" s="17">
        <v>-7719.1776299999938</v>
      </c>
      <c r="V20" s="55">
        <v>-14889.177629999995</v>
      </c>
      <c r="W20" s="17">
        <v>-13433</v>
      </c>
      <c r="X20" s="17">
        <v>-6982</v>
      </c>
      <c r="Y20" s="17">
        <v>-9231</v>
      </c>
      <c r="Z20" s="17">
        <v>-8723</v>
      </c>
      <c r="AA20" s="55">
        <v>-38369</v>
      </c>
      <c r="AB20" s="17">
        <f>SUM(AB15:AB19)</f>
        <v>-13419.83628</v>
      </c>
      <c r="AC20" s="17">
        <f>SUM(AC15:AC19)</f>
        <v>-15402.547399999999</v>
      </c>
      <c r="AD20" s="17">
        <f>SUM(AD15:AD19)</f>
        <v>-6215.5452200000018</v>
      </c>
      <c r="AE20" s="17">
        <f>SUM(AE15:AE19)</f>
        <v>-12912.999320000001</v>
      </c>
      <c r="AF20" s="55">
        <f t="shared" si="0"/>
        <v>-47950.928220000002</v>
      </c>
    </row>
    <row r="21" spans="1:33" s="165" customFormat="1" ht="15.75" thickBot="1" x14ac:dyDescent="0.3">
      <c r="A21" s="2"/>
      <c r="B21" s="18" t="s">
        <v>241</v>
      </c>
      <c r="C21" s="19">
        <v>1</v>
      </c>
      <c r="D21" s="19">
        <v>1</v>
      </c>
      <c r="E21" s="19">
        <v>1</v>
      </c>
      <c r="F21" s="19">
        <v>1</v>
      </c>
      <c r="G21" s="58">
        <v>1</v>
      </c>
      <c r="H21" s="19">
        <v>1</v>
      </c>
      <c r="I21" s="19">
        <v>1</v>
      </c>
      <c r="J21" s="19">
        <v>1</v>
      </c>
      <c r="K21" s="19">
        <v>1</v>
      </c>
      <c r="L21" s="58">
        <v>1</v>
      </c>
      <c r="M21" s="19">
        <v>1</v>
      </c>
      <c r="N21" s="19">
        <v>1</v>
      </c>
      <c r="O21" s="19">
        <v>1</v>
      </c>
      <c r="P21" s="19">
        <v>1</v>
      </c>
      <c r="Q21" s="58">
        <v>1</v>
      </c>
      <c r="R21" s="19">
        <v>1</v>
      </c>
      <c r="S21" s="19">
        <v>1</v>
      </c>
      <c r="T21" s="19">
        <v>1</v>
      </c>
      <c r="U21" s="19">
        <v>1</v>
      </c>
      <c r="V21" s="58">
        <v>1</v>
      </c>
      <c r="W21" s="19">
        <v>1</v>
      </c>
      <c r="X21" s="19">
        <v>1</v>
      </c>
      <c r="Y21" s="19">
        <v>1</v>
      </c>
      <c r="Z21" s="19">
        <v>1</v>
      </c>
      <c r="AA21" s="58">
        <v>1</v>
      </c>
      <c r="AB21" s="19">
        <v>1</v>
      </c>
      <c r="AC21" s="19">
        <v>1</v>
      </c>
      <c r="AD21" s="19">
        <v>1</v>
      </c>
      <c r="AE21" s="19">
        <v>1</v>
      </c>
      <c r="AF21" s="58">
        <v>1</v>
      </c>
    </row>
    <row r="22" spans="1:33" ht="15.75" thickBot="1" x14ac:dyDescent="0.3"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169"/>
    </row>
    <row r="23" spans="1:33" s="165" customFormat="1" ht="15.75" customHeight="1" x14ac:dyDescent="0.25">
      <c r="A23" s="5"/>
      <c r="B23" s="31" t="s">
        <v>242</v>
      </c>
      <c r="C23" s="43" t="s">
        <v>117</v>
      </c>
      <c r="D23" s="43" t="s">
        <v>118</v>
      </c>
      <c r="E23" s="43" t="s">
        <v>119</v>
      </c>
      <c r="F23" s="43" t="s">
        <v>120</v>
      </c>
      <c r="G23" s="48">
        <v>2016</v>
      </c>
      <c r="H23" s="43" t="s">
        <v>121</v>
      </c>
      <c r="I23" s="43" t="s">
        <v>122</v>
      </c>
      <c r="J23" s="43" t="s">
        <v>123</v>
      </c>
      <c r="K23" s="43" t="s">
        <v>124</v>
      </c>
      <c r="L23" s="48">
        <v>2017</v>
      </c>
      <c r="M23" s="43" t="s">
        <v>125</v>
      </c>
      <c r="N23" s="43" t="s">
        <v>126</v>
      </c>
      <c r="O23" s="43" t="s">
        <v>127</v>
      </c>
      <c r="P23" s="43" t="s">
        <v>128</v>
      </c>
      <c r="Q23" s="48">
        <v>2018</v>
      </c>
      <c r="R23" s="43" t="s">
        <v>129</v>
      </c>
      <c r="S23" s="43" t="s">
        <v>130</v>
      </c>
      <c r="T23" s="43" t="s">
        <v>131</v>
      </c>
      <c r="U23" s="43" t="s">
        <v>132</v>
      </c>
      <c r="V23" s="48">
        <v>2019</v>
      </c>
      <c r="W23" s="43" t="s">
        <v>133</v>
      </c>
      <c r="X23" s="43" t="s">
        <v>134</v>
      </c>
      <c r="Y23" s="43" t="s">
        <v>135</v>
      </c>
      <c r="Z23" s="43" t="s">
        <v>136</v>
      </c>
      <c r="AA23" s="48">
        <v>2020</v>
      </c>
      <c r="AB23" s="43" t="s">
        <v>137</v>
      </c>
      <c r="AC23" s="43" t="s">
        <v>138</v>
      </c>
      <c r="AD23" s="43" t="s">
        <v>514</v>
      </c>
      <c r="AE23" s="43" t="s">
        <v>563</v>
      </c>
      <c r="AF23" s="48">
        <v>2021</v>
      </c>
    </row>
    <row r="24" spans="1:33" s="165" customFormat="1" hidden="1" x14ac:dyDescent="0.25">
      <c r="A24" s="5"/>
      <c r="B24" s="31" t="s">
        <v>242</v>
      </c>
      <c r="C24" s="43" t="s">
        <v>139</v>
      </c>
      <c r="D24" s="43" t="s">
        <v>140</v>
      </c>
      <c r="E24" s="43" t="s">
        <v>141</v>
      </c>
      <c r="F24" s="43" t="s">
        <v>142</v>
      </c>
      <c r="G24" s="48">
        <v>2016</v>
      </c>
      <c r="H24" s="43" t="s">
        <v>143</v>
      </c>
      <c r="I24" s="43" t="s">
        <v>144</v>
      </c>
      <c r="J24" s="43" t="s">
        <v>145</v>
      </c>
      <c r="K24" s="43" t="s">
        <v>146</v>
      </c>
      <c r="L24" s="48">
        <v>2017</v>
      </c>
      <c r="M24" s="43" t="s">
        <v>147</v>
      </c>
      <c r="N24" s="43" t="s">
        <v>148</v>
      </c>
      <c r="O24" s="43" t="s">
        <v>149</v>
      </c>
      <c r="P24" s="43" t="s">
        <v>150</v>
      </c>
      <c r="Q24" s="48">
        <v>2018</v>
      </c>
      <c r="R24" s="43" t="s">
        <v>151</v>
      </c>
      <c r="S24" s="43" t="s">
        <v>152</v>
      </c>
      <c r="T24" s="43" t="s">
        <v>153</v>
      </c>
      <c r="U24" s="43" t="s">
        <v>154</v>
      </c>
      <c r="V24" s="48">
        <v>2019</v>
      </c>
      <c r="W24" s="43" t="s">
        <v>155</v>
      </c>
      <c r="X24" s="43" t="s">
        <v>156</v>
      </c>
      <c r="Y24" s="43" t="s">
        <v>157</v>
      </c>
      <c r="Z24" s="43" t="s">
        <v>158</v>
      </c>
      <c r="AA24" s="48">
        <v>2020</v>
      </c>
      <c r="AB24" s="43" t="s">
        <v>159</v>
      </c>
      <c r="AC24" s="43" t="s">
        <v>160</v>
      </c>
      <c r="AD24" s="43" t="s">
        <v>513</v>
      </c>
      <c r="AE24" s="43" t="s">
        <v>564</v>
      </c>
      <c r="AF24" s="48">
        <v>2021</v>
      </c>
    </row>
    <row r="25" spans="1:33" s="165" customFormat="1" x14ac:dyDescent="0.25">
      <c r="A25" s="2"/>
      <c r="B25" s="10" t="s">
        <v>214</v>
      </c>
      <c r="C25" s="11">
        <v>0</v>
      </c>
      <c r="D25" s="11">
        <v>0</v>
      </c>
      <c r="E25" s="11">
        <v>0</v>
      </c>
      <c r="F25" s="11">
        <v>0</v>
      </c>
      <c r="G25" s="49">
        <v>0</v>
      </c>
      <c r="H25" s="11">
        <v>0</v>
      </c>
      <c r="I25" s="11">
        <v>0</v>
      </c>
      <c r="J25" s="11">
        <v>0</v>
      </c>
      <c r="K25" s="11">
        <v>0</v>
      </c>
      <c r="L25" s="49">
        <v>0</v>
      </c>
      <c r="M25" s="11">
        <v>0</v>
      </c>
      <c r="N25" s="11">
        <v>0</v>
      </c>
      <c r="O25" s="11">
        <v>0</v>
      </c>
      <c r="P25" s="11">
        <v>0</v>
      </c>
      <c r="Q25" s="49">
        <v>0</v>
      </c>
      <c r="R25" s="11">
        <v>0</v>
      </c>
      <c r="S25" s="11">
        <v>0</v>
      </c>
      <c r="T25" s="11">
        <v>0</v>
      </c>
      <c r="U25" s="11">
        <v>0</v>
      </c>
      <c r="V25" s="49">
        <v>0</v>
      </c>
      <c r="W25" s="11">
        <v>0</v>
      </c>
      <c r="X25" s="11">
        <v>0</v>
      </c>
      <c r="Y25" s="11">
        <v>0</v>
      </c>
      <c r="Z25" s="11">
        <v>0</v>
      </c>
      <c r="AA25" s="49">
        <v>0</v>
      </c>
      <c r="AB25" s="11">
        <v>0</v>
      </c>
      <c r="AC25" s="11">
        <v>0</v>
      </c>
      <c r="AD25" s="11">
        <v>0</v>
      </c>
      <c r="AE25" s="11">
        <v>0</v>
      </c>
      <c r="AF25" s="49">
        <v>0</v>
      </c>
    </row>
    <row r="26" spans="1:33" x14ac:dyDescent="0.25">
      <c r="B26" s="12" t="s">
        <v>215</v>
      </c>
      <c r="C26" s="1">
        <v>0</v>
      </c>
      <c r="D26" s="1">
        <v>0</v>
      </c>
      <c r="E26" s="1">
        <v>0</v>
      </c>
      <c r="F26" s="1">
        <v>0</v>
      </c>
      <c r="G26" s="50">
        <v>0</v>
      </c>
      <c r="H26" s="1">
        <v>0</v>
      </c>
      <c r="I26" s="1">
        <v>0</v>
      </c>
      <c r="J26" s="1">
        <v>0</v>
      </c>
      <c r="K26" s="1">
        <v>0</v>
      </c>
      <c r="L26" s="50">
        <v>0</v>
      </c>
      <c r="M26" s="1">
        <v>0</v>
      </c>
      <c r="N26" s="1">
        <v>0</v>
      </c>
      <c r="O26" s="1">
        <v>0</v>
      </c>
      <c r="P26" s="1">
        <v>0</v>
      </c>
      <c r="Q26" s="50">
        <v>0</v>
      </c>
      <c r="R26" s="13">
        <v>0</v>
      </c>
      <c r="S26" s="13">
        <v>0</v>
      </c>
      <c r="T26" s="13">
        <v>0</v>
      </c>
      <c r="U26" s="13">
        <v>0</v>
      </c>
      <c r="V26" s="50">
        <v>0</v>
      </c>
      <c r="W26" s="13">
        <v>0</v>
      </c>
      <c r="X26" s="13">
        <v>0</v>
      </c>
      <c r="Y26" s="13">
        <v>0</v>
      </c>
      <c r="Z26" s="13">
        <v>0</v>
      </c>
      <c r="AA26" s="50">
        <v>0</v>
      </c>
      <c r="AB26" s="13">
        <v>0</v>
      </c>
      <c r="AC26" s="14">
        <v>0</v>
      </c>
      <c r="AD26" s="14">
        <v>-1</v>
      </c>
      <c r="AE26" s="14">
        <v>0</v>
      </c>
      <c r="AF26" s="50">
        <v>-1</v>
      </c>
    </row>
    <row r="27" spans="1:33" x14ac:dyDescent="0.25">
      <c r="B27" s="12" t="s">
        <v>216</v>
      </c>
      <c r="C27" s="14">
        <v>0</v>
      </c>
      <c r="D27" s="14">
        <v>0</v>
      </c>
      <c r="E27" s="14">
        <v>0</v>
      </c>
      <c r="F27" s="14">
        <v>0</v>
      </c>
      <c r="G27" s="51">
        <v>0</v>
      </c>
      <c r="H27" s="14">
        <v>0</v>
      </c>
      <c r="I27" s="14">
        <v>0</v>
      </c>
      <c r="J27" s="14">
        <v>0</v>
      </c>
      <c r="K27" s="14">
        <v>-2367</v>
      </c>
      <c r="L27" s="51">
        <v>-2367</v>
      </c>
      <c r="M27" s="14">
        <v>-6</v>
      </c>
      <c r="N27" s="14">
        <v>-1</v>
      </c>
      <c r="O27" s="14">
        <v>-34</v>
      </c>
      <c r="P27" s="14">
        <v>-2109</v>
      </c>
      <c r="Q27" s="51">
        <v>-2150</v>
      </c>
      <c r="R27" s="14">
        <v>-44</v>
      </c>
      <c r="S27" s="14">
        <v>-1030</v>
      </c>
      <c r="T27" s="14">
        <v>-466</v>
      </c>
      <c r="U27" s="14">
        <v>-370</v>
      </c>
      <c r="V27" s="51">
        <v>-1910</v>
      </c>
      <c r="W27" s="1">
        <v>-390</v>
      </c>
      <c r="X27" s="1">
        <v>-356</v>
      </c>
      <c r="Y27" s="1">
        <v>-320</v>
      </c>
      <c r="Z27" s="1">
        <v>-269</v>
      </c>
      <c r="AA27" s="51">
        <v>-1335</v>
      </c>
      <c r="AB27" s="14">
        <v>-281</v>
      </c>
      <c r="AC27" s="14">
        <v>-301</v>
      </c>
      <c r="AD27" s="14">
        <v>-316</v>
      </c>
      <c r="AE27" s="14">
        <v>-347</v>
      </c>
      <c r="AF27" s="51">
        <v>-1245</v>
      </c>
    </row>
    <row r="28" spans="1:33" x14ac:dyDescent="0.25">
      <c r="B28" s="12" t="s">
        <v>217</v>
      </c>
      <c r="C28" s="14">
        <v>0</v>
      </c>
      <c r="D28" s="14">
        <v>0</v>
      </c>
      <c r="E28" s="14">
        <v>0</v>
      </c>
      <c r="F28" s="14">
        <v>0</v>
      </c>
      <c r="G28" s="51">
        <v>0</v>
      </c>
      <c r="H28" s="14">
        <v>0</v>
      </c>
      <c r="I28" s="14">
        <v>0</v>
      </c>
      <c r="J28" s="14">
        <v>0</v>
      </c>
      <c r="K28" s="14">
        <v>0</v>
      </c>
      <c r="L28" s="51">
        <v>0</v>
      </c>
      <c r="M28" s="14">
        <v>13</v>
      </c>
      <c r="N28" s="14">
        <v>7</v>
      </c>
      <c r="O28" s="14">
        <v>733</v>
      </c>
      <c r="P28" s="14">
        <v>724</v>
      </c>
      <c r="Q28" s="51">
        <v>1477</v>
      </c>
      <c r="R28" s="14">
        <v>940</v>
      </c>
      <c r="S28" s="14">
        <v>1194</v>
      </c>
      <c r="T28" s="14">
        <v>1023</v>
      </c>
      <c r="U28" s="14">
        <v>1168</v>
      </c>
      <c r="V28" s="51">
        <v>4325</v>
      </c>
      <c r="W28" s="1">
        <v>1270</v>
      </c>
      <c r="X28" s="1">
        <v>1087</v>
      </c>
      <c r="Y28" s="1">
        <v>708</v>
      </c>
      <c r="Z28" s="1">
        <v>442</v>
      </c>
      <c r="AA28" s="51">
        <v>3507</v>
      </c>
      <c r="AB28" s="14">
        <v>42</v>
      </c>
      <c r="AC28" s="14">
        <v>140</v>
      </c>
      <c r="AD28" s="14">
        <v>167</v>
      </c>
      <c r="AE28" s="14">
        <v>344</v>
      </c>
      <c r="AF28" s="51">
        <v>693</v>
      </c>
    </row>
    <row r="29" spans="1:33" x14ac:dyDescent="0.25">
      <c r="B29" s="12" t="s">
        <v>218</v>
      </c>
      <c r="C29" s="9">
        <v>0</v>
      </c>
      <c r="D29" s="9">
        <v>0</v>
      </c>
      <c r="E29" s="9">
        <v>0</v>
      </c>
      <c r="F29" s="9">
        <v>0</v>
      </c>
      <c r="G29" s="50">
        <v>0</v>
      </c>
      <c r="H29" s="9">
        <v>0</v>
      </c>
      <c r="I29" s="9">
        <v>0</v>
      </c>
      <c r="J29" s="9">
        <v>0</v>
      </c>
      <c r="K29" s="9">
        <v>0</v>
      </c>
      <c r="L29" s="50">
        <v>0</v>
      </c>
      <c r="M29" s="9">
        <v>0</v>
      </c>
      <c r="N29" s="9">
        <v>0</v>
      </c>
      <c r="O29" s="9">
        <v>0</v>
      </c>
      <c r="P29" s="9">
        <v>0</v>
      </c>
      <c r="Q29" s="50">
        <v>0</v>
      </c>
      <c r="R29" s="13">
        <v>0</v>
      </c>
      <c r="S29" s="13">
        <v>0</v>
      </c>
      <c r="T29" s="13">
        <v>0</v>
      </c>
      <c r="U29" s="13">
        <v>0</v>
      </c>
      <c r="V29" s="50">
        <v>0</v>
      </c>
      <c r="W29" s="13">
        <v>0</v>
      </c>
      <c r="X29" s="13">
        <v>0</v>
      </c>
      <c r="Y29" s="13">
        <v>0</v>
      </c>
      <c r="Z29" s="13">
        <v>0</v>
      </c>
      <c r="AA29" s="50">
        <v>0</v>
      </c>
      <c r="AB29" s="13">
        <v>0</v>
      </c>
      <c r="AC29" s="14">
        <v>0</v>
      </c>
      <c r="AD29" s="14">
        <v>0</v>
      </c>
      <c r="AE29" s="14">
        <v>0</v>
      </c>
      <c r="AF29" s="50">
        <v>0</v>
      </c>
    </row>
    <row r="30" spans="1:33" x14ac:dyDescent="0.25">
      <c r="B30" s="12" t="s">
        <v>219</v>
      </c>
      <c r="C30" s="14">
        <v>0</v>
      </c>
      <c r="D30" s="14">
        <v>0</v>
      </c>
      <c r="E30" s="14">
        <v>0</v>
      </c>
      <c r="F30" s="14">
        <v>0</v>
      </c>
      <c r="G30" s="51">
        <v>0</v>
      </c>
      <c r="H30" s="14">
        <v>0</v>
      </c>
      <c r="I30" s="14">
        <v>0</v>
      </c>
      <c r="J30" s="14">
        <v>0</v>
      </c>
      <c r="K30" s="14">
        <v>0</v>
      </c>
      <c r="L30" s="51">
        <v>0</v>
      </c>
      <c r="M30" s="14">
        <v>0</v>
      </c>
      <c r="N30" s="14">
        <v>0</v>
      </c>
      <c r="O30" s="14">
        <v>0</v>
      </c>
      <c r="P30" s="14">
        <v>0</v>
      </c>
      <c r="Q30" s="51">
        <v>0</v>
      </c>
      <c r="R30" s="14">
        <v>0</v>
      </c>
      <c r="S30" s="14">
        <v>0</v>
      </c>
      <c r="T30" s="14">
        <v>0</v>
      </c>
      <c r="U30" s="14">
        <v>0</v>
      </c>
      <c r="V30" s="51">
        <v>0</v>
      </c>
      <c r="W30" s="1">
        <v>0</v>
      </c>
      <c r="X30" s="1">
        <v>0</v>
      </c>
      <c r="Y30" s="1">
        <v>0</v>
      </c>
      <c r="Z30" s="1">
        <v>0</v>
      </c>
      <c r="AA30" s="51">
        <v>0</v>
      </c>
      <c r="AB30" s="14">
        <v>0</v>
      </c>
      <c r="AC30" s="14">
        <v>-1</v>
      </c>
      <c r="AD30" s="14">
        <v>0</v>
      </c>
      <c r="AE30" s="14">
        <v>0</v>
      </c>
      <c r="AF30" s="51">
        <v>-1</v>
      </c>
    </row>
    <row r="31" spans="1:33" s="165" customFormat="1" x14ac:dyDescent="0.25">
      <c r="A31" s="2"/>
      <c r="B31" s="10" t="s">
        <v>196</v>
      </c>
      <c r="C31" s="11">
        <v>0</v>
      </c>
      <c r="D31" s="11">
        <v>0</v>
      </c>
      <c r="E31" s="11">
        <v>0</v>
      </c>
      <c r="F31" s="11">
        <v>0</v>
      </c>
      <c r="G31" s="49">
        <v>0</v>
      </c>
      <c r="H31" s="11">
        <v>0</v>
      </c>
      <c r="I31" s="11">
        <v>0</v>
      </c>
      <c r="J31" s="11">
        <v>0</v>
      </c>
      <c r="K31" s="11">
        <v>-2367</v>
      </c>
      <c r="L31" s="49">
        <v>-2367</v>
      </c>
      <c r="M31" s="11">
        <v>7</v>
      </c>
      <c r="N31" s="11">
        <v>6</v>
      </c>
      <c r="O31" s="11">
        <v>699</v>
      </c>
      <c r="P31" s="11">
        <v>-1385</v>
      </c>
      <c r="Q31" s="49">
        <v>-673</v>
      </c>
      <c r="R31" s="11">
        <v>896</v>
      </c>
      <c r="S31" s="11">
        <v>164</v>
      </c>
      <c r="T31" s="11">
        <v>557</v>
      </c>
      <c r="U31" s="11">
        <v>798</v>
      </c>
      <c r="V31" s="49">
        <v>2415</v>
      </c>
      <c r="W31" s="11">
        <v>880</v>
      </c>
      <c r="X31" s="11">
        <v>731</v>
      </c>
      <c r="Y31" s="11">
        <v>388</v>
      </c>
      <c r="Z31" s="11">
        <v>173</v>
      </c>
      <c r="AA31" s="49">
        <v>2172</v>
      </c>
      <c r="AB31" s="11">
        <v>-239</v>
      </c>
      <c r="AC31" s="11">
        <v>-162</v>
      </c>
      <c r="AD31" s="11">
        <v>-150</v>
      </c>
      <c r="AE31" s="11">
        <v>-3</v>
      </c>
      <c r="AF31" s="49">
        <v>-554</v>
      </c>
    </row>
    <row r="32" spans="1:33" x14ac:dyDescent="0.25">
      <c r="B32" s="12" t="s">
        <v>220</v>
      </c>
      <c r="C32" s="14">
        <v>0</v>
      </c>
      <c r="D32" s="14">
        <v>0</v>
      </c>
      <c r="E32" s="14">
        <v>0</v>
      </c>
      <c r="F32" s="14">
        <v>0</v>
      </c>
      <c r="G32" s="51">
        <v>0</v>
      </c>
      <c r="H32" s="14">
        <v>0</v>
      </c>
      <c r="I32" s="14">
        <v>0</v>
      </c>
      <c r="J32" s="14">
        <v>0</v>
      </c>
      <c r="K32" s="14">
        <v>0</v>
      </c>
      <c r="L32" s="51">
        <v>0</v>
      </c>
      <c r="M32" s="14">
        <v>0</v>
      </c>
      <c r="N32" s="14">
        <v>0</v>
      </c>
      <c r="O32" s="14">
        <v>0</v>
      </c>
      <c r="P32" s="14">
        <v>0</v>
      </c>
      <c r="Q32" s="51">
        <v>0</v>
      </c>
      <c r="R32" s="14">
        <v>0</v>
      </c>
      <c r="S32" s="14">
        <v>0</v>
      </c>
      <c r="T32" s="14">
        <v>0</v>
      </c>
      <c r="U32" s="14">
        <v>0</v>
      </c>
      <c r="V32" s="51">
        <v>0</v>
      </c>
      <c r="W32" s="14">
        <v>0</v>
      </c>
      <c r="X32" s="14">
        <v>0</v>
      </c>
      <c r="Y32" s="14">
        <v>0</v>
      </c>
      <c r="Z32" s="14">
        <v>0</v>
      </c>
      <c r="AA32" s="51">
        <v>0</v>
      </c>
      <c r="AB32" s="14">
        <v>0</v>
      </c>
      <c r="AC32" s="14">
        <v>0</v>
      </c>
      <c r="AD32" s="14">
        <v>0</v>
      </c>
      <c r="AE32" s="14">
        <v>0</v>
      </c>
      <c r="AF32" s="51">
        <v>0</v>
      </c>
    </row>
    <row r="33" spans="1:32" s="165" customFormat="1" x14ac:dyDescent="0.25">
      <c r="A33" s="2"/>
      <c r="B33" s="10" t="s">
        <v>221</v>
      </c>
      <c r="C33" s="11">
        <v>0</v>
      </c>
      <c r="D33" s="11">
        <v>0</v>
      </c>
      <c r="E33" s="11">
        <v>0</v>
      </c>
      <c r="F33" s="11">
        <v>0</v>
      </c>
      <c r="G33" s="49">
        <v>0</v>
      </c>
      <c r="H33" s="11">
        <v>0</v>
      </c>
      <c r="I33" s="11">
        <v>0</v>
      </c>
      <c r="J33" s="11">
        <v>0</v>
      </c>
      <c r="K33" s="11">
        <v>-2367</v>
      </c>
      <c r="L33" s="49">
        <v>-2367</v>
      </c>
      <c r="M33" s="11">
        <v>7</v>
      </c>
      <c r="N33" s="11">
        <v>6</v>
      </c>
      <c r="O33" s="11">
        <v>699</v>
      </c>
      <c r="P33" s="11">
        <v>-1385</v>
      </c>
      <c r="Q33" s="49">
        <v>-673</v>
      </c>
      <c r="R33" s="11">
        <v>896</v>
      </c>
      <c r="S33" s="11">
        <v>164</v>
      </c>
      <c r="T33" s="11">
        <v>557</v>
      </c>
      <c r="U33" s="11">
        <v>798</v>
      </c>
      <c r="V33" s="49">
        <v>2415</v>
      </c>
      <c r="W33" s="11">
        <v>880</v>
      </c>
      <c r="X33" s="11">
        <v>731</v>
      </c>
      <c r="Y33" s="11">
        <v>388</v>
      </c>
      <c r="Z33" s="11">
        <v>173</v>
      </c>
      <c r="AA33" s="49">
        <v>2172</v>
      </c>
      <c r="AB33" s="11">
        <v>-239</v>
      </c>
      <c r="AC33" s="11">
        <v>-162</v>
      </c>
      <c r="AD33" s="11">
        <v>-150</v>
      </c>
      <c r="AE33" s="11">
        <v>-3</v>
      </c>
      <c r="AF33" s="49">
        <v>-554</v>
      </c>
    </row>
    <row r="34" spans="1:32" x14ac:dyDescent="0.25">
      <c r="B34" s="12" t="s">
        <v>222</v>
      </c>
      <c r="C34" s="14">
        <v>0</v>
      </c>
      <c r="D34" s="14">
        <v>0</v>
      </c>
      <c r="E34" s="14">
        <v>0</v>
      </c>
      <c r="F34" s="14">
        <v>0</v>
      </c>
      <c r="G34" s="51">
        <v>0</v>
      </c>
      <c r="H34" s="14">
        <v>0</v>
      </c>
      <c r="I34" s="14">
        <v>0</v>
      </c>
      <c r="J34" s="14">
        <v>0</v>
      </c>
      <c r="K34" s="14">
        <v>-5779</v>
      </c>
      <c r="L34" s="51">
        <v>-5779</v>
      </c>
      <c r="M34" s="14">
        <v>-1</v>
      </c>
      <c r="N34" s="14">
        <v>-1</v>
      </c>
      <c r="O34" s="14">
        <v>-158</v>
      </c>
      <c r="P34" s="14">
        <v>-5258</v>
      </c>
      <c r="Q34" s="51">
        <v>-5418</v>
      </c>
      <c r="R34" s="14">
        <v>-218</v>
      </c>
      <c r="S34" s="14">
        <v>-2657</v>
      </c>
      <c r="T34" s="14">
        <v>-1260</v>
      </c>
      <c r="U34" s="14">
        <v>-1063</v>
      </c>
      <c r="V34" s="51">
        <v>-5198</v>
      </c>
      <c r="W34" s="1">
        <v>-1101</v>
      </c>
      <c r="X34" s="1">
        <v>-997</v>
      </c>
      <c r="Y34" s="1">
        <v>-857</v>
      </c>
      <c r="Z34" s="1">
        <v>-732</v>
      </c>
      <c r="AA34" s="51">
        <v>-3687</v>
      </c>
      <c r="AB34" s="14">
        <v>-683</v>
      </c>
      <c r="AC34" s="14">
        <v>-737</v>
      </c>
      <c r="AD34" s="14">
        <v>-788</v>
      </c>
      <c r="AE34" s="14">
        <v>-892</v>
      </c>
      <c r="AF34" s="51">
        <v>-3100</v>
      </c>
    </row>
    <row r="35" spans="1:32" x14ac:dyDescent="0.25">
      <c r="B35" s="12" t="s">
        <v>223</v>
      </c>
      <c r="C35" s="14">
        <v>0</v>
      </c>
      <c r="D35" s="14">
        <v>0</v>
      </c>
      <c r="E35" s="14">
        <v>0</v>
      </c>
      <c r="F35" s="14">
        <v>0</v>
      </c>
      <c r="G35" s="51">
        <v>0</v>
      </c>
      <c r="H35" s="14">
        <v>0</v>
      </c>
      <c r="I35" s="14">
        <v>0</v>
      </c>
      <c r="J35" s="14">
        <v>0</v>
      </c>
      <c r="K35" s="14">
        <v>-2089</v>
      </c>
      <c r="L35" s="51">
        <v>-2089</v>
      </c>
      <c r="M35" s="14">
        <v>-1</v>
      </c>
      <c r="N35" s="14">
        <v>0</v>
      </c>
      <c r="O35" s="14">
        <v>-63</v>
      </c>
      <c r="P35" s="14">
        <v>-1895</v>
      </c>
      <c r="Q35" s="51">
        <v>-1959</v>
      </c>
      <c r="R35" s="14">
        <v>-81</v>
      </c>
      <c r="S35" s="14">
        <v>-963</v>
      </c>
      <c r="T35" s="14">
        <v>-457</v>
      </c>
      <c r="U35" s="14">
        <v>-379</v>
      </c>
      <c r="V35" s="51">
        <v>-1880</v>
      </c>
      <c r="W35" s="1">
        <v>-401</v>
      </c>
      <c r="X35" s="1">
        <v>-363</v>
      </c>
      <c r="Y35" s="1">
        <v>-314</v>
      </c>
      <c r="Z35" s="1">
        <v>-256</v>
      </c>
      <c r="AA35" s="51">
        <v>-1334</v>
      </c>
      <c r="AB35" s="14">
        <v>-250</v>
      </c>
      <c r="AC35" s="14">
        <v>-270</v>
      </c>
      <c r="AD35" s="14">
        <v>-288</v>
      </c>
      <c r="AE35" s="14">
        <v>-316</v>
      </c>
      <c r="AF35" s="51">
        <v>-1124</v>
      </c>
    </row>
    <row r="36" spans="1:32" x14ac:dyDescent="0.25">
      <c r="B36" s="12" t="s">
        <v>224</v>
      </c>
      <c r="C36" s="14">
        <v>0</v>
      </c>
      <c r="D36" s="14">
        <v>0</v>
      </c>
      <c r="E36" s="14">
        <v>0</v>
      </c>
      <c r="F36" s="14">
        <v>0</v>
      </c>
      <c r="G36" s="51">
        <v>0</v>
      </c>
      <c r="H36" s="14">
        <v>0</v>
      </c>
      <c r="I36" s="14">
        <v>0</v>
      </c>
      <c r="J36" s="14">
        <v>0</v>
      </c>
      <c r="K36" s="14">
        <v>0</v>
      </c>
      <c r="L36" s="51">
        <v>0</v>
      </c>
      <c r="M36" s="14">
        <v>0</v>
      </c>
      <c r="N36" s="14">
        <v>0</v>
      </c>
      <c r="O36" s="14">
        <v>0</v>
      </c>
      <c r="P36" s="14">
        <v>0</v>
      </c>
      <c r="Q36" s="51">
        <v>0</v>
      </c>
      <c r="R36" s="14">
        <v>0</v>
      </c>
      <c r="S36" s="14">
        <v>0</v>
      </c>
      <c r="T36" s="14">
        <v>0</v>
      </c>
      <c r="U36" s="14">
        <v>0</v>
      </c>
      <c r="V36" s="51">
        <v>0</v>
      </c>
      <c r="W36" s="1">
        <v>0</v>
      </c>
      <c r="X36" s="1">
        <v>0</v>
      </c>
      <c r="Y36" s="1">
        <v>0</v>
      </c>
      <c r="Z36" s="1">
        <v>0</v>
      </c>
      <c r="AA36" s="51">
        <v>0</v>
      </c>
      <c r="AB36" s="14">
        <v>0</v>
      </c>
      <c r="AC36" s="14">
        <v>0</v>
      </c>
      <c r="AD36" s="14">
        <v>0</v>
      </c>
      <c r="AE36" s="14">
        <v>0</v>
      </c>
      <c r="AF36" s="51">
        <v>0</v>
      </c>
    </row>
    <row r="37" spans="1:32" x14ac:dyDescent="0.25">
      <c r="B37" s="12" t="s">
        <v>225</v>
      </c>
      <c r="C37" s="14">
        <v>0</v>
      </c>
      <c r="D37" s="14">
        <v>0</v>
      </c>
      <c r="E37" s="14">
        <v>0</v>
      </c>
      <c r="F37" s="14">
        <v>0</v>
      </c>
      <c r="G37" s="51">
        <v>0</v>
      </c>
      <c r="H37" s="14">
        <v>0</v>
      </c>
      <c r="I37" s="14">
        <v>0</v>
      </c>
      <c r="J37" s="14">
        <v>0</v>
      </c>
      <c r="K37" s="14">
        <v>0</v>
      </c>
      <c r="L37" s="51">
        <v>0</v>
      </c>
      <c r="M37" s="14">
        <v>0</v>
      </c>
      <c r="N37" s="14">
        <v>0</v>
      </c>
      <c r="O37" s="14">
        <v>0</v>
      </c>
      <c r="P37" s="14">
        <v>0</v>
      </c>
      <c r="Q37" s="51">
        <v>0</v>
      </c>
      <c r="R37" s="14">
        <v>0</v>
      </c>
      <c r="S37" s="14">
        <v>0</v>
      </c>
      <c r="T37" s="14">
        <v>0</v>
      </c>
      <c r="U37" s="14">
        <v>0</v>
      </c>
      <c r="V37" s="51">
        <v>0</v>
      </c>
      <c r="W37" s="1">
        <v>0</v>
      </c>
      <c r="X37" s="1">
        <v>0</v>
      </c>
      <c r="Y37" s="1">
        <v>0</v>
      </c>
      <c r="Z37" s="1">
        <v>0</v>
      </c>
      <c r="AA37" s="51">
        <v>0</v>
      </c>
      <c r="AB37" s="14">
        <v>0</v>
      </c>
      <c r="AC37" s="14">
        <v>0</v>
      </c>
      <c r="AD37" s="14">
        <v>0</v>
      </c>
      <c r="AE37" s="14">
        <v>0</v>
      </c>
      <c r="AF37" s="51">
        <v>0</v>
      </c>
    </row>
    <row r="38" spans="1:32" s="165" customFormat="1" x14ac:dyDescent="0.25">
      <c r="A38" s="5"/>
      <c r="B38" s="16" t="s">
        <v>226</v>
      </c>
      <c r="C38" s="17">
        <v>0</v>
      </c>
      <c r="D38" s="17">
        <v>0</v>
      </c>
      <c r="E38" s="17">
        <v>0</v>
      </c>
      <c r="F38" s="17">
        <v>0</v>
      </c>
      <c r="G38" s="55">
        <v>0</v>
      </c>
      <c r="H38" s="17">
        <v>0</v>
      </c>
      <c r="I38" s="17">
        <v>0</v>
      </c>
      <c r="J38" s="17">
        <v>0</v>
      </c>
      <c r="K38" s="17">
        <v>-10235</v>
      </c>
      <c r="L38" s="55">
        <v>-10235</v>
      </c>
      <c r="M38" s="17">
        <v>5</v>
      </c>
      <c r="N38" s="17">
        <v>5</v>
      </c>
      <c r="O38" s="17">
        <v>478</v>
      </c>
      <c r="P38" s="17">
        <v>-8538</v>
      </c>
      <c r="Q38" s="55">
        <v>-8050</v>
      </c>
      <c r="R38" s="17">
        <v>597</v>
      </c>
      <c r="S38" s="17">
        <v>-3456</v>
      </c>
      <c r="T38" s="17">
        <v>-1160</v>
      </c>
      <c r="U38" s="17">
        <v>-644</v>
      </c>
      <c r="V38" s="55">
        <v>-4663</v>
      </c>
      <c r="W38" s="17">
        <v>-622</v>
      </c>
      <c r="X38" s="17">
        <v>-629</v>
      </c>
      <c r="Y38" s="17">
        <v>-783</v>
      </c>
      <c r="Z38" s="17">
        <v>-815</v>
      </c>
      <c r="AA38" s="55">
        <v>-2849</v>
      </c>
      <c r="AB38" s="17">
        <v>-1172</v>
      </c>
      <c r="AC38" s="17">
        <v>-1169</v>
      </c>
      <c r="AD38" s="17">
        <v>-1226</v>
      </c>
      <c r="AE38" s="17">
        <v>-1211</v>
      </c>
      <c r="AF38" s="55">
        <v>-4778</v>
      </c>
    </row>
    <row r="39" spans="1:32" s="165" customFormat="1" ht="15.75" thickBot="1" x14ac:dyDescent="0.3">
      <c r="A39" s="2"/>
      <c r="B39" s="18" t="s">
        <v>241</v>
      </c>
      <c r="C39" s="19">
        <v>1</v>
      </c>
      <c r="D39" s="19">
        <v>1</v>
      </c>
      <c r="E39" s="19">
        <v>1</v>
      </c>
      <c r="F39" s="19">
        <v>1</v>
      </c>
      <c r="G39" s="58">
        <v>1</v>
      </c>
      <c r="H39" s="19">
        <v>1</v>
      </c>
      <c r="I39" s="19">
        <v>1</v>
      </c>
      <c r="J39" s="19">
        <v>1</v>
      </c>
      <c r="K39" s="19">
        <v>1</v>
      </c>
      <c r="L39" s="58">
        <v>1</v>
      </c>
      <c r="M39" s="19">
        <v>1</v>
      </c>
      <c r="N39" s="19">
        <v>1</v>
      </c>
      <c r="O39" s="19">
        <v>1</v>
      </c>
      <c r="P39" s="19">
        <v>1</v>
      </c>
      <c r="Q39" s="58">
        <v>1</v>
      </c>
      <c r="R39" s="19">
        <v>1</v>
      </c>
      <c r="S39" s="19">
        <v>1</v>
      </c>
      <c r="T39" s="19">
        <v>1</v>
      </c>
      <c r="U39" s="19">
        <v>1</v>
      </c>
      <c r="V39" s="58">
        <v>1</v>
      </c>
      <c r="W39" s="19">
        <v>1</v>
      </c>
      <c r="X39" s="19">
        <v>1</v>
      </c>
      <c r="Y39" s="19">
        <v>1</v>
      </c>
      <c r="Z39" s="19">
        <v>1</v>
      </c>
      <c r="AA39" s="58">
        <v>1</v>
      </c>
      <c r="AB39" s="19">
        <v>1</v>
      </c>
      <c r="AC39" s="19">
        <v>1</v>
      </c>
      <c r="AD39" s="19">
        <v>1</v>
      </c>
      <c r="AE39" s="19">
        <v>1</v>
      </c>
      <c r="AF39" s="58">
        <v>1</v>
      </c>
    </row>
  </sheetData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1141CBA3AD21448FDE0128F8931EDC" ma:contentTypeVersion="8" ma:contentTypeDescription="Crie um novo documento." ma:contentTypeScope="" ma:versionID="3a0a92b3ffb52b24a6ed9899af00257c">
  <xsd:schema xmlns:xsd="http://www.w3.org/2001/XMLSchema" xmlns:xs="http://www.w3.org/2001/XMLSchema" xmlns:p="http://schemas.microsoft.com/office/2006/metadata/properties" xmlns:ns1="http://schemas.microsoft.com/sharepoint/v3" xmlns:ns2="72687786-9113-4c17-8e80-84711f524047" xmlns:ns3="1e896e33-fbdb-4ca4-a931-871b2ca220e3" targetNamespace="http://schemas.microsoft.com/office/2006/metadata/properties" ma:root="true" ma:fieldsID="89a05211ee948227eeefe3341dd4ac54" ns1:_="" ns2:_="" ns3:_="">
    <xsd:import namespace="http://schemas.microsoft.com/sharepoint/v3"/>
    <xsd:import namespace="72687786-9113-4c17-8e80-84711f524047"/>
    <xsd:import namespace="1e896e33-fbdb-4ca4-a931-871b2ca22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87786-9113-4c17-8e80-84711f524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96e33-fbdb-4ca4-a931-871b2ca22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FCF509F-EC35-4E07-91EB-E351653645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687786-9113-4c17-8e80-84711f524047"/>
    <ds:schemaRef ds:uri="1e896e33-fbdb-4ca4-a931-871b2ca220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F9F51B-D6AD-44AA-98B4-99092A3F2C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3DDFD3-127A-4E7B-844F-88919FA93B0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72687786-9113-4c17-8e80-84711f5240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e896e33-fbdb-4ca4-a931-871b2ca220e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XS (eng)</vt:lpstr>
      <vt:lpstr>BALANÇO PATRIMONIAL</vt:lpstr>
      <vt:lpstr>BP Antiga Parceria</vt:lpstr>
      <vt:lpstr>BP Novas Parcerias</vt:lpstr>
      <vt:lpstr>BP - TOO SEG</vt:lpstr>
      <vt:lpstr>DRE CAIXA SEGURIDADE</vt:lpstr>
      <vt:lpstr>DRE CAIXA SEGURIDADE CONTABIL</vt:lpstr>
      <vt:lpstr>DRE AGRUPADA</vt:lpstr>
      <vt:lpstr>DRE HOLDING SEGURIDADE</vt:lpstr>
      <vt:lpstr>DRE NEGÓCIOS DE DISTRIBUIÇÃO</vt:lpstr>
      <vt:lpstr>DRE ANTIGA PARCERIA CAIXA</vt:lpstr>
      <vt:lpstr>DRE NOVAS PARCERIAS CAIXA</vt:lpstr>
      <vt:lpstr>DRE PARCERIAS BANCO PAN</vt:lpstr>
      <vt:lpstr>Desempenho Risco</vt:lpstr>
      <vt:lpstr>Desempenho Acumulação</vt:lpstr>
      <vt:lpstr>INDICADORES</vt:lpstr>
      <vt:lpstr>SEGMENTS</vt:lpstr>
      <vt:lpstr>COMPANIES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Welles Melo Junior</dc:creator>
  <cp:keywords/>
  <dc:description/>
  <cp:lastModifiedBy>Fabiano Mildner</cp:lastModifiedBy>
  <cp:revision/>
  <dcterms:created xsi:type="dcterms:W3CDTF">2021-05-17T17:36:58Z</dcterms:created>
  <dcterms:modified xsi:type="dcterms:W3CDTF">2022-03-11T22:08:04Z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0x010100B21141CBA3AD21448FDE0128F8931EDC</vt:lpwstr>
  </property>
  <property fmtid="{D5CDD505-2E9C-101B-9397-08002B2CF9AE}" pid="3" name="MSIP_Label_fde7aacd-7cc4-4c31-9e6f-7ef306428f09_Enabled">
    <vt:lpwstr>true</vt:lpwstr>
  </property>
  <property fmtid="{D5CDD505-2E9C-101B-9397-08002B2CF9AE}" pid="4" name="MSIP_Label_fde7aacd-7cc4-4c31-9e6f-7ef306428f09_SetDate">
    <vt:lpwstr>2022-02-15T17:18:02Z</vt:lpwstr>
  </property>
  <property fmtid="{D5CDD505-2E9C-101B-9397-08002B2CF9AE}" pid="5" name="MSIP_Label_fde7aacd-7cc4-4c31-9e6f-7ef306428f09_Method">
    <vt:lpwstr>Privileged</vt:lpwstr>
  </property>
  <property fmtid="{D5CDD505-2E9C-101B-9397-08002B2CF9AE}" pid="6" name="MSIP_Label_fde7aacd-7cc4-4c31-9e6f-7ef306428f09_Name">
    <vt:lpwstr>_PUBLICO</vt:lpwstr>
  </property>
  <property fmtid="{D5CDD505-2E9C-101B-9397-08002B2CF9AE}" pid="7" name="MSIP_Label_fde7aacd-7cc4-4c31-9e6f-7ef306428f09_SiteId">
    <vt:lpwstr>ab9bba98-684a-43fb-add8-9c2bebede229</vt:lpwstr>
  </property>
  <property fmtid="{D5CDD505-2E9C-101B-9397-08002B2CF9AE}" pid="8" name="MSIP_Label_fde7aacd-7cc4-4c31-9e6f-7ef306428f09_ActionId">
    <vt:lpwstr>519d9d53-9ba0-491e-b3d8-df98bd450362</vt:lpwstr>
  </property>
  <property fmtid="{D5CDD505-2E9C-101B-9397-08002B2CF9AE}" pid="9" name="MSIP_Label_fde7aacd-7cc4-4c31-9e6f-7ef306428f09_ContentBits">
    <vt:lpwstr>1</vt:lpwstr>
  </property>
</Properties>
</file>