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4T25\Planilha de fundamentos\"/>
    </mc:Choice>
  </mc:AlternateContent>
  <xr:revisionPtr revIDLastSave="0" documentId="13_ncr:1_{E9513681-EDE6-41B2-930A-03C20DE783C2}" xr6:coauthVersionLast="47" xr6:coauthVersionMax="47" xr10:uidLastSave="{00000000-0000-0000-0000-000000000000}"/>
  <bookViews>
    <workbookView xWindow="-110" yWindow="-110" windowWidth="19420" windowHeight="11500" tabRatio="889" activeTab="8" xr2:uid="{5DF10B22-BEAD-48A1-9E42-2634BFE0BF64}"/>
  </bookViews>
  <sheets>
    <sheet name="Índice" sheetId="11" r:id="rId1"/>
    <sheet name="Balanço" sheetId="2" r:id="rId2"/>
    <sheet name="Fluxo de Caixa" sheetId="3" r:id="rId3"/>
    <sheet name="DRE " sheetId="4" r:id="rId4"/>
    <sheet name="DRE (PRÉ IFRS16)" sheetId="5" r:id="rId5"/>
    <sheet name="Despesas" sheetId="6" r:id="rId6"/>
    <sheet name="Varejo" sheetId="20" r:id="rId7"/>
    <sheet name="Varejo (PRÉ IFRS16)" sheetId="22" r:id="rId8"/>
    <sheet name="Serviços Financeiros" sheetId="8" r:id="rId9"/>
    <sheet name="Dados Operacionais" sheetId="29" r:id="rId10"/>
    <sheet name="CAPEX" sheetId="30" r:id="rId11"/>
    <sheet name="Recebíveis C&amp;A Pay" sheetId="31" r:id="rId12"/>
    <sheet name="Lojas" sheetId="32" r:id="rId13"/>
    <sheet name="ROIC" sheetId="33" r:id="rId14"/>
  </sheets>
  <externalReferences>
    <externalReference r:id="rId15"/>
    <externalReference r:id="rId16"/>
  </externalReferences>
  <definedNames>
    <definedName name="__123Graph_A" localSheetId="12" hidden="1">[1]Balance!#REF!</definedName>
    <definedName name="__123Graph_A" localSheetId="13" hidden="1">[1]Balance!#REF!</definedName>
    <definedName name="__123Graph_A" hidden="1">[1]Balance!#REF!</definedName>
    <definedName name="__123Graph_AActual" localSheetId="12" hidden="1">[1]Balance!#REF!</definedName>
    <definedName name="__123Graph_AActual" localSheetId="13" hidden="1">[1]Balance!#REF!</definedName>
    <definedName name="__123Graph_AActual" hidden="1">[1]Balance!#REF!</definedName>
    <definedName name="__123Graph_B" localSheetId="13" hidden="1">[1]Balance!#REF!</definedName>
    <definedName name="__123Graph_B" hidden="1">[1]Balance!#REF!</definedName>
    <definedName name="__123Graph_BActual" localSheetId="13" hidden="1">[1]Balance!#REF!</definedName>
    <definedName name="__123Graph_BActual" hidden="1">[1]Balance!#REF!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Lojas!$B$10:$G$351</definedName>
    <definedName name="_Order1" hidden="1">255</definedName>
    <definedName name="_Order2" hidden="1">255</definedName>
    <definedName name="csc" hidden="1">#REF!</definedName>
    <definedName name="d" localSheetId="10" hidden="1">{"summd",#N/A,FALSE,"T-FR";"summlc",#N/A,FALSE,"T-FR"}</definedName>
    <definedName name="d" localSheetId="9" hidden="1">{"summd",#N/A,FALSE,"T-FR";"summlc",#N/A,FALSE,"T-FR"}</definedName>
    <definedName name="d" localSheetId="12" hidden="1">{"summd",#N/A,FALSE,"T-FR";"summlc",#N/A,FALSE,"T-FR"}</definedName>
    <definedName name="d" localSheetId="11" hidden="1">{"summd",#N/A,FALSE,"T-FR";"summlc",#N/A,FALSE,"T-FR"}</definedName>
    <definedName name="d" localSheetId="13" hidden="1">{"summd",#N/A,FALSE,"T-FR";"summlc",#N/A,FALSE,"T-FR"}</definedName>
    <definedName name="d" hidden="1">{"summd",#N/A,FALSE,"T-FR";"summlc",#N/A,FALSE,"T-FR"}</definedName>
    <definedName name="dcs" hidden="1">[1]Balance!#REF!</definedName>
    <definedName name="despesas" hidden="1">#REF!</definedName>
    <definedName name="Neimar2" hidden="1">[2]Balance!#REF!</definedName>
    <definedName name="Neimar3" hidden="1">[2]Balance!#REF!</definedName>
    <definedName name="Neimar4" hidden="1">[2]Balance!#REF!</definedName>
    <definedName name="Neimar5" hidden="1">#REF!</definedName>
    <definedName name="Neimar6" hidden="1">#REF!</definedName>
    <definedName name="wrn.ACTandFC95LC." localSheetId="10" hidden="1">{"act95lc",#N/A,FALSE,"T-FR";"fc95lc",#N/A,FALSE,"T-FR"}</definedName>
    <definedName name="wrn.ACTandFC95LC." localSheetId="9" hidden="1">{"act95lc",#N/A,FALSE,"T-FR";"fc95lc",#N/A,FALSE,"T-FR"}</definedName>
    <definedName name="wrn.ACTandFC95LC." localSheetId="12" hidden="1">{"act95lc",#N/A,FALSE,"T-FR";"fc95lc",#N/A,FALSE,"T-FR"}</definedName>
    <definedName name="wrn.ACTandFC95LC." localSheetId="11" hidden="1">{"act95lc",#N/A,FALSE,"T-FR";"fc95lc",#N/A,FALSE,"T-FR"}</definedName>
    <definedName name="wrn.ACTandFC95LC." localSheetId="13" hidden="1">{"act95lc",#N/A,FALSE,"T-FR";"fc95lc",#N/A,FALSE,"T-FR"}</definedName>
    <definedName name="wrn.ACTandFC95LC." hidden="1">{"act95lc",#N/A,FALSE,"T-FR";"fc95lc",#N/A,FALSE,"T-FR"}</definedName>
    <definedName name="wrn.Configuración._.Original." localSheetId="10" hidden="1">{#N/A,#N/A,FALSE,"RESUMEN SALDOS"}</definedName>
    <definedName name="wrn.Configuración._.Original." localSheetId="9" hidden="1">{#N/A,#N/A,FALSE,"RESUMEN SALDOS"}</definedName>
    <definedName name="wrn.Configuración._.Original." localSheetId="12" hidden="1">{#N/A,#N/A,FALSE,"RESUMEN SALDOS"}</definedName>
    <definedName name="wrn.Configuración._.Original." localSheetId="11" hidden="1">{#N/A,#N/A,FALSE,"RESUMEN SALDOS"}</definedName>
    <definedName name="wrn.Configuración._.Original." localSheetId="13" hidden="1">{#N/A,#N/A,FALSE,"RESUMEN SALDOS"}</definedName>
    <definedName name="wrn.Configuración._.Original." hidden="1">{#N/A,#N/A,FALSE,"RESUMEN SALDOS"}</definedName>
    <definedName name="wrn.QUICK." localSheetId="10" hidden="1">{"pl95d",#N/A,FALSE,"T-FR";"pl95lc",#N/A,FALSE,"T-FR"}</definedName>
    <definedName name="wrn.QUICK." localSheetId="9" hidden="1">{"pl95d",#N/A,FALSE,"T-FR";"pl95lc",#N/A,FALSE,"T-FR"}</definedName>
    <definedName name="wrn.QUICK." localSheetId="12" hidden="1">{"pl95d",#N/A,FALSE,"T-FR";"pl95lc",#N/A,FALSE,"T-FR"}</definedName>
    <definedName name="wrn.QUICK." localSheetId="11" hidden="1">{"pl95d",#N/A,FALSE,"T-FR";"pl95lc",#N/A,FALSE,"T-FR"}</definedName>
    <definedName name="wrn.QUICK." localSheetId="13" hidden="1">{"pl95d",#N/A,FALSE,"T-FR";"pl95lc",#N/A,FALSE,"T-FR"}</definedName>
    <definedName name="wrn.QUICK." hidden="1">{"pl95d",#N/A,FALSE,"T-FR";"pl95lc",#N/A,FALSE,"T-FR"}</definedName>
    <definedName name="wrn.SUM." localSheetId="10" hidden="1">{"summd",#N/A,FALSE,"T-FR";"summlc",#N/A,FALSE,"T-FR"}</definedName>
    <definedName name="wrn.SUM." localSheetId="9" hidden="1">{"summd",#N/A,FALSE,"T-FR";"summlc",#N/A,FALSE,"T-FR"}</definedName>
    <definedName name="wrn.SUM." localSheetId="12" hidden="1">{"summd",#N/A,FALSE,"T-FR";"summlc",#N/A,FALSE,"T-FR"}</definedName>
    <definedName name="wrn.SUM." localSheetId="11" hidden="1">{"summd",#N/A,FALSE,"T-FR";"summlc",#N/A,FALSE,"T-FR"}</definedName>
    <definedName name="wrn.SUM." localSheetId="13" hidden="1">{"summd",#N/A,FALSE,"T-FR";"summlc",#N/A,FALSE,"T-FR"}</definedName>
    <definedName name="wrn.SUM." hidden="1">{"summd",#N/A,FALSE,"T-FR";"summlc",#N/A,FALSE,"T-FR"}</definedName>
    <definedName name="wrn.Trane._.FR._.local._.curr.." localSheetId="10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9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2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1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0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9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2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1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0" hidden="1">{"act95lc",#N/A,FALSE,"T-FR";"fc95lc",#N/A,FALSE,"T-FR"}</definedName>
    <definedName name="wwwww" localSheetId="9" hidden="1">{"act95lc",#N/A,FALSE,"T-FR";"fc95lc",#N/A,FALSE,"T-FR"}</definedName>
    <definedName name="wwwww" localSheetId="12" hidden="1">{"act95lc",#N/A,FALSE,"T-FR";"fc95lc",#N/A,FALSE,"T-FR"}</definedName>
    <definedName name="wwwww" localSheetId="11" hidden="1">{"act95lc",#N/A,FALSE,"T-FR";"fc95lc",#N/A,FALSE,"T-FR"}</definedName>
    <definedName name="wwwww" localSheetId="13" hidden="1">{"act95lc",#N/A,FALSE,"T-FR";"fc95lc",#N/A,FALSE,"T-FR"}</definedName>
    <definedName name="wwwww" hidden="1">{"act95lc",#N/A,FALSE,"T-FR";"fc95lc",#N/A,FALSE,"T-FR"}</definedName>
    <definedName name="XXX" localSheetId="10" hidden="1">{"act95lc",#N/A,FALSE,"T-FR";"fc95lc",#N/A,FALSE,"T-FR"}</definedName>
    <definedName name="XXX" localSheetId="9" hidden="1">{"act95lc",#N/A,FALSE,"T-FR";"fc95lc",#N/A,FALSE,"T-FR"}</definedName>
    <definedName name="XXX" localSheetId="12" hidden="1">{"act95lc",#N/A,FALSE,"T-FR";"fc95lc",#N/A,FALSE,"T-FR"}</definedName>
    <definedName name="XXX" localSheetId="11" hidden="1">{"act95lc",#N/A,FALSE,"T-FR";"fc95lc",#N/A,FALSE,"T-FR"}</definedName>
    <definedName name="XXX" localSheetId="13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3" l="1"/>
  <c r="F30" i="33" s="1"/>
  <c r="E32" i="33"/>
  <c r="D32" i="33"/>
  <c r="C32" i="33"/>
  <c r="F31" i="33"/>
  <c r="E31" i="33"/>
  <c r="D31" i="33"/>
  <c r="D30" i="33" s="1"/>
  <c r="C31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F20" i="33" s="1"/>
  <c r="E22" i="33"/>
  <c r="D22" i="33"/>
  <c r="C22" i="33"/>
  <c r="F21" i="33"/>
  <c r="E21" i="33"/>
  <c r="D21" i="33"/>
  <c r="D20" i="33" s="1"/>
  <c r="C21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F13" i="33" s="1"/>
  <c r="E14" i="33"/>
  <c r="D14" i="33"/>
  <c r="D13" i="33" s="1"/>
  <c r="C14" i="33"/>
  <c r="F9" i="33"/>
  <c r="F10" i="33" s="1"/>
  <c r="E9" i="33"/>
  <c r="D9" i="33"/>
  <c r="D10" i="33" s="1"/>
  <c r="C9" i="33"/>
  <c r="AD38" i="29"/>
  <c r="AC38" i="29"/>
  <c r="AB38" i="29"/>
  <c r="AA38" i="29"/>
  <c r="Z38" i="29"/>
  <c r="Y38" i="29"/>
  <c r="X38" i="29"/>
  <c r="W38" i="29"/>
  <c r="AD37" i="29"/>
  <c r="AC37" i="29"/>
  <c r="AB37" i="29"/>
  <c r="AA37" i="29"/>
  <c r="Z37" i="29"/>
  <c r="Y37" i="29"/>
  <c r="X37" i="29"/>
  <c r="W37" i="29"/>
  <c r="AD36" i="29"/>
  <c r="AC36" i="29"/>
  <c r="AB36" i="29"/>
  <c r="AA36" i="29"/>
  <c r="Z36" i="29"/>
  <c r="Y36" i="29"/>
  <c r="Y35" i="29" s="1"/>
  <c r="X36" i="29"/>
  <c r="X35" i="29" s="1"/>
  <c r="W36" i="29"/>
  <c r="W35" i="29" s="1"/>
  <c r="C10" i="33"/>
  <c r="E10" i="33"/>
  <c r="C13" i="33"/>
  <c r="E13" i="33"/>
  <c r="C20" i="33"/>
  <c r="E20" i="33"/>
  <c r="C30" i="33"/>
  <c r="E30" i="33"/>
  <c r="C12" i="31"/>
  <c r="D12" i="31"/>
  <c r="D28" i="31" s="1"/>
  <c r="E12" i="31"/>
  <c r="F12" i="31"/>
  <c r="G12" i="31"/>
  <c r="H12" i="31"/>
  <c r="H28" i="31" s="1"/>
  <c r="I12" i="31"/>
  <c r="J12" i="31"/>
  <c r="J28" i="31" s="1"/>
  <c r="K12" i="31"/>
  <c r="L12" i="31"/>
  <c r="C20" i="31"/>
  <c r="D20" i="31"/>
  <c r="E20" i="31"/>
  <c r="F20" i="31"/>
  <c r="F28" i="31" s="1"/>
  <c r="G20" i="31"/>
  <c r="H20" i="31"/>
  <c r="I20" i="31"/>
  <c r="J20" i="31"/>
  <c r="K20" i="31"/>
  <c r="L20" i="31"/>
  <c r="O20" i="31"/>
  <c r="C28" i="31"/>
  <c r="E28" i="31"/>
  <c r="E29" i="31" s="1"/>
  <c r="G28" i="31"/>
  <c r="G29" i="31" s="1"/>
  <c r="I28" i="31"/>
  <c r="K28" i="31"/>
  <c r="L28" i="31"/>
  <c r="L29" i="31"/>
  <c r="O29" i="31"/>
  <c r="G30" i="31"/>
  <c r="K30" i="31"/>
  <c r="O30" i="31"/>
  <c r="G31" i="31"/>
  <c r="K31" i="31"/>
  <c r="O31" i="31"/>
  <c r="C32" i="31"/>
  <c r="C92" i="31" s="1"/>
  <c r="G32" i="31"/>
  <c r="I32" i="31"/>
  <c r="K32" i="31"/>
  <c r="L32" i="31"/>
  <c r="O33" i="31"/>
  <c r="G36" i="31"/>
  <c r="I36" i="31"/>
  <c r="L36" i="31"/>
  <c r="O36" i="31"/>
  <c r="O37" i="31" s="1"/>
  <c r="N37" i="31"/>
  <c r="G39" i="31"/>
  <c r="H39" i="31"/>
  <c r="I39" i="31"/>
  <c r="J39" i="31"/>
  <c r="K39" i="31"/>
  <c r="L39" i="31"/>
  <c r="M39" i="31"/>
  <c r="M40" i="31" s="1"/>
  <c r="N39" i="31"/>
  <c r="O39" i="31"/>
  <c r="N40" i="31"/>
  <c r="L43" i="31"/>
  <c r="C44" i="31"/>
  <c r="D44" i="31"/>
  <c r="E44" i="31"/>
  <c r="F44" i="31"/>
  <c r="G44" i="31"/>
  <c r="H44" i="31"/>
  <c r="I44" i="31"/>
  <c r="J44" i="31"/>
  <c r="K44" i="31"/>
  <c r="K43" i="31" s="1"/>
  <c r="C47" i="31"/>
  <c r="D47" i="31"/>
  <c r="E47" i="31"/>
  <c r="F47" i="31"/>
  <c r="G47" i="31"/>
  <c r="H47" i="31"/>
  <c r="I47" i="31"/>
  <c r="J47" i="31"/>
  <c r="K47" i="31"/>
  <c r="C50" i="31"/>
  <c r="D50" i="31"/>
  <c r="E50" i="31"/>
  <c r="E96" i="31" s="1"/>
  <c r="F50" i="31"/>
  <c r="G50" i="31"/>
  <c r="H50" i="31"/>
  <c r="I50" i="31"/>
  <c r="J50" i="31"/>
  <c r="K50" i="31"/>
  <c r="C55" i="31"/>
  <c r="D55" i="31"/>
  <c r="E55" i="31"/>
  <c r="F55" i="31"/>
  <c r="G55" i="31"/>
  <c r="H55" i="31"/>
  <c r="I55" i="31"/>
  <c r="N55" i="31"/>
  <c r="D58" i="31"/>
  <c r="D72" i="31" s="1"/>
  <c r="C59" i="31"/>
  <c r="C58" i="31" s="1"/>
  <c r="C72" i="31" s="1"/>
  <c r="D59" i="31"/>
  <c r="E59" i="31"/>
  <c r="E58" i="31" s="1"/>
  <c r="E72" i="31" s="1"/>
  <c r="F59" i="31"/>
  <c r="F58" i="31" s="1"/>
  <c r="F72" i="31" s="1"/>
  <c r="G59" i="31"/>
  <c r="G58" i="31" s="1"/>
  <c r="G72" i="31" s="1"/>
  <c r="H59" i="31"/>
  <c r="H58" i="31" s="1"/>
  <c r="H72" i="31" s="1"/>
  <c r="I59" i="31"/>
  <c r="I58" i="31" s="1"/>
  <c r="I72" i="31" s="1"/>
  <c r="J59" i="31"/>
  <c r="K59" i="31"/>
  <c r="K58" i="31" s="1"/>
  <c r="L59" i="31"/>
  <c r="L58" i="31" s="1"/>
  <c r="L72" i="31" s="1"/>
  <c r="N59" i="31"/>
  <c r="C61" i="31"/>
  <c r="D61" i="31"/>
  <c r="E61" i="31"/>
  <c r="F61" i="31"/>
  <c r="G61" i="31"/>
  <c r="H61" i="31"/>
  <c r="I61" i="31"/>
  <c r="J61" i="31"/>
  <c r="K61" i="31"/>
  <c r="N61" i="31"/>
  <c r="C64" i="31"/>
  <c r="D64" i="31"/>
  <c r="E64" i="31"/>
  <c r="F64" i="31"/>
  <c r="G64" i="31"/>
  <c r="H64" i="31"/>
  <c r="I64" i="31"/>
  <c r="J64" i="31"/>
  <c r="K64" i="31"/>
  <c r="L64" i="31"/>
  <c r="N64" i="31"/>
  <c r="C69" i="31"/>
  <c r="C96" i="31" s="1"/>
  <c r="D69" i="31"/>
  <c r="E69" i="31"/>
  <c r="F69" i="31"/>
  <c r="G69" i="31"/>
  <c r="H69" i="31"/>
  <c r="I69" i="31"/>
  <c r="J69" i="31"/>
  <c r="K69" i="31"/>
  <c r="K96" i="31" s="1"/>
  <c r="L69" i="31"/>
  <c r="N69" i="31"/>
  <c r="J72" i="31"/>
  <c r="C75" i="31"/>
  <c r="D75" i="31"/>
  <c r="E75" i="31"/>
  <c r="F75" i="31"/>
  <c r="G75" i="31"/>
  <c r="H75" i="31"/>
  <c r="I75" i="31"/>
  <c r="J75" i="31"/>
  <c r="K75" i="31"/>
  <c r="L75" i="31"/>
  <c r="C78" i="31"/>
  <c r="D78" i="31"/>
  <c r="D88" i="31" s="1"/>
  <c r="E78" i="31"/>
  <c r="F78" i="31"/>
  <c r="G78" i="31"/>
  <c r="H78" i="31"/>
  <c r="I78" i="31"/>
  <c r="J78" i="31"/>
  <c r="K78" i="31"/>
  <c r="L78" i="31"/>
  <c r="L88" i="31" s="1"/>
  <c r="C81" i="31"/>
  <c r="D81" i="31"/>
  <c r="E81" i="31"/>
  <c r="F81" i="31"/>
  <c r="G81" i="31"/>
  <c r="H81" i="31"/>
  <c r="I81" i="31"/>
  <c r="J81" i="31"/>
  <c r="J88" i="31" s="1"/>
  <c r="K81" i="31"/>
  <c r="L81" i="31"/>
  <c r="C86" i="31"/>
  <c r="D86" i="31"/>
  <c r="E86" i="31"/>
  <c r="F86" i="31"/>
  <c r="G86" i="31"/>
  <c r="H86" i="31"/>
  <c r="H95" i="31" s="1"/>
  <c r="I86" i="31"/>
  <c r="J86" i="31"/>
  <c r="K86" i="31"/>
  <c r="L86" i="31"/>
  <c r="C88" i="31"/>
  <c r="E88" i="31"/>
  <c r="F88" i="31"/>
  <c r="F93" i="31" s="1"/>
  <c r="G88" i="31"/>
  <c r="I88" i="31"/>
  <c r="K88" i="31"/>
  <c r="C91" i="31"/>
  <c r="G91" i="31"/>
  <c r="I91" i="31"/>
  <c r="K91" i="31"/>
  <c r="G92" i="31"/>
  <c r="I92" i="31"/>
  <c r="M92" i="31"/>
  <c r="N92" i="31"/>
  <c r="O92" i="31"/>
  <c r="E93" i="31"/>
  <c r="G93" i="31"/>
  <c r="I93" i="31"/>
  <c r="M93" i="31"/>
  <c r="N93" i="31"/>
  <c r="O93" i="31"/>
  <c r="C94" i="31"/>
  <c r="E94" i="31"/>
  <c r="G94" i="31"/>
  <c r="I94" i="31"/>
  <c r="K94" i="31"/>
  <c r="M94" i="31"/>
  <c r="N94" i="31"/>
  <c r="O94" i="31"/>
  <c r="G95" i="31"/>
  <c r="I95" i="31"/>
  <c r="J95" i="31"/>
  <c r="L95" i="31"/>
  <c r="M95" i="31"/>
  <c r="N95" i="31"/>
  <c r="O95" i="31"/>
  <c r="G96" i="31"/>
  <c r="I96" i="31"/>
  <c r="M96" i="31"/>
  <c r="N96" i="31"/>
  <c r="O96" i="31"/>
  <c r="C97" i="31"/>
  <c r="E97" i="31"/>
  <c r="G97" i="31"/>
  <c r="I97" i="31"/>
  <c r="K97" i="31"/>
  <c r="M97" i="31"/>
  <c r="N97" i="31"/>
  <c r="O97" i="31"/>
  <c r="G100" i="31"/>
  <c r="I100" i="31"/>
  <c r="L100" i="31"/>
  <c r="M100" i="31"/>
  <c r="M101" i="31" s="1"/>
  <c r="N100" i="31"/>
  <c r="O100" i="31"/>
  <c r="N101" i="31"/>
  <c r="O101" i="31"/>
  <c r="M102" i="31"/>
  <c r="G104" i="31"/>
  <c r="I104" i="31"/>
  <c r="L104" i="31"/>
  <c r="M104" i="31"/>
  <c r="N104" i="31"/>
  <c r="N105" i="31" s="1"/>
  <c r="O104" i="31"/>
  <c r="M105" i="31"/>
  <c r="M106" i="31"/>
  <c r="Z10" i="30"/>
  <c r="AK10" i="30"/>
  <c r="AL10" i="30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F12" i="30"/>
  <c r="AG12" i="30"/>
  <c r="AH12" i="30"/>
  <c r="AI12" i="30"/>
  <c r="AJ12" i="30"/>
  <c r="AK12" i="30"/>
  <c r="AL12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F14" i="30"/>
  <c r="AG14" i="30"/>
  <c r="AH14" i="30"/>
  <c r="AI14" i="30"/>
  <c r="AJ14" i="30"/>
  <c r="AK14" i="30"/>
  <c r="AL14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F16" i="30"/>
  <c r="AG16" i="30"/>
  <c r="AH16" i="30"/>
  <c r="AI16" i="30"/>
  <c r="AJ16" i="30"/>
  <c r="AK16" i="30"/>
  <c r="AL16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F18" i="30"/>
  <c r="AG18" i="30"/>
  <c r="AH18" i="30"/>
  <c r="AI18" i="30"/>
  <c r="AJ18" i="30"/>
  <c r="AK18" i="30"/>
  <c r="AL18" i="30"/>
  <c r="AF15" i="29"/>
  <c r="AG15" i="29"/>
  <c r="AH15" i="29"/>
  <c r="AI15" i="29"/>
  <c r="AJ15" i="29"/>
  <c r="AC35" i="29"/>
  <c r="Z35" i="29"/>
  <c r="AK35" i="29" s="1"/>
  <c r="AA35" i="29"/>
  <c r="AL36" i="29"/>
  <c r="AB35" i="29"/>
  <c r="AK37" i="29"/>
  <c r="AL37" i="29"/>
  <c r="AK38" i="29"/>
  <c r="AL38" i="29"/>
  <c r="C12" i="33" l="1"/>
  <c r="C33" i="33" s="1"/>
  <c r="F12" i="33"/>
  <c r="F33" i="33" s="1"/>
  <c r="E12" i="33"/>
  <c r="E33" i="33" s="1"/>
  <c r="D12" i="33"/>
  <c r="D33" i="33" s="1"/>
  <c r="F29" i="31"/>
  <c r="F32" i="31"/>
  <c r="H31" i="31"/>
  <c r="H30" i="31"/>
  <c r="H29" i="31"/>
  <c r="I29" i="31"/>
  <c r="H32" i="31"/>
  <c r="L31" i="31"/>
  <c r="L30" i="31"/>
  <c r="J31" i="31"/>
  <c r="J30" i="31"/>
  <c r="J29" i="31"/>
  <c r="J32" i="31"/>
  <c r="G40" i="31"/>
  <c r="L92" i="31"/>
  <c r="L96" i="31"/>
  <c r="L94" i="31"/>
  <c r="L93" i="31"/>
  <c r="L97" i="31"/>
  <c r="L91" i="31"/>
  <c r="J94" i="31"/>
  <c r="J93" i="31"/>
  <c r="J97" i="31"/>
  <c r="J91" i="31"/>
  <c r="J96" i="31"/>
  <c r="K72" i="31"/>
  <c r="K29" i="31"/>
  <c r="D32" i="31"/>
  <c r="D29" i="31"/>
  <c r="O40" i="31"/>
  <c r="D92" i="31"/>
  <c r="D96" i="31"/>
  <c r="D91" i="31"/>
  <c r="D94" i="31"/>
  <c r="D93" i="31"/>
  <c r="D97" i="31"/>
  <c r="K35" i="31"/>
  <c r="K40" i="31" s="1"/>
  <c r="I33" i="31"/>
  <c r="F94" i="31"/>
  <c r="K93" i="31"/>
  <c r="C93" i="31"/>
  <c r="K34" i="31"/>
  <c r="O105" i="31"/>
  <c r="K104" i="31"/>
  <c r="C104" i="31"/>
  <c r="G106" i="31" s="1"/>
  <c r="F96" i="31"/>
  <c r="K95" i="31"/>
  <c r="F92" i="31"/>
  <c r="G34" i="31"/>
  <c r="I30" i="31"/>
  <c r="K100" i="31"/>
  <c r="C100" i="31"/>
  <c r="G102" i="31" s="1"/>
  <c r="G35" i="31"/>
  <c r="I31" i="31"/>
  <c r="F91" i="31"/>
  <c r="H88" i="31"/>
  <c r="K36" i="31"/>
  <c r="C36" i="31"/>
  <c r="G38" i="31" s="1"/>
  <c r="O34" i="31"/>
  <c r="L33" i="31"/>
  <c r="E32" i="31"/>
  <c r="F97" i="31"/>
  <c r="K92" i="31"/>
  <c r="E91" i="31"/>
  <c r="O35" i="31"/>
  <c r="AD35" i="29"/>
  <c r="AL35" i="29" s="1"/>
  <c r="AK36" i="29"/>
  <c r="H93" i="31" l="1"/>
  <c r="H97" i="31"/>
  <c r="H91" i="31"/>
  <c r="H92" i="31"/>
  <c r="H96" i="31"/>
  <c r="H94" i="31"/>
  <c r="F33" i="31"/>
  <c r="G33" i="31"/>
  <c r="F36" i="31"/>
  <c r="F104" i="31"/>
  <c r="J36" i="31"/>
  <c r="J100" i="31"/>
  <c r="J33" i="31"/>
  <c r="J104" i="31"/>
  <c r="J35" i="31"/>
  <c r="J40" i="31" s="1"/>
  <c r="J34" i="31"/>
  <c r="E33" i="31"/>
  <c r="E92" i="31"/>
  <c r="E36" i="31"/>
  <c r="E100" i="31"/>
  <c r="I34" i="31"/>
  <c r="K37" i="31"/>
  <c r="K38" i="31"/>
  <c r="L37" i="31"/>
  <c r="O38" i="31"/>
  <c r="J92" i="31"/>
  <c r="I35" i="31"/>
  <c r="I40" i="31" s="1"/>
  <c r="L105" i="31"/>
  <c r="K106" i="31"/>
  <c r="O106" i="31"/>
  <c r="O102" i="31"/>
  <c r="K102" i="31"/>
  <c r="L101" i="31"/>
  <c r="E104" i="31"/>
  <c r="D33" i="31"/>
  <c r="D36" i="31"/>
  <c r="D37" i="31" s="1"/>
  <c r="D100" i="31"/>
  <c r="D101" i="31" s="1"/>
  <c r="D104" i="31"/>
  <c r="D105" i="31" s="1"/>
  <c r="F100" i="31"/>
  <c r="L34" i="31"/>
  <c r="L35" i="31"/>
  <c r="L40" i="31" s="1"/>
  <c r="H104" i="31"/>
  <c r="H100" i="31"/>
  <c r="H35" i="31"/>
  <c r="H40" i="31" s="1"/>
  <c r="H34" i="31"/>
  <c r="H33" i="31"/>
  <c r="H36" i="31"/>
  <c r="K33" i="31"/>
  <c r="L106" i="31" l="1"/>
  <c r="H105" i="31"/>
  <c r="I105" i="31"/>
  <c r="H106" i="31"/>
  <c r="E101" i="31"/>
  <c r="I102" i="31"/>
  <c r="E37" i="31"/>
  <c r="I38" i="31"/>
  <c r="J37" i="31"/>
  <c r="J38" i="31"/>
  <c r="N38" i="31"/>
  <c r="J106" i="31"/>
  <c r="J105" i="31"/>
  <c r="N106" i="31"/>
  <c r="K105" i="31"/>
  <c r="L102" i="31"/>
  <c r="H101" i="31"/>
  <c r="I101" i="31"/>
  <c r="H102" i="31"/>
  <c r="E105" i="31"/>
  <c r="I106" i="31"/>
  <c r="N102" i="31"/>
  <c r="J101" i="31"/>
  <c r="J102" i="31"/>
  <c r="K101" i="31"/>
  <c r="F105" i="31"/>
  <c r="G105" i="31"/>
  <c r="H37" i="31"/>
  <c r="H38" i="31"/>
  <c r="L38" i="31"/>
  <c r="I37" i="31"/>
  <c r="F101" i="31"/>
  <c r="G101" i="31"/>
  <c r="F37" i="31"/>
  <c r="G37" i="31"/>
</calcChain>
</file>

<file path=xl/sharedStrings.xml><?xml version="1.0" encoding="utf-8"?>
<sst xmlns="http://schemas.openxmlformats.org/spreadsheetml/2006/main" count="2999" uniqueCount="1105">
  <si>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</si>
  <si>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</si>
  <si>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</si>
  <si>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</si>
  <si>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</si>
  <si>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</si>
  <si>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</si>
  <si>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</si>
  <si>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</si>
  <si>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</si>
  <si>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</si>
  <si>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</si>
  <si>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</si>
  <si>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</si>
  <si>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</si>
  <si>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</si>
  <si>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</si>
  <si>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</si>
  <si>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</si>
  <si>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</si>
  <si>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</si>
  <si>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</si>
  <si>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</si>
  <si>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</si>
  <si>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</si>
  <si>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</si>
  <si>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</si>
  <si>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</si>
  <si>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</si>
  <si>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</si>
  <si>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</si>
  <si>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</si>
  <si>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</si>
  <si>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</si>
  <si>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</si>
  <si>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</si>
  <si>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</si>
  <si>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</si>
  <si>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</si>
  <si>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</si>
  <si>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</si>
  <si>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</si>
  <si>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</si>
  <si>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</si>
  <si>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</si>
  <si>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</si>
  <si>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 xml:space="preserve">  -    </t>
  </si>
  <si>
    <t>Constituição de provisão para perda nos estoques</t>
  </si>
  <si>
    <t>Depreciação e amortização</t>
  </si>
  <si>
    <t>Depreciação do direito de uso</t>
  </si>
  <si>
    <t>Juros sobre arrendamentos</t>
  </si>
  <si>
    <t xml:space="preserve">   -     </t>
  </si>
  <si>
    <t>Constituição (Reversão) de provisão para riscos tributários, cíveis e trabalhistas</t>
  </si>
  <si>
    <t>Lucro líquido ajustado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</si>
  <si>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</si>
  <si>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</si>
  <si>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</si>
  <si>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</si>
  <si>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</si>
  <si>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</si>
  <si>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</si>
  <si>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</si>
  <si>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</si>
  <si>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</si>
  <si>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</si>
  <si>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</si>
  <si>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</si>
  <si>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</si>
  <si>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</si>
  <si>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</si>
  <si>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</si>
  <si>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</si>
  <si>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</si>
  <si>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</si>
  <si>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</si>
  <si>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</si>
  <si>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</si>
  <si>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</si>
  <si>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</si>
  <si>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</si>
  <si>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</si>
  <si>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</si>
  <si>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</si>
  <si>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</si>
  <si>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</si>
  <si>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</si>
  <si>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</si>
  <si>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</si>
  <si>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</si>
  <si>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</si>
  <si>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</si>
  <si>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</si>
  <si>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</si>
  <si>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</si>
  <si>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</si>
  <si>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</si>
  <si>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</si>
  <si>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</si>
  <si>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</si>
  <si>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</si>
  <si>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</si>
  <si>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</si>
  <si>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</si>
  <si>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</si>
  <si>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</si>
  <si>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</si>
  <si>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</si>
  <si>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</si>
  <si>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</si>
  <si>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</si>
  <si>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</si>
  <si>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</si>
  <si>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</si>
  <si>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</si>
  <si>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</si>
  <si>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</si>
  <si>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</si>
  <si>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</si>
  <si>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</si>
  <si>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</si>
  <si>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</si>
  <si>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</si>
  <si>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</si>
  <si>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</si>
  <si>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</si>
  <si>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</si>
  <si>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</si>
  <si>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</si>
  <si>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</si>
  <si>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</si>
  <si>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</si>
  <si>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</si>
  <si>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</si>
  <si>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</si>
  <si>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</si>
  <si>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</si>
  <si>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</si>
  <si>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</si>
  <si>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</si>
  <si>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</si>
  <si>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</si>
  <si>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</si>
  <si>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</si>
  <si>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</si>
  <si>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</si>
  <si>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</si>
  <si>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</si>
  <si>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</si>
  <si>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</si>
  <si>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</si>
  <si>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</si>
  <si>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</si>
  <si>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</si>
  <si>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</si>
  <si>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</si>
  <si>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</si>
  <si>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</si>
  <si>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</si>
  <si>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</si>
  <si>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</si>
  <si>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</si>
  <si>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</si>
  <si>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</si>
  <si>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</si>
  <si>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</si>
  <si>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</si>
  <si>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</si>
  <si>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</si>
  <si>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</si>
  <si>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</si>
  <si>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</si>
  <si>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</si>
  <si>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</si>
  <si>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</si>
  <si>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</si>
  <si>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</si>
  <si>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</si>
  <si>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</si>
  <si>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</si>
  <si>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</si>
  <si>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</si>
  <si>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</si>
  <si>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</si>
  <si>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</si>
  <si>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</si>
  <si>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</si>
  <si>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</si>
  <si>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</si>
  <si>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</si>
  <si>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</si>
  <si>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</si>
  <si>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</si>
  <si>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</si>
  <si>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</si>
  <si>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</si>
  <si>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</si>
  <si>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</si>
  <si>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</si>
  <si>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</si>
  <si>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</si>
  <si>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</si>
  <si>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</si>
  <si>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</si>
  <si>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</si>
  <si>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</si>
  <si>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</si>
  <si>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</si>
  <si>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</si>
  <si>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</si>
  <si>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</si>
  <si>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</si>
  <si>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</si>
  <si>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</si>
  <si>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</si>
  <si>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</si>
  <si>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</si>
  <si>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</si>
  <si>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</si>
  <si>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</si>
  <si>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</si>
  <si>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</si>
  <si>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</si>
  <si>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</si>
  <si>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</si>
  <si>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</si>
  <si>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</si>
  <si>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</si>
  <si>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</si>
  <si>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</si>
  <si>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</si>
  <si>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</si>
  <si>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</si>
  <si>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</si>
  <si>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</si>
  <si>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</si>
  <si>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</si>
  <si>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</si>
  <si>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</si>
  <si>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</si>
  <si>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</si>
  <si>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</si>
  <si>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</si>
  <si>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</si>
  <si>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</si>
  <si>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</si>
  <si>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</si>
  <si>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</si>
  <si>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</si>
  <si>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</si>
  <si>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</si>
  <si>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</si>
  <si>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</si>
  <si>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</si>
  <si>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</si>
  <si>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</si>
  <si>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</si>
  <si>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</si>
  <si>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</si>
  <si>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</si>
  <si>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</si>
  <si>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</si>
  <si>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</si>
  <si>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</si>
  <si>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</si>
  <si>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</si>
  <si>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</si>
  <si>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</si>
  <si>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</si>
  <si>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</si>
  <si>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</si>
  <si>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</si>
  <si>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</si>
  <si>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</si>
  <si>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</si>
  <si>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</si>
  <si>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</si>
  <si>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</si>
  <si>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</si>
  <si>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</si>
  <si>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</si>
  <si>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</si>
  <si>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</si>
  <si>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</si>
  <si>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</si>
  <si>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</si>
  <si>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</si>
  <si>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</si>
  <si>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</si>
  <si>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</si>
  <si>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</si>
  <si>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</si>
  <si>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</si>
  <si>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</si>
  <si>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</si>
  <si>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</si>
  <si>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</si>
  <si>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</si>
  <si>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</si>
  <si>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</si>
  <si>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</si>
  <si>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</si>
  <si>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</si>
  <si>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</si>
  <si>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</si>
  <si>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</si>
  <si>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</si>
  <si>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</si>
  <si>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</si>
  <si>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</si>
  <si>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</si>
  <si>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</si>
  <si>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</si>
  <si>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</si>
  <si>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</si>
  <si>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</si>
  <si>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</si>
  <si>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</si>
  <si>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</si>
  <si>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</si>
  <si>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</si>
  <si>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</si>
  <si>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</si>
  <si>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</si>
  <si>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</si>
  <si>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</si>
  <si>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</si>
  <si>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</si>
  <si>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</si>
  <si>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</si>
  <si>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</si>
  <si>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</si>
  <si>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</si>
  <si>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</si>
  <si>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</si>
  <si>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</si>
  <si>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</si>
  <si>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</si>
  <si>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</si>
  <si>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</si>
  <si>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</si>
  <si>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</si>
  <si>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</si>
  <si>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</si>
  <si>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</si>
  <si>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</si>
  <si>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</si>
  <si>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</si>
  <si>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</si>
  <si>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</si>
  <si>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</si>
  <si>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</si>
  <si>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</si>
  <si>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</si>
  <si>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</si>
  <si>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</si>
  <si>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</si>
  <si>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</si>
  <si>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</si>
  <si>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</si>
  <si>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</si>
  <si>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</si>
  <si>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</si>
  <si>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</si>
  <si>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</si>
  <si>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</si>
  <si>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</si>
  <si>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</si>
  <si>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</si>
  <si>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</si>
  <si>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</si>
  <si>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</si>
  <si>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</si>
  <si>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</si>
  <si>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</si>
  <si>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</si>
  <si>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</si>
  <si>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</si>
  <si>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</si>
  <si>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</si>
  <si>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</si>
  <si>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</si>
  <si>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</si>
  <si>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</si>
  <si>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</si>
  <si>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</si>
  <si>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</si>
  <si>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</si>
  <si>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</si>
  <si>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</si>
  <si>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</si>
  <si>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</si>
  <si>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</si>
  <si>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</si>
  <si>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</si>
  <si>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</si>
  <si>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</si>
  <si>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</si>
  <si>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</si>
  <si>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</si>
  <si>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</si>
  <si>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</si>
  <si>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</si>
  <si>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</si>
  <si>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</si>
  <si>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</si>
  <si>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</si>
  <si>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</si>
  <si>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</si>
  <si>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</si>
  <si>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</si>
  <si>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</si>
  <si>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</si>
  <si>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</si>
  <si>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</si>
  <si>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</si>
  <si>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</si>
  <si>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</si>
  <si>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</si>
  <si>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</si>
  <si>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</si>
  <si>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</si>
  <si>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</si>
  <si>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</si>
  <si>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</si>
  <si>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</si>
  <si>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</si>
  <si>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</si>
  <si>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</si>
  <si>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</si>
  <si>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</si>
  <si>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</si>
  <si>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</si>
  <si>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</si>
  <si>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</si>
  <si>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</si>
  <si>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</si>
  <si>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</si>
  <si>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</si>
  <si>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</si>
  <si>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</si>
  <si>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</si>
  <si>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</si>
  <si>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</si>
  <si>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</si>
  <si>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</si>
  <si>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</si>
  <si>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</si>
  <si>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</si>
  <si>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</si>
  <si>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</si>
  <si>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</si>
  <si>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</si>
  <si>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</si>
  <si>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</si>
  <si>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</si>
  <si>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</si>
  <si>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</si>
  <si>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</si>
  <si>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</si>
  <si>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</si>
  <si>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</si>
  <si>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</si>
  <si>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</si>
  <si>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</si>
  <si>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</si>
  <si>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</si>
  <si>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</si>
  <si>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</si>
  <si>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</si>
  <si>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</si>
  <si>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</si>
  <si>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</si>
  <si>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</si>
  <si>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</si>
  <si>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</si>
  <si>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</si>
  <si>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</si>
  <si>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</si>
  <si>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</si>
  <si>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</si>
  <si>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</si>
  <si>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</si>
  <si>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</si>
  <si>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</si>
  <si>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</si>
  <si>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</si>
  <si>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</si>
  <si>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</si>
  <si>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</si>
  <si>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</si>
  <si>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</si>
  <si>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</si>
  <si>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</si>
  <si>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</si>
  <si>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</si>
  <si>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</si>
  <si>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</si>
  <si>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</si>
  <si>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</si>
  <si>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</si>
  <si>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</si>
  <si>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</si>
  <si>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</si>
  <si>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</si>
  <si>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</si>
  <si>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</si>
  <si>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</si>
  <si>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</si>
  <si>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</si>
  <si>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</si>
  <si>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</si>
  <si>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</si>
  <si>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</si>
  <si>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</si>
  <si>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</si>
  <si>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</si>
  <si>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</si>
  <si>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</si>
  <si>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</si>
  <si>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</si>
  <si>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</si>
  <si>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</si>
  <si>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</si>
  <si>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</si>
  <si>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</si>
  <si>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</si>
  <si>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</si>
  <si>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</si>
  <si>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</si>
  <si>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</si>
  <si>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</si>
  <si>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</si>
  <si>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</si>
  <si>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</si>
  <si>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</si>
  <si>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</si>
  <si>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</si>
  <si>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</si>
  <si>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</si>
  <si>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</si>
  <si>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</si>
  <si>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</si>
  <si>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</si>
  <si>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</si>
  <si>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</si>
  <si>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</si>
  <si>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</si>
  <si>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</si>
  <si>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</si>
  <si>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</si>
  <si>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</si>
  <si>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</si>
  <si>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</si>
  <si>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</si>
  <si>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</si>
  <si>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</si>
  <si>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</si>
  <si>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</si>
  <si>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</si>
  <si>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</si>
  <si>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</si>
  <si>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</si>
  <si>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</si>
  <si>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</si>
  <si>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</si>
  <si>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</si>
  <si>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</si>
  <si>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</si>
  <si>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</si>
  <si>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</si>
  <si>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</si>
  <si>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</si>
  <si>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</si>
  <si>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</si>
  <si>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</si>
  <si>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</si>
  <si>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</si>
  <si>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</si>
  <si>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</si>
  <si>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</si>
  <si>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</si>
  <si>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</si>
  <si>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</si>
  <si>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</si>
  <si>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</si>
  <si>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</si>
  <si>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</si>
  <si>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</si>
  <si>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</si>
  <si>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</si>
  <si>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</si>
  <si>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</si>
  <si>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</si>
  <si>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</si>
  <si>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</si>
  <si>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</si>
  <si>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</si>
  <si>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</si>
  <si>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</si>
  <si>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</si>
  <si>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</si>
  <si>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</si>
  <si>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</si>
  <si>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</si>
  <si>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</si>
  <si>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</si>
  <si>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</si>
  <si>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</si>
  <si>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</si>
  <si>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</si>
  <si>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</si>
  <si>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</si>
  <si>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</si>
  <si>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</si>
  <si>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</si>
  <si>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</si>
  <si>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</si>
  <si>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</si>
  <si>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</si>
  <si>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</si>
  <si>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</si>
  <si>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</si>
  <si>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</si>
  <si>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</si>
  <si>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</si>
  <si>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</si>
  <si>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</si>
  <si>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</si>
  <si>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</si>
  <si>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</si>
  <si>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</si>
  <si>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</si>
  <si>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</si>
  <si>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</si>
  <si>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</si>
  <si>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</si>
  <si>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</si>
  <si>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</si>
  <si>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</si>
  <si>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</si>
  <si>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</si>
  <si>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</si>
  <si>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</si>
  <si>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</si>
  <si>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</si>
  <si>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</si>
  <si>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</si>
  <si>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</si>
  <si>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</si>
  <si>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</si>
  <si>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</si>
  <si>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</si>
  <si>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</si>
  <si>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</si>
  <si>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</si>
  <si>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</si>
  <si>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</si>
  <si>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</si>
  <si>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</si>
  <si>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</si>
  <si>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</si>
  <si>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</si>
  <si>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</si>
  <si>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</si>
  <si>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</si>
  <si>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</si>
  <si>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</si>
  <si>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</si>
  <si>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</si>
  <si>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</si>
  <si>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</si>
  <si>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</si>
  <si>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</si>
  <si>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</si>
  <si>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</si>
  <si>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</si>
  <si>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</si>
  <si>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</si>
  <si>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</si>
  <si>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</si>
  <si>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</si>
  <si>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</si>
  <si>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</si>
  <si>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</si>
  <si>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</si>
  <si>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</si>
  <si>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</si>
  <si>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</si>
  <si>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</si>
  <si>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</si>
  <si>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</si>
  <si>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</si>
  <si>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</si>
  <si>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</si>
  <si>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</si>
  <si>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</si>
  <si>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</si>
  <si>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</si>
  <si>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</si>
  <si>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</si>
  <si>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</si>
  <si>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</si>
  <si>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</si>
  <si>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</si>
  <si>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</si>
  <si>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</si>
  <si>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</si>
  <si>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</si>
  <si>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</si>
  <si>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</si>
  <si>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</si>
  <si>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</si>
  <si>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</si>
  <si>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</si>
  <si>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</si>
  <si>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</si>
  <si>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</si>
  <si>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</si>
  <si>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</si>
  <si>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</si>
  <si>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</si>
  <si>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</si>
  <si>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</si>
  <si>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</si>
  <si>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</si>
  <si>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</si>
  <si>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</si>
  <si>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</si>
  <si>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</si>
  <si>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</si>
  <si>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</si>
  <si>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</si>
  <si>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</si>
  <si>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</si>
  <si>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</si>
  <si>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</si>
  <si>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</si>
  <si>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</si>
  <si>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</si>
  <si>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</si>
  <si>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</si>
  <si>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</si>
  <si>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</si>
  <si>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</si>
  <si>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</si>
  <si>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</si>
  <si>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</si>
  <si>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</si>
  <si>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</si>
  <si>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</si>
  <si>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</si>
  <si>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</si>
  <si>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</si>
  <si>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</si>
  <si>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</si>
  <si>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</si>
  <si>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</si>
  <si>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</si>
  <si>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</si>
  <si>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</si>
  <si>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</si>
  <si>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</si>
  <si>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</si>
  <si>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</si>
  <si>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</si>
  <si>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</si>
  <si>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</si>
  <si>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</si>
  <si>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</si>
  <si>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</si>
  <si>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</si>
  <si>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</si>
  <si>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</si>
  <si>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</si>
  <si>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</si>
  <si>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</si>
  <si>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</si>
  <si>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</si>
  <si>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</si>
  <si>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</si>
  <si>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</si>
  <si>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</si>
  <si>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</si>
  <si>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</si>
  <si>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</si>
  <si>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</si>
  <si>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</si>
  <si>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</si>
  <si>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</si>
  <si>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</si>
  <si>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</si>
  <si>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</si>
  <si>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</si>
  <si>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</si>
  <si>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</si>
  <si>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</si>
  <si>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</si>
  <si>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</si>
  <si>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</si>
  <si>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</si>
  <si>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</si>
  <si>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</si>
  <si>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</si>
  <si>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</si>
  <si>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</si>
  <si>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</si>
  <si>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</si>
  <si>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</si>
  <si>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</si>
  <si>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</si>
  <si>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</si>
  <si>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</si>
  <si>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</si>
  <si>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</si>
  <si>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</si>
  <si>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</si>
  <si>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</si>
  <si>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</si>
  <si>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</si>
  <si>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</si>
  <si>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</si>
  <si>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</si>
  <si>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</si>
  <si>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</si>
  <si>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</si>
  <si>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</si>
  <si>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</si>
  <si>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</si>
  <si>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</si>
  <si>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</si>
  <si>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</si>
  <si>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</si>
  <si>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</si>
  <si>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</si>
  <si>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</si>
  <si>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</si>
  <si>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</si>
  <si>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</si>
  <si>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</si>
  <si>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</si>
  <si>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</si>
  <si>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</si>
  <si>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</si>
  <si>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</si>
  <si>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</si>
  <si>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</si>
  <si>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</si>
  <si>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</si>
  <si>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</si>
  <si>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</si>
  <si>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</si>
  <si>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</si>
  <si>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</si>
  <si>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</si>
  <si>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</si>
  <si>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</si>
  <si>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</si>
  <si>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</si>
  <si>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</si>
  <si>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</si>
  <si>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</si>
  <si>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</si>
  <si>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</si>
  <si>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</si>
  <si>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</si>
  <si>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</si>
  <si>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</si>
  <si>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</si>
  <si>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</si>
  <si>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</si>
  <si>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</si>
  <si>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</si>
  <si>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</si>
  <si>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</si>
  <si>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</si>
  <si>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</si>
  <si>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</si>
  <si>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</si>
  <si>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</si>
  <si>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</si>
  <si>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</si>
  <si>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</si>
  <si>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</si>
  <si>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</si>
  <si>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</si>
  <si>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</si>
  <si>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</si>
  <si>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</si>
  <si>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</si>
  <si>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</si>
  <si>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</si>
  <si>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</si>
  <si>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</si>
  <si>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</si>
  <si>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</si>
  <si>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</si>
  <si>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</si>
  <si>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</si>
  <si>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</si>
  <si>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</si>
  <si>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</si>
  <si>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</si>
  <si>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</si>
  <si>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</si>
  <si>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</si>
  <si>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</si>
  <si>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</si>
  <si>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</si>
  <si>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</si>
  <si>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</si>
  <si>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</si>
  <si>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</si>
  <si>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</si>
  <si>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</si>
  <si>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</si>
  <si>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</si>
  <si>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</si>
  <si>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</si>
  <si>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</si>
  <si>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</si>
  <si>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</si>
  <si>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</si>
  <si>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</si>
  <si>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</si>
  <si>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</si>
  <si>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</si>
  <si>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</si>
  <si>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</si>
  <si>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</si>
  <si>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</si>
  <si>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</si>
  <si>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</si>
  <si>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</si>
  <si>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</si>
  <si>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</si>
  <si>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</si>
  <si>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</si>
  <si>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</si>
  <si>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</si>
  <si>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</si>
  <si>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</si>
  <si>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</si>
  <si>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</si>
  <si>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</si>
  <si>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</si>
  <si>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</si>
  <si>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</si>
  <si>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</si>
  <si>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</si>
  <si>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</si>
  <si>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</si>
  <si>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</si>
  <si>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</si>
  <si>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</si>
  <si>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</si>
  <si>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</si>
  <si>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</si>
  <si>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</si>
  <si>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</si>
  <si>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</si>
  <si>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</si>
  <si>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</si>
  <si>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</si>
  <si>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</si>
  <si>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</si>
  <si>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</si>
  <si>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</si>
  <si>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</si>
  <si>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</si>
  <si>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</si>
  <si>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</si>
  <si>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</si>
  <si>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</si>
  <si>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</si>
  <si>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</si>
  <si>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</si>
  <si>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</si>
  <si>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</si>
  <si>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</si>
  <si>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</si>
  <si>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</si>
  <si>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</si>
  <si>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</si>
  <si>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</si>
  <si>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</si>
  <si>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</si>
  <si>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</si>
  <si>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</si>
  <si>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</si>
  <si>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</si>
  <si>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</si>
  <si>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</si>
  <si>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</si>
  <si>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</si>
  <si>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</si>
  <si>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</si>
  <si>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</si>
  <si>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</si>
  <si>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</si>
  <si>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</si>
  <si>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</si>
  <si>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</si>
  <si>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</si>
  <si>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</si>
  <si>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</si>
  <si>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</si>
  <si>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</si>
  <si>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</si>
  <si>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</si>
  <si>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</si>
  <si>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</si>
  <si>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</si>
  <si>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Amortização do direito de uso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</si>
  <si>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</si>
  <si>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</si>
  <si>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</si>
  <si>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</si>
  <si>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</si>
  <si>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</si>
  <si>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</si>
  <si>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</si>
  <si>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</si>
  <si>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</si>
  <si>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</si>
  <si>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</si>
  <si>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</si>
  <si>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</si>
  <si>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Margem líquida ajustada (%)</t>
  </si>
  <si>
    <t>DRE Varejo (R$ milhões)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</si>
  <si>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</si>
  <si>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</si>
  <si>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</si>
  <si>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</si>
  <si>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</si>
  <si>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</si>
  <si>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</si>
  <si>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</si>
  <si>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3T25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</si>
  <si>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</si>
  <si>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</si>
  <si>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</si>
  <si>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</si>
  <si>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</si>
  <si>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</si>
  <si>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</si>
  <si>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</si>
  <si>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</si>
  <si>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</si>
  <si>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</si>
  <si>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</si>
  <si>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</si>
  <si>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ROIC LTM (R$ milhões)</t>
  </si>
  <si>
    <t>Lucro líquido ajustado - LTM¹</t>
  </si>
  <si>
    <t xml:space="preserve"> Juros sobre empréstimos - 3ºs  (liquido de IR/CS) - LTM¹</t>
  </si>
  <si>
    <t>NOPAT - Ajustado LTM¹</t>
  </si>
  <si>
    <t>Capital Investido - Média LTM ²</t>
  </si>
  <si>
    <t>Ativo Circulante</t>
  </si>
  <si>
    <t>Contas A Receber</t>
  </si>
  <si>
    <t>Tributos A Recuperar - CP</t>
  </si>
  <si>
    <t>Outros Ativos - CP</t>
  </si>
  <si>
    <t>Passivo Circulante</t>
  </si>
  <si>
    <t>Fornecedores - CP</t>
  </si>
  <si>
    <t>Fornecedores Convênio - CP</t>
  </si>
  <si>
    <t>Obrigações trabalhistas - CP</t>
  </si>
  <si>
    <t>Dividendos - CP</t>
  </si>
  <si>
    <t>Ativo Fixo</t>
  </si>
  <si>
    <t>ROIC AJUSTADO</t>
  </si>
  <si>
    <t>¹ LTM dos últimos 4 trimestres</t>
  </si>
  <si>
    <t>² Média do capital investido dos últimos 4 trimestres</t>
  </si>
  <si>
    <t>4T25</t>
  </si>
  <si>
    <t>2025</t>
  </si>
  <si>
    <t>Aplicações Financeiras CP</t>
  </si>
  <si>
    <t>Juros, variações monetárias e cambiais</t>
  </si>
  <si>
    <t>(Aumento) diminuição nos ativos</t>
  </si>
  <si>
    <t>Aumento (diminuição) nos passivos</t>
  </si>
  <si>
    <t>Caixa líquido gerado pelas atividades operacionais antes das aplic. financeiras e imposto de renda</t>
  </si>
  <si>
    <t>Caixa líquido gerado pelas atividades operacionais</t>
  </si>
  <si>
    <t>Juros sobre aplicações financeiras</t>
  </si>
  <si>
    <t xml:space="preserve"> Despesas com Títulos e Valores Mobiliários e Instrumentos Financeiros Derivativos</t>
  </si>
  <si>
    <t>Serviços de tecnologia</t>
  </si>
  <si>
    <t>Serviços de tecnologia (selling)</t>
  </si>
  <si>
    <t>Serviços de tecnologia (GA)</t>
  </si>
  <si>
    <t>Prazo Médio de pagamentos (DPO)</t>
  </si>
  <si>
    <t>Prazo Médio de estocagem (DIO)</t>
  </si>
  <si>
    <t>Prazo Médio de Recebimento (DSO)</t>
  </si>
  <si>
    <t>Ciclo de Conversão de Caixa</t>
  </si>
  <si>
    <t>Pátio Central Shopping</t>
  </si>
  <si>
    <t>PATOS DE MINAS</t>
  </si>
  <si>
    <t>Patos de Minas/MG</t>
  </si>
  <si>
    <t>Shopping Pelotas</t>
  </si>
  <si>
    <t>Pelotas/RS</t>
  </si>
  <si>
    <t>Catanduva Garden Shopping</t>
  </si>
  <si>
    <t>CATANDUVA</t>
  </si>
  <si>
    <t>Catanduva/SP</t>
  </si>
  <si>
    <t>Rondon Plaza Shopping</t>
  </si>
  <si>
    <t>RONDONÓPOLIS</t>
  </si>
  <si>
    <t>Rondonópolis/MT</t>
  </si>
  <si>
    <t>Shop Plaza Campos Gerais</t>
  </si>
  <si>
    <t>PONTA GROSSA</t>
  </si>
  <si>
    <t>Ponta Grossa/PR</t>
  </si>
  <si>
    <t>Shopping Continental</t>
  </si>
  <si>
    <t>Americana Mall</t>
  </si>
  <si>
    <t>AMERICANA</t>
  </si>
  <si>
    <t>Americana/SP</t>
  </si>
  <si>
    <t>PLANILHA DE ÁREAS 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</si>
</sst>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0.0\ \p\p"/>
    <numFmt numFmtId="174" formatCode="_-* #,##0.000_-;\-* #,##0.000_-;_-* &quot;-&quot;???_-;_-@_-"/>
    <numFmt numFmtId="175" formatCode="_(* #,##0.0000_);_(* \(#,##0.0000\);_(* &quot;-&quot;??_);_(@_)"/>
    <numFmt numFmtId="176" formatCode="0.00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sz val="9"/>
      <color rgb="FF000000"/>
      <name val="Geograph"/>
      <family val="2"/>
    </font>
    <font>
      <sz val="9"/>
      <color theme="1"/>
      <name val="Geograph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7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5" fontId="25" fillId="0" borderId="0" xfId="0" applyNumberFormat="1" applyFont="1"/>
    <xf numFmtId="0" fontId="27" fillId="0" borderId="0" xfId="0" applyFont="1"/>
    <xf numFmtId="0" fontId="26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165" fontId="16" fillId="4" borderId="22" xfId="0" applyNumberFormat="1" applyFont="1" applyFill="1" applyBorder="1" applyAlignment="1">
      <alignment horizontal="right"/>
    </xf>
    <xf numFmtId="165" fontId="16" fillId="4" borderId="23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20" fillId="0" borderId="16" xfId="1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6" xfId="0" applyNumberFormat="1" applyFont="1" applyBorder="1" applyAlignment="1">
      <alignment horizontal="left" indent="3"/>
    </xf>
    <xf numFmtId="0" fontId="16" fillId="4" borderId="27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4" xfId="0" applyFont="1" applyBorder="1" applyAlignment="1">
      <alignment horizontal="left" vertical="center" wrapText="1" indent="1"/>
    </xf>
    <xf numFmtId="165" fontId="20" fillId="0" borderId="25" xfId="0" applyNumberFormat="1" applyFont="1" applyBorder="1" applyAlignment="1">
      <alignment horizontal="right"/>
    </xf>
    <xf numFmtId="165" fontId="20" fillId="0" borderId="25" xfId="1" applyNumberFormat="1" applyFont="1" applyBorder="1" applyAlignment="1">
      <alignment horizontal="right"/>
    </xf>
    <xf numFmtId="165" fontId="16" fillId="4" borderId="22" xfId="1" applyNumberFormat="1" applyFont="1" applyFill="1" applyBorder="1" applyAlignment="1">
      <alignment horizontal="right"/>
    </xf>
    <xf numFmtId="165" fontId="20" fillId="0" borderId="25" xfId="0" applyNumberFormat="1" applyFont="1" applyBorder="1" applyAlignment="1">
      <alignment horizontal="center"/>
    </xf>
    <xf numFmtId="165" fontId="20" fillId="0" borderId="25" xfId="1" applyNumberFormat="1" applyFont="1" applyBorder="1" applyAlignment="1">
      <alignment horizontal="center"/>
    </xf>
    <xf numFmtId="165" fontId="18" fillId="5" borderId="22" xfId="0" applyNumberFormat="1" applyFont="1" applyFill="1" applyBorder="1" applyAlignment="1">
      <alignment horizontal="right" vertical="center" wrapText="1"/>
    </xf>
    <xf numFmtId="165" fontId="18" fillId="5" borderId="22" xfId="1" applyNumberFormat="1" applyFont="1" applyFill="1" applyBorder="1" applyAlignment="1">
      <alignment horizontal="right" vertical="center" wrapText="1"/>
    </xf>
    <xf numFmtId="167" fontId="19" fillId="4" borderId="22" xfId="1" applyNumberFormat="1" applyFont="1" applyFill="1" applyBorder="1"/>
    <xf numFmtId="165" fontId="16" fillId="4" borderId="22" xfId="0" applyNumberFormat="1" applyFont="1" applyFill="1" applyBorder="1" applyAlignment="1">
      <alignment horizontal="center"/>
    </xf>
    <xf numFmtId="165" fontId="16" fillId="4" borderId="22" xfId="1" applyNumberFormat="1" applyFont="1" applyFill="1" applyBorder="1" applyAlignment="1">
      <alignment horizontal="center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7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 indent="3"/>
    </xf>
    <xf numFmtId="165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5" fontId="26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5" fontId="20" fillId="0" borderId="24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6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18" fillId="5" borderId="27" xfId="1" applyNumberFormat="1" applyFont="1" applyFill="1" applyBorder="1" applyAlignment="1">
      <alignment horizontal="right" vertical="center" wrapText="1"/>
    </xf>
    <xf numFmtId="165" fontId="20" fillId="0" borderId="28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6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2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/>
    <xf numFmtId="0" fontId="36" fillId="4" borderId="24" xfId="0" applyFont="1" applyFill="1" applyBorder="1" applyAlignment="1">
      <alignment horizontal="left" vertical="center" wrapText="1"/>
    </xf>
    <xf numFmtId="165" fontId="37" fillId="8" borderId="15" xfId="0" applyNumberFormat="1" applyFont="1" applyFill="1" applyBorder="1" applyAlignment="1">
      <alignment horizontal="left" indent="5"/>
    </xf>
    <xf numFmtId="165" fontId="37" fillId="8" borderId="0" xfId="0" applyNumberFormat="1" applyFont="1" applyFill="1" applyAlignment="1">
      <alignment horizontal="center"/>
    </xf>
    <xf numFmtId="3" fontId="38" fillId="9" borderId="0" xfId="0" applyNumberFormat="1" applyFont="1" applyFill="1" applyAlignment="1">
      <alignment horizontal="right" vertical="center"/>
    </xf>
    <xf numFmtId="0" fontId="38" fillId="9" borderId="0" xfId="0" applyFont="1" applyFill="1" applyAlignment="1">
      <alignment horizontal="right" vertical="center"/>
    </xf>
    <xf numFmtId="3" fontId="39" fillId="0" borderId="0" xfId="0" applyNumberFormat="1" applyFont="1"/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4" fontId="0" fillId="0" borderId="0" xfId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6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5" fillId="0" borderId="0" xfId="17" applyNumberFormat="1" applyFont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2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6" fillId="4" borderId="14" xfId="0" applyFont="1" applyFill="1" applyBorder="1" applyAlignment="1">
      <alignment horizontal="left" wrapText="1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0" fillId="0" borderId="1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4" xfId="0" applyNumberFormat="1" applyFont="1" applyBorder="1" applyAlignment="1">
      <alignment horizontal="left"/>
    </xf>
    <xf numFmtId="3" fontId="18" fillId="5" borderId="21" xfId="0" applyNumberFormat="1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left"/>
    </xf>
    <xf numFmtId="3" fontId="18" fillId="5" borderId="24" xfId="0" applyNumberFormat="1" applyFont="1" applyFill="1" applyBorder="1" applyAlignment="1">
      <alignment horizontal="left" vertical="center" wrapText="1"/>
    </xf>
    <xf numFmtId="165" fontId="26" fillId="0" borderId="20" xfId="0" applyNumberFormat="1" applyFont="1" applyBorder="1" applyAlignment="1">
      <alignment horizontal="left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20" fillId="0" borderId="12" xfId="16" applyNumberFormat="1" applyFont="1" applyBorder="1" applyAlignment="1">
      <alignment horizontal="center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5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5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3" fillId="0" borderId="0" xfId="0" applyFont="1"/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 indent="1"/>
    </xf>
    <xf numFmtId="165" fontId="25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 vertical="center" wrapText="1"/>
    </xf>
    <xf numFmtId="165" fontId="33" fillId="0" borderId="0" xfId="0" applyNumberFormat="1" applyFont="1"/>
    <xf numFmtId="170" fontId="0" fillId="0" borderId="0" xfId="1" applyNumberFormat="1" applyFont="1" applyFill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3" fontId="20" fillId="0" borderId="0" xfId="1" applyNumberFormat="1" applyFont="1" applyAlignment="1">
      <alignment horizontal="right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0" fontId="16" fillId="3" borderId="24" xfId="0" applyFont="1" applyFill="1" applyBorder="1" applyAlignment="1">
      <alignment horizontal="left" vertical="center" wrapText="1"/>
    </xf>
    <xf numFmtId="165" fontId="16" fillId="3" borderId="25" xfId="0" applyNumberFormat="1" applyFont="1" applyFill="1" applyBorder="1" applyAlignment="1">
      <alignment horizontal="right"/>
    </xf>
    <xf numFmtId="165" fontId="16" fillId="3" borderId="25" xfId="1" applyNumberFormat="1" applyFont="1" applyFill="1" applyBorder="1" applyAlignment="1">
      <alignment horizontal="right"/>
    </xf>
    <xf numFmtId="165" fontId="2" fillId="0" borderId="0" xfId="0" applyNumberFormat="1" applyFont="1"/>
    <xf numFmtId="164" fontId="0" fillId="3" borderId="0" xfId="1" applyFont="1" applyFill="1"/>
    <xf numFmtId="165" fontId="16" fillId="3" borderId="24" xfId="1" applyNumberFormat="1" applyFont="1" applyFill="1" applyBorder="1" applyAlignment="1">
      <alignment horizontal="right"/>
    </xf>
    <xf numFmtId="174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70" fontId="0" fillId="0" borderId="0" xfId="0" applyNumberFormat="1"/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164" fontId="2" fillId="0" borderId="0" xfId="1" applyFont="1"/>
    <xf numFmtId="43" fontId="2" fillId="0" borderId="0" xfId="0" applyNumberFormat="1" applyFont="1"/>
    <xf numFmtId="170" fontId="15" fillId="0" borderId="0" xfId="1" applyNumberFormat="1" applyFont="1" applyAlignment="1">
      <alignment horizontal="center"/>
    </xf>
    <xf numFmtId="3" fontId="15" fillId="0" borderId="0" xfId="0" applyNumberFormat="1" applyFont="1"/>
    <xf numFmtId="164" fontId="15" fillId="0" borderId="0" xfId="1" applyFont="1"/>
    <xf numFmtId="175" fontId="0" fillId="0" borderId="0" xfId="1" applyNumberFormat="1" applyFont="1" applyFill="1"/>
    <xf numFmtId="176" fontId="0" fillId="0" borderId="0" xfId="2" applyNumberFormat="1" applyFont="1" applyFill="1"/>
    <xf numFmtId="165" fontId="19" fillId="0" borderId="0" xfId="0" applyNumberFormat="1" applyFont="1" applyAlignment="1">
      <alignment horizontal="right" vertical="center" wrapText="1"/>
    </xf>
    <xf numFmtId="165" fontId="15" fillId="0" borderId="14" xfId="2" applyNumberFormat="1" applyFont="1" applyBorder="1"/>
    <xf numFmtId="165" fontId="15" fillId="0" borderId="12" xfId="2" applyNumberFormat="1" applyFont="1" applyBorder="1"/>
    <xf numFmtId="0" fontId="42" fillId="0" borderId="0" xfId="0" applyFont="1"/>
    <xf numFmtId="165" fontId="16" fillId="0" borderId="1" xfId="0" applyNumberFormat="1" applyFont="1" applyBorder="1" applyAlignment="1">
      <alignment horizontal="center"/>
    </xf>
    <xf numFmtId="165" fontId="18" fillId="5" borderId="0" xfId="1" applyNumberFormat="1" applyFont="1" applyFill="1" applyBorder="1" applyAlignment="1">
      <alignment horizontal="right"/>
    </xf>
    <xf numFmtId="165" fontId="18" fillId="5" borderId="5" xfId="1" applyNumberFormat="1" applyFont="1" applyFill="1" applyBorder="1" applyAlignment="1">
      <alignment horizontal="right"/>
    </xf>
    <xf numFmtId="165" fontId="18" fillId="5" borderId="4" xfId="1" applyNumberFormat="1" applyFont="1" applyFill="1" applyBorder="1" applyAlignment="1">
      <alignment horizontal="left" vertical="center" wrapText="1"/>
    </xf>
    <xf numFmtId="166" fontId="18" fillId="5" borderId="0" xfId="0" applyNumberFormat="1" applyFont="1" applyFill="1" applyAlignment="1">
      <alignment horizontal="right"/>
    </xf>
    <xf numFmtId="166" fontId="20" fillId="0" borderId="29" xfId="0" applyNumberFormat="1" applyFont="1" applyBorder="1" applyAlignment="1">
      <alignment horizontal="right"/>
    </xf>
    <xf numFmtId="165" fontId="20" fillId="0" borderId="8" xfId="0" applyNumberFormat="1" applyFont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0" borderId="0" xfId="0" applyNumberFormat="1" applyFont="1" applyAlignment="1">
      <alignment horizontal="right"/>
    </xf>
    <xf numFmtId="164" fontId="19" fillId="6" borderId="0" xfId="0" applyNumberFormat="1" applyFont="1" applyFill="1"/>
    <xf numFmtId="167" fontId="15" fillId="0" borderId="0" xfId="11" applyNumberFormat="1" applyFont="1" applyFill="1" applyBorder="1"/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ojas!A1"/><Relationship Id="rId3" Type="http://schemas.openxmlformats.org/officeDocument/2006/relationships/hyperlink" Target="#'DRE '!A1"/><Relationship Id="rId7" Type="http://schemas.openxmlformats.org/officeDocument/2006/relationships/hyperlink" Target="#'Servi&#231;os Financeiros'!A1"/><Relationship Id="rId2" Type="http://schemas.openxmlformats.org/officeDocument/2006/relationships/hyperlink" Target="#'Fluxo de Caixa'!A1"/><Relationship Id="rId1" Type="http://schemas.openxmlformats.org/officeDocument/2006/relationships/hyperlink" Target="#Balan&#231;o!A1"/><Relationship Id="rId6" Type="http://schemas.openxmlformats.org/officeDocument/2006/relationships/hyperlink" Target="#'Dados Operacionais'!A1"/><Relationship Id="rId11" Type="http://schemas.openxmlformats.org/officeDocument/2006/relationships/hyperlink" Target="#ROIC!A1"/><Relationship Id="rId5" Type="http://schemas.openxmlformats.org/officeDocument/2006/relationships/hyperlink" Target="#Despesas!A1"/><Relationship Id="rId10" Type="http://schemas.openxmlformats.org/officeDocument/2006/relationships/hyperlink" Target="#'Receb&#237;veis C&amp;A Pay'!A1"/><Relationship Id="rId4" Type="http://schemas.openxmlformats.org/officeDocument/2006/relationships/hyperlink" Target="#'DRE (PR&#201; IFRS16)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501650</xdr:colOff>
      <xdr:row>12</xdr:row>
      <xdr:rowOff>142095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50631"/>
          <a:ext cx="4232555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DF25</a:t>
          </a:r>
        </a:p>
      </xdr:txBody>
    </xdr:sp>
    <xdr:clientData/>
  </xdr:twoCellAnchor>
  <xdr:twoCellAnchor>
    <xdr:from>
      <xdr:col>0</xdr:col>
      <xdr:colOff>0</xdr:colOff>
      <xdr:row>0</xdr:row>
      <xdr:rowOff>67236</xdr:rowOff>
    </xdr:from>
    <xdr:to>
      <xdr:col>6</xdr:col>
      <xdr:colOff>340379</xdr:colOff>
      <xdr:row>5</xdr:row>
      <xdr:rowOff>95250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0" y="67236"/>
          <a:ext cx="4188479" cy="1113864"/>
          <a:chOff x="814174" y="4360695"/>
          <a:chExt cx="460923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993706"/>
            <a:chOff x="6638619" y="2185374"/>
            <a:chExt cx="3014066" cy="993706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encontra</a:t>
              </a:r>
              <a:r>
                <a:rPr lang="pt-BR" sz="32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884D4-A46E-494A-9959-914C87EED03E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1266825</xdr:colOff>
      <xdr:row>1</xdr:row>
      <xdr:rowOff>19050</xdr:rowOff>
    </xdr:from>
    <xdr:ext cx="1341558" cy="853990"/>
    <xdr:pic>
      <xdr:nvPicPr>
        <xdr:cNvPr id="3" name="Imagem 2">
          <a:extLst>
            <a:ext uri="{FF2B5EF4-FFF2-40B4-BE49-F238E27FC236}">
              <a16:creationId xmlns:a16="http://schemas.microsoft.com/office/drawing/2014/main" id="{8A744147-4727-475C-ACE6-934E15E0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203200"/>
          <a:ext cx="1341558" cy="85399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EC21E-CD77-48AB-BE07-86EE5B41634D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180975</xdr:colOff>
      <xdr:row>0</xdr:row>
      <xdr:rowOff>152400</xdr:rowOff>
    </xdr:from>
    <xdr:ext cx="1341558" cy="837977"/>
    <xdr:pic>
      <xdr:nvPicPr>
        <xdr:cNvPr id="3" name="Imagem 2">
          <a:extLst>
            <a:ext uri="{FF2B5EF4-FFF2-40B4-BE49-F238E27FC236}">
              <a16:creationId xmlns:a16="http://schemas.microsoft.com/office/drawing/2014/main" id="{9729BD6C-4BEC-4E09-9DD3-BE8E8F17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52400"/>
          <a:ext cx="1341558" cy="83797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2" name="Imagem 1">
          <a:extLst>
            <a:ext uri="{FF2B5EF4-FFF2-40B4-BE49-F238E27FC236}">
              <a16:creationId xmlns:a16="http://schemas.microsoft.com/office/drawing/2014/main" id="{85C88A93-EBA7-4A27-ADF5-8020834B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C206E-25AF-427D-ADE3-CDA755ABE11B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4" name="Imagem 3">
          <a:extLst>
            <a:ext uri="{FF2B5EF4-FFF2-40B4-BE49-F238E27FC236}">
              <a16:creationId xmlns:a16="http://schemas.microsoft.com/office/drawing/2014/main" id="{A41C7721-2034-4E2B-A1A1-5CC77CF8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5C3D0-5AA1-4213-ABCD-6A9D64ACAD62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6" name="Imagem 5">
          <a:extLst>
            <a:ext uri="{FF2B5EF4-FFF2-40B4-BE49-F238E27FC236}">
              <a16:creationId xmlns:a16="http://schemas.microsoft.com/office/drawing/2014/main" id="{2DB84780-BCD3-4325-A8CD-408A1DD6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FCBAB-8EF0-4974-8A97-8F13251C023E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CAF18-344E-4BAA-8B8B-5FA185CCD7D9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514350</xdr:colOff>
      <xdr:row>1</xdr:row>
      <xdr:rowOff>9525</xdr:rowOff>
    </xdr:from>
    <xdr:ext cx="1408233" cy="853990"/>
    <xdr:pic>
      <xdr:nvPicPr>
        <xdr:cNvPr id="3" name="Imagem 2">
          <a:extLst>
            <a:ext uri="{FF2B5EF4-FFF2-40B4-BE49-F238E27FC236}">
              <a16:creationId xmlns:a16="http://schemas.microsoft.com/office/drawing/2014/main" id="{00D4F325-B96C-4AEB-9BD4-91A8E51F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193675"/>
          <a:ext cx="1408233" cy="85399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59C46-3C63-4D79-8299-37E5B549780A}"/>
            </a:ext>
          </a:extLst>
        </xdr:cNvPr>
        <xdr:cNvSpPr/>
      </xdr:nvSpPr>
      <xdr:spPr>
        <a:xfrm>
          <a:off x="609600" y="99695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133911</xdr:colOff>
      <xdr:row>0</xdr:row>
      <xdr:rowOff>0</xdr:rowOff>
    </xdr:from>
    <xdr:ext cx="1285314" cy="860425"/>
    <xdr:pic>
      <xdr:nvPicPr>
        <xdr:cNvPr id="3" name="Imagem 2">
          <a:extLst>
            <a:ext uri="{FF2B5EF4-FFF2-40B4-BE49-F238E27FC236}">
              <a16:creationId xmlns:a16="http://schemas.microsoft.com/office/drawing/2014/main" id="{FE227CE6-96D1-4FF0-B8B7-81E46AF5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60425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5D15D-25DE-4B43-B5D7-BCA410681416}"/>
            </a:ext>
          </a:extLst>
        </xdr:cNvPr>
        <xdr:cNvSpPr/>
      </xdr:nvSpPr>
      <xdr:spPr>
        <a:xfrm>
          <a:off x="609600" y="99695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3070087</xdr:colOff>
      <xdr:row>4</xdr:row>
      <xdr:rowOff>174431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55" y="0"/>
          <a:ext cx="981628" cy="682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13</xdr:row>
      <xdr:rowOff>66590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8388-D193-4D47-B74C-3FE6A0648CC7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AB0903-BAE9-4E6F-8522-F9C51247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7C0C0-790C-45EC-8BE6-E6B5C0DBAB9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53" y="134471"/>
          <a:ext cx="1275760" cy="84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grupos\123CONT\VDA\2005\Balances\04%20Abril%202005\VDA%20Balance%20Referenciado%20R$%20Abri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lcabrasazaleia-my.sharepoint.com/123CONT/VDA/2005/Balances/04%20Abril%202005/VDA%20Balance%20Referenciado%20R$%20Abril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Apoi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BC DADOS"/>
      <sheetName val="Parametr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zoomScaleNormal="100" workbookViewId="0">
      <selection activeCell="I5" sqref="I5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50"/>
    </row>
    <row r="3" spans="5:5" ht="17.5" x14ac:dyDescent="0.35">
      <c r="E3" s="251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46EC-FC68-4460-9D01-05CC98806EDB}">
  <dimension ref="A8:AN38"/>
  <sheetViews>
    <sheetView showGridLines="0" zoomScaleNormal="100" workbookViewId="0">
      <pane xSplit="2" ySplit="9" topLeftCell="S10" activePane="bottomRight" state="frozen"/>
      <selection activeCell="AI21" sqref="AI21"/>
      <selection pane="topRight" activeCell="AI21" sqref="AI21"/>
      <selection pane="bottomLeft" activeCell="AI21" sqref="AI21"/>
      <selection pane="bottomRight" activeCell="AM35" sqref="AM35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1" max="31" width="4.7265625" bestFit="1" customWidth="1"/>
  </cols>
  <sheetData>
    <row r="8" spans="2:38" s="20" customFormat="1" ht="13.5" customHeight="1" x14ac:dyDescent="0.2">
      <c r="B8" s="21" t="s">
        <v>191</v>
      </c>
      <c r="C8" s="22" t="s">
        <v>83</v>
      </c>
      <c r="D8" s="22" t="s">
        <v>84</v>
      </c>
      <c r="E8" s="22" t="s">
        <v>85</v>
      </c>
      <c r="F8" s="22" t="s">
        <v>86</v>
      </c>
      <c r="G8" s="21" t="s">
        <v>87</v>
      </c>
      <c r="H8" s="21" t="s">
        <v>88</v>
      </c>
      <c r="I8" s="21" t="s">
        <v>89</v>
      </c>
      <c r="J8" s="21" t="s">
        <v>90</v>
      </c>
      <c r="K8" s="21" t="s">
        <v>91</v>
      </c>
      <c r="L8" s="21" t="s">
        <v>92</v>
      </c>
      <c r="M8" s="21" t="s">
        <v>93</v>
      </c>
      <c r="N8" s="21" t="s">
        <v>94</v>
      </c>
      <c r="O8" s="21" t="s">
        <v>95</v>
      </c>
      <c r="P8" s="21" t="s">
        <v>96</v>
      </c>
      <c r="Q8" s="21" t="s">
        <v>97</v>
      </c>
      <c r="R8" s="21" t="s">
        <v>98</v>
      </c>
      <c r="S8" s="21" t="s">
        <v>99</v>
      </c>
      <c r="T8" s="21" t="s">
        <v>100</v>
      </c>
      <c r="U8" s="21" t="s">
        <v>101</v>
      </c>
      <c r="V8" s="21" t="s">
        <v>102</v>
      </c>
      <c r="W8" s="21" t="s">
        <v>103</v>
      </c>
      <c r="X8" s="21" t="s">
        <v>104</v>
      </c>
      <c r="Y8" s="21" t="s">
        <v>105</v>
      </c>
      <c r="Z8" s="21" t="s">
        <v>933</v>
      </c>
      <c r="AA8" s="21" t="s">
        <v>1007</v>
      </c>
      <c r="AB8" s="21" t="s">
        <v>1026</v>
      </c>
      <c r="AC8" s="21" t="s">
        <v>1037</v>
      </c>
      <c r="AD8" s="21" t="s">
        <v>1069</v>
      </c>
      <c r="AF8" s="21">
        <v>2019</v>
      </c>
      <c r="AG8" s="21">
        <v>2020</v>
      </c>
      <c r="AH8" s="21">
        <v>2021</v>
      </c>
      <c r="AI8" s="21" t="s">
        <v>109</v>
      </c>
      <c r="AJ8" s="21" t="s">
        <v>110</v>
      </c>
      <c r="AK8" s="21">
        <v>2024</v>
      </c>
      <c r="AL8" s="21">
        <v>2025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AF9" s="26"/>
    </row>
    <row r="10" spans="2:38" x14ac:dyDescent="0.35">
      <c r="B10" s="106" t="s">
        <v>192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F10" s="61">
        <v>5285.2</v>
      </c>
      <c r="AG10" s="62">
        <v>4085.5</v>
      </c>
      <c r="AH10" s="62">
        <v>5153.2</v>
      </c>
      <c r="AI10" s="62">
        <v>6183.6</v>
      </c>
      <c r="AJ10" s="62">
        <v>6719.3</v>
      </c>
      <c r="AK10" s="62">
        <v>7636.5388619639198</v>
      </c>
      <c r="AL10" s="63">
        <v>7982.9547222268066</v>
      </c>
    </row>
    <row r="11" spans="2:38" x14ac:dyDescent="0.35">
      <c r="B11" s="36" t="s">
        <v>193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7">
        <v>0.12300827491554078</v>
      </c>
      <c r="AA11" s="127">
        <v>0.13</v>
      </c>
      <c r="AB11" s="127">
        <v>0.15</v>
      </c>
      <c r="AC11" s="127">
        <v>4.8000000000000001E-2</v>
      </c>
      <c r="AD11" s="127">
        <v>-2.7E-2</v>
      </c>
      <c r="AF11" s="113">
        <v>1.7999999999999999E-2</v>
      </c>
      <c r="AG11" s="53">
        <v>-0.23616519779722112</v>
      </c>
      <c r="AH11" s="53">
        <v>0.247</v>
      </c>
      <c r="AI11" s="53">
        <v>0.159</v>
      </c>
      <c r="AJ11" s="53">
        <v>6.7000000000000004E-2</v>
      </c>
      <c r="AK11" s="53">
        <v>0.13114698290855031</v>
      </c>
      <c r="AL11" s="112">
        <v>6.2E-2</v>
      </c>
    </row>
    <row r="12" spans="2:38" x14ac:dyDescent="0.35">
      <c r="B12" s="49" t="s">
        <v>194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20"/>
      <c r="AF12" s="64">
        <v>2.1999999999999999E-2</v>
      </c>
      <c r="AG12" s="51">
        <v>-0.25700000000000001</v>
      </c>
      <c r="AH12" s="51">
        <v>0.32700000000000001</v>
      </c>
      <c r="AI12" s="51">
        <v>0.161</v>
      </c>
      <c r="AJ12" s="51">
        <v>9.9000000000000005E-2</v>
      </c>
      <c r="AK12" s="51">
        <v>0.16388256121128131</v>
      </c>
      <c r="AL12" s="55">
        <v>8.5000000000000006E-2</v>
      </c>
    </row>
    <row r="13" spans="2:38" x14ac:dyDescent="0.35">
      <c r="B13" s="50" t="s">
        <v>195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1">
        <v>-0.28699999999999998</v>
      </c>
      <c r="AF13" s="65">
        <v>-2E-3</v>
      </c>
      <c r="AG13" s="56">
        <v>-0.14399999999999999</v>
      </c>
      <c r="AH13" s="56">
        <v>-6.3E-2</v>
      </c>
      <c r="AI13" s="56">
        <v>0.14399999999999999</v>
      </c>
      <c r="AJ13" s="56">
        <v>-0.111</v>
      </c>
      <c r="AK13" s="56">
        <v>-0.1019959616505669</v>
      </c>
      <c r="AL13" s="57">
        <v>-0.157</v>
      </c>
    </row>
    <row r="14" spans="2:38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E14"/>
      <c r="AF14" s="26"/>
      <c r="AG14" s="26"/>
    </row>
    <row r="15" spans="2:38" x14ac:dyDescent="0.35">
      <c r="B15" s="36" t="s">
        <v>196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4">
        <v>129.72675686999997</v>
      </c>
      <c r="AA15" s="104">
        <v>84.000133149999996</v>
      </c>
      <c r="AB15" s="104">
        <v>115.7</v>
      </c>
      <c r="AC15" s="104">
        <v>112.187</v>
      </c>
      <c r="AD15" s="104">
        <v>148.6</v>
      </c>
      <c r="AF15" s="78">
        <f>SUM(C15:F15)</f>
        <v>127.30751427221016</v>
      </c>
      <c r="AG15" s="37">
        <f>SUM(G15:J15)</f>
        <v>455.76629573604237</v>
      </c>
      <c r="AH15" s="37">
        <f>SUM(K15:N15)</f>
        <v>439.09916714016936</v>
      </c>
      <c r="AI15" s="37">
        <f>SUM(O15:R15)</f>
        <v>297.18441012999955</v>
      </c>
      <c r="AJ15" s="37">
        <f>SUM(S15:V15)</f>
        <v>282.4459852</v>
      </c>
      <c r="AK15" s="37">
        <v>380.59063280999993</v>
      </c>
      <c r="AL15" s="38">
        <v>460.48713314999998</v>
      </c>
    </row>
    <row r="16" spans="2:38" x14ac:dyDescent="0.35">
      <c r="B16" s="50" t="s">
        <v>197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1"/>
      <c r="AF16" s="65">
        <v>2.5200182007065166E-2</v>
      </c>
      <c r="AG16" s="56">
        <v>0.11618128775401046</v>
      </c>
      <c r="AH16" s="56">
        <v>8.8516761296425148E-2</v>
      </c>
      <c r="AI16" s="56">
        <v>5.0331978170831085E-2</v>
      </c>
      <c r="AJ16" s="56">
        <v>4.4573047449468557E-2</v>
      </c>
      <c r="AK16" s="56">
        <v>5.3164869516230485E-2</v>
      </c>
      <c r="AL16" s="57">
        <v>6.0242545645606341E-2</v>
      </c>
    </row>
    <row r="18" spans="2:39" x14ac:dyDescent="0.35">
      <c r="B18" s="34" t="s">
        <v>198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4">
        <v>197.34546383685066</v>
      </c>
      <c r="AA18" s="104">
        <v>184.9</v>
      </c>
      <c r="AB18" s="104">
        <v>213.7</v>
      </c>
      <c r="AC18" s="104">
        <v>195.47788392316326</v>
      </c>
      <c r="AD18" s="104">
        <v>198.94222581425123</v>
      </c>
      <c r="AE18" s="2"/>
      <c r="AF18" s="98">
        <v>132.30000000000001</v>
      </c>
      <c r="AG18" s="35">
        <v>140</v>
      </c>
      <c r="AH18" s="35">
        <v>152.5</v>
      </c>
      <c r="AI18" s="35">
        <v>172.4</v>
      </c>
      <c r="AJ18" s="35">
        <v>185.4239754254873</v>
      </c>
      <c r="AK18" s="35">
        <v>191.02085152831805</v>
      </c>
      <c r="AL18" s="91">
        <v>198.72381744743092</v>
      </c>
    </row>
    <row r="19" spans="2:39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E19"/>
      <c r="AF19" s="26"/>
      <c r="AG19" s="26"/>
    </row>
    <row r="20" spans="2:39" x14ac:dyDescent="0.35">
      <c r="B20" s="106" t="s">
        <v>199</v>
      </c>
      <c r="C20" s="107">
        <v>0.48199999999999998</v>
      </c>
      <c r="D20" s="107">
        <v>0.49199999999999999</v>
      </c>
      <c r="E20" s="107">
        <v>0.47299999999999998</v>
      </c>
      <c r="F20" s="107">
        <v>0.49299999999999999</v>
      </c>
      <c r="G20" s="107">
        <v>0.48799999999999999</v>
      </c>
      <c r="H20" s="107">
        <v>0.48599999999999999</v>
      </c>
      <c r="I20" s="107">
        <v>0.42599999999999999</v>
      </c>
      <c r="J20" s="107">
        <v>0.47099999999999997</v>
      </c>
      <c r="K20" s="107">
        <v>0.45200000000000001</v>
      </c>
      <c r="L20" s="107">
        <v>0.46700000000000003</v>
      </c>
      <c r="M20" s="107">
        <v>0.44700000000000001</v>
      </c>
      <c r="N20" s="107">
        <v>0.48299999999999998</v>
      </c>
      <c r="O20" s="107">
        <v>0.47399999999999998</v>
      </c>
      <c r="P20" s="107">
        <v>0.51300000000000001</v>
      </c>
      <c r="Q20" s="107">
        <v>0.49299999999999999</v>
      </c>
      <c r="R20" s="107">
        <v>0.51700000000000002</v>
      </c>
      <c r="S20" s="107">
        <v>0.50341141758496966</v>
      </c>
      <c r="T20" s="107">
        <v>0.53521688267896639</v>
      </c>
      <c r="U20" s="107">
        <v>0.51679128786037243</v>
      </c>
      <c r="V20" s="107">
        <v>0.5325377883156579</v>
      </c>
      <c r="W20" s="107">
        <v>0.53017556814698463</v>
      </c>
      <c r="X20" s="107">
        <v>0.56006305553236013</v>
      </c>
      <c r="Y20" s="107">
        <v>0.54367269107937477</v>
      </c>
      <c r="Z20" s="107">
        <v>0.54930746636537153</v>
      </c>
      <c r="AA20" s="107">
        <v>0.54091423224880819</v>
      </c>
      <c r="AB20" s="107">
        <v>0.56686823298170441</v>
      </c>
      <c r="AC20" s="107">
        <v>0.54644511151916952</v>
      </c>
      <c r="AD20" s="440">
        <v>0.56144930248909164</v>
      </c>
      <c r="AE20" s="20"/>
      <c r="AF20" s="114">
        <v>0.48599999999999999</v>
      </c>
      <c r="AG20" s="107">
        <v>0.46400000000000002</v>
      </c>
      <c r="AH20" s="107">
        <v>0.46500000000000002</v>
      </c>
      <c r="AI20" s="107">
        <v>0.502</v>
      </c>
      <c r="AJ20" s="107">
        <v>0.52420030190568478</v>
      </c>
      <c r="AK20" s="107">
        <v>0.5469190425713113</v>
      </c>
      <c r="AL20" s="108">
        <v>0.55523980168655984</v>
      </c>
    </row>
    <row r="21" spans="2:39" x14ac:dyDescent="0.35">
      <c r="B21" s="36" t="s">
        <v>200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7">
        <v>0.53157811782989073</v>
      </c>
      <c r="AA21" s="127">
        <v>0.51180289441956017</v>
      </c>
      <c r="AB21" s="127">
        <v>0.54812836243650953</v>
      </c>
      <c r="AC21" s="127">
        <v>0.52991414333979792</v>
      </c>
      <c r="AD21" s="127">
        <v>0.54883623045184304</v>
      </c>
      <c r="AF21" s="113">
        <v>0.46421166143923559</v>
      </c>
      <c r="AG21" s="53">
        <v>0.44417763508049712</v>
      </c>
      <c r="AH21" s="53">
        <v>0.44680882690883028</v>
      </c>
      <c r="AI21" s="53">
        <v>0.48096234722655096</v>
      </c>
      <c r="AJ21" s="53">
        <v>0.49770483558538203</v>
      </c>
      <c r="AK21" s="53">
        <v>0.51923398031110535</v>
      </c>
      <c r="AL21" s="112">
        <v>0.53687656242055548</v>
      </c>
    </row>
    <row r="22" spans="2:39" x14ac:dyDescent="0.35">
      <c r="B22" s="49" t="s">
        <v>201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20"/>
      <c r="AF22" s="64">
        <v>0.47099999999999997</v>
      </c>
      <c r="AG22" s="51">
        <v>0.45400000000000001</v>
      </c>
      <c r="AH22" s="51">
        <v>0.45800000000000002</v>
      </c>
      <c r="AI22" s="51">
        <v>0.49099999999999999</v>
      </c>
      <c r="AJ22" s="51">
        <v>0.51336847254880302</v>
      </c>
      <c r="AK22" s="51">
        <v>0.5339876128859633</v>
      </c>
      <c r="AL22" s="55">
        <v>0.55145109268265557</v>
      </c>
    </row>
    <row r="23" spans="2:39" x14ac:dyDescent="0.35">
      <c r="B23" s="49" t="s">
        <v>202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4"/>
      <c r="AF23" s="64">
        <v>0.52200000000000002</v>
      </c>
      <c r="AG23" s="51">
        <v>0.51331538212115657</v>
      </c>
      <c r="AH23" s="51">
        <v>0.50508436840370097</v>
      </c>
      <c r="AI23" s="51">
        <v>0.53887855023787745</v>
      </c>
      <c r="AJ23" s="51">
        <v>0.55322340666981296</v>
      </c>
      <c r="AK23" s="51">
        <v>0.56033337417921647</v>
      </c>
      <c r="AL23" s="55">
        <v>0.56439308234086971</v>
      </c>
    </row>
    <row r="24" spans="2:39" x14ac:dyDescent="0.35">
      <c r="B24" s="50" t="s">
        <v>203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1">
        <v>0.4910878300025589</v>
      </c>
      <c r="AE24" s="4"/>
      <c r="AF24" s="65">
        <v>0.24299999999999999</v>
      </c>
      <c r="AG24" s="56">
        <v>0.22465787934455506</v>
      </c>
      <c r="AH24" s="56">
        <v>0.19435056326504715</v>
      </c>
      <c r="AI24" s="56">
        <v>0.21949101891303266</v>
      </c>
      <c r="AJ24" s="56">
        <v>0.23155441206439781</v>
      </c>
      <c r="AK24" s="56">
        <v>0.28925810263587021</v>
      </c>
      <c r="AL24" s="57">
        <v>0.39502580081043676</v>
      </c>
    </row>
    <row r="25" spans="2:39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E25"/>
      <c r="AF25" s="26"/>
      <c r="AG25" s="26"/>
    </row>
    <row r="26" spans="2:39" x14ac:dyDescent="0.35">
      <c r="B26" s="106" t="s">
        <v>204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440"/>
      <c r="AE26" s="19"/>
      <c r="AF26" s="114"/>
      <c r="AG26" s="107"/>
      <c r="AH26" s="107"/>
      <c r="AI26" s="107"/>
      <c r="AJ26" s="107"/>
      <c r="AK26" s="107"/>
      <c r="AL26" s="108"/>
    </row>
    <row r="27" spans="2:39" x14ac:dyDescent="0.35">
      <c r="B27" s="49" t="s">
        <v>205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F27" s="79">
        <v>10</v>
      </c>
      <c r="AG27" s="33">
        <v>10</v>
      </c>
      <c r="AH27" s="33">
        <v>26</v>
      </c>
      <c r="AI27" s="33">
        <v>17</v>
      </c>
      <c r="AJ27" s="33">
        <v>4</v>
      </c>
      <c r="AK27" s="33">
        <v>4</v>
      </c>
      <c r="AL27" s="40">
        <v>10</v>
      </c>
      <c r="AM27" s="3"/>
    </row>
    <row r="28" spans="2:39" x14ac:dyDescent="0.35">
      <c r="B28" s="49" t="s">
        <v>206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F28" s="79">
        <v>2</v>
      </c>
      <c r="AG28" s="33">
        <v>2</v>
      </c>
      <c r="AH28" s="33">
        <v>2</v>
      </c>
      <c r="AI28" s="33">
        <v>4</v>
      </c>
      <c r="AJ28" s="33">
        <v>2</v>
      </c>
      <c r="AK28" s="33">
        <v>6</v>
      </c>
      <c r="AL28" s="40">
        <v>2</v>
      </c>
    </row>
    <row r="29" spans="2:39" x14ac:dyDescent="0.35">
      <c r="B29" s="49" t="s">
        <v>207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F29" s="79">
        <v>287</v>
      </c>
      <c r="AG29" s="33">
        <v>295</v>
      </c>
      <c r="AH29" s="33">
        <v>319</v>
      </c>
      <c r="AI29" s="33">
        <v>332</v>
      </c>
      <c r="AJ29" s="33">
        <v>334</v>
      </c>
      <c r="AK29" s="33">
        <v>332</v>
      </c>
      <c r="AL29" s="40">
        <v>340</v>
      </c>
    </row>
    <row r="30" spans="2:39" x14ac:dyDescent="0.35">
      <c r="B30" s="49" t="s">
        <v>208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F30" s="79">
        <v>551.31028870160492</v>
      </c>
      <c r="AG30" s="33">
        <v>567.04409870160487</v>
      </c>
      <c r="AH30" s="33">
        <v>605.10566870160494</v>
      </c>
      <c r="AI30" s="33">
        <v>622.19611870160486</v>
      </c>
      <c r="AJ30" s="33">
        <v>623.41149199999984</v>
      </c>
      <c r="AK30" s="33">
        <v>617.94553599999995</v>
      </c>
      <c r="AL30" s="33">
        <v>633.59</v>
      </c>
    </row>
    <row r="31" spans="2:39" x14ac:dyDescent="0.35">
      <c r="B31" s="49" t="s">
        <v>1019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20"/>
      <c r="AF31" s="79">
        <v>541.15955203493832</v>
      </c>
      <c r="AG31" s="33">
        <v>556.12169370160484</v>
      </c>
      <c r="AH31" s="33">
        <v>583.78731203493828</v>
      </c>
      <c r="AI31" s="33">
        <v>615.4816603682716</v>
      </c>
      <c r="AJ31" s="33">
        <v>622.17377730606574</v>
      </c>
      <c r="AK31" s="33">
        <v>616.66453637500013</v>
      </c>
      <c r="AL31" s="33">
        <v>620.38068107814433</v>
      </c>
    </row>
    <row r="32" spans="2:39" x14ac:dyDescent="0.35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8"/>
      <c r="AF32" s="109"/>
      <c r="AG32" s="110"/>
      <c r="AH32" s="110"/>
      <c r="AI32" s="110"/>
      <c r="AJ32" s="110"/>
      <c r="AK32" s="110"/>
      <c r="AL32" s="111"/>
    </row>
    <row r="33" spans="1:40" s="16" customFormat="1" x14ac:dyDescent="0.35">
      <c r="B33" s="50" t="s">
        <v>209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401"/>
      <c r="AF33" s="99">
        <v>15363</v>
      </c>
      <c r="AG33" s="42">
        <v>14350</v>
      </c>
      <c r="AH33" s="42">
        <v>17403</v>
      </c>
      <c r="AI33" s="42">
        <v>16005</v>
      </c>
      <c r="AJ33" s="42">
        <v>15381</v>
      </c>
      <c r="AK33" s="42">
        <v>15464</v>
      </c>
      <c r="AL33" s="42">
        <v>15833</v>
      </c>
    </row>
    <row r="34" spans="1:40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8"/>
      <c r="AF34" s="33"/>
      <c r="AG34" s="33"/>
      <c r="AH34" s="33"/>
      <c r="AI34" s="33"/>
      <c r="AJ34" s="33"/>
      <c r="AK34" s="33"/>
      <c r="AL34" s="33"/>
    </row>
    <row r="35" spans="1:40" s="87" customFormat="1" x14ac:dyDescent="0.35">
      <c r="A35" s="82"/>
      <c r="B35" s="439" t="s">
        <v>1085</v>
      </c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>
        <f t="shared" ref="W35:AD35" si="0">W36+W37-W38</f>
        <v>38.026123509560307</v>
      </c>
      <c r="X35" s="438">
        <f t="shared" si="0"/>
        <v>41.684378887311368</v>
      </c>
      <c r="Y35" s="438">
        <f t="shared" si="0"/>
        <v>38.909521303995945</v>
      </c>
      <c r="Z35" s="438">
        <f t="shared" si="0"/>
        <v>25.545344180152625</v>
      </c>
      <c r="AA35" s="438">
        <f t="shared" si="0"/>
        <v>45.678850608515859</v>
      </c>
      <c r="AB35" s="438">
        <f t="shared" si="0"/>
        <v>36.088982528721459</v>
      </c>
      <c r="AC35" s="438">
        <f t="shared" si="0"/>
        <v>30.009366338294086</v>
      </c>
      <c r="AD35" s="437">
        <f t="shared" si="0"/>
        <v>19.12490718837401</v>
      </c>
      <c r="AE35" s="3"/>
      <c r="AF35" s="438"/>
      <c r="AG35" s="438"/>
      <c r="AH35" s="438"/>
      <c r="AI35" s="438"/>
      <c r="AJ35" s="438"/>
      <c r="AK35" s="438">
        <f>Z35</f>
        <v>25.545344180152625</v>
      </c>
      <c r="AL35" s="437">
        <f>AD35</f>
        <v>19.12490718837401</v>
      </c>
      <c r="AM35" s="3"/>
      <c r="AN35"/>
    </row>
    <row r="36" spans="1:40" x14ac:dyDescent="0.35">
      <c r="B36" s="49" t="s">
        <v>1084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(Balanço!W15/(SUM('DRE (PRÉ IFRS16)'!T13:W13)/360))</f>
        <v>65.668537396634122</v>
      </c>
      <c r="X36" s="33">
        <f>(Balanço!X15/(SUM('DRE (PRÉ IFRS16)'!U13:X13)/360))</f>
        <v>74.960095346820495</v>
      </c>
      <c r="Y36" s="33">
        <f>(Balanço!Y15/(SUM('DRE (PRÉ IFRS16)'!V13:Y13)/360))</f>
        <v>65.456040997687538</v>
      </c>
      <c r="Z36" s="33">
        <f>(Balanço!Z15/(SUM('DRE (PRÉ IFRS16)'!W13:Z13)/360))</f>
        <v>87.816674016646516</v>
      </c>
      <c r="AA36" s="33">
        <f>(Balanço!AA15/(SUM('DRE (PRÉ IFRS16)'!X13:AA13)/360))</f>
        <v>55.51386999958531</v>
      </c>
      <c r="AB36" s="33">
        <f>(Balanço!AB15/(SUM('DRE (PRÉ IFRS16)'!Y13:AB13)/360))</f>
        <v>64.827419945232919</v>
      </c>
      <c r="AC36" s="33">
        <f>(Balanço!AC15/(SUM('DRE (PRÉ IFRS16)'!Z13:AC13)/360))</f>
        <v>56.760987001485809</v>
      </c>
      <c r="AD36" s="33">
        <f>(Balanço!AD15/(SUM('DRE (PRÉ IFRS16)'!AA13:AD13)/360))</f>
        <v>79.066168936902642</v>
      </c>
      <c r="AE36" s="3"/>
      <c r="AF36" s="33"/>
      <c r="AG36" s="33"/>
      <c r="AH36" s="33"/>
      <c r="AI36" s="33"/>
      <c r="AJ36" s="33"/>
      <c r="AK36" s="33">
        <f>Z36</f>
        <v>87.816674016646516</v>
      </c>
      <c r="AL36" s="33">
        <f>AD36</f>
        <v>79.066168936902642</v>
      </c>
    </row>
    <row r="37" spans="1:40" x14ac:dyDescent="0.35">
      <c r="B37" s="49" t="s">
        <v>1083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-(Balanço!W18/(SUM('DRE (PRÉ IFRS16)'!T21:W21)/360))</f>
        <v>115.81999718435551</v>
      </c>
      <c r="X37" s="33">
        <f>-(Balanço!X18/(SUM('DRE (PRÉ IFRS16)'!U21:X21)/360))</f>
        <v>118.5598126684481</v>
      </c>
      <c r="Y37" s="33">
        <f>-(Balanço!Y18/(SUM('DRE (PRÉ IFRS16)'!V21:Y21)/360))</f>
        <v>123.5498025608637</v>
      </c>
      <c r="Z37" s="33">
        <f>-(Balanço!Z18/(SUM('DRE (PRÉ IFRS16)'!W21:Z21)/360))</f>
        <v>107.40071869369051</v>
      </c>
      <c r="AA37" s="33">
        <f>-(Balanço!AA18/(SUM('DRE (PRÉ IFRS16)'!X21:AA21)/360))</f>
        <v>120.86011625374644</v>
      </c>
      <c r="AB37" s="33">
        <f>-(Balanço!AB18/(SUM('DRE (PRÉ IFRS16)'!Y21:AB21)/360))</f>
        <v>115.89131896894479</v>
      </c>
      <c r="AC37" s="33">
        <f>-(Balanço!AC18/(SUM('DRE (PRÉ IFRS16)'!Z21:AC21)/360))</f>
        <v>116.70119051237297</v>
      </c>
      <c r="AD37" s="33">
        <f>-(Balanço!AD18/(SUM('DRE (PRÉ IFRS16)'!AA21:AD21)/360))</f>
        <v>117.09661872872024</v>
      </c>
      <c r="AE37" s="3"/>
      <c r="AF37" s="33"/>
      <c r="AG37" s="33"/>
      <c r="AH37" s="33"/>
      <c r="AI37" s="33"/>
      <c r="AJ37" s="33"/>
      <c r="AK37" s="33">
        <f>Z37</f>
        <v>107.40071869369051</v>
      </c>
      <c r="AL37" s="33">
        <f>AD37</f>
        <v>117.09661872872024</v>
      </c>
    </row>
    <row r="38" spans="1:40" s="435" customFormat="1" x14ac:dyDescent="0.35">
      <c r="B38" s="50" t="s">
        <v>1082</v>
      </c>
      <c r="C38" s="436"/>
      <c r="D38" s="436"/>
      <c r="E38" s="436"/>
      <c r="F38" s="436"/>
      <c r="G38" s="436"/>
      <c r="H38" s="436"/>
      <c r="I38" s="436"/>
      <c r="J38" s="436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-(SUM(Balanço!W39,Balanço!W40)/(SUM('DRE (PRÉ IFRS16)'!T21:W21)/360))</f>
        <v>143.46241107142933</v>
      </c>
      <c r="X38" s="42">
        <f>-(SUM(Balanço!X39,Balanço!X40)/(SUM('DRE (PRÉ IFRS16)'!U21:X21)/360))</f>
        <v>151.83552912795722</v>
      </c>
      <c r="Y38" s="42">
        <f>-(SUM(Balanço!Y39,Balanço!Y40)/(SUM('DRE (PRÉ IFRS16)'!V21:Y21)/360))</f>
        <v>150.0963222545553</v>
      </c>
      <c r="Z38" s="42">
        <f>-(SUM(Balanço!Z39,Balanço!Z40)/(SUM('DRE (PRÉ IFRS16)'!W21:Z21)/360))</f>
        <v>169.67204853018441</v>
      </c>
      <c r="AA38" s="42">
        <f>-(SUM(Balanço!AA39,Balanço!AA40)/(SUM('DRE (PRÉ IFRS16)'!X21:AA21)/360))</f>
        <v>130.69513564481588</v>
      </c>
      <c r="AB38" s="42">
        <f>-(SUM(Balanço!AB39,Balanço!AB40)/(SUM('DRE (PRÉ IFRS16)'!Y21:AB21)/360))</f>
        <v>144.62975638545626</v>
      </c>
      <c r="AC38" s="42">
        <f>-(SUM(Balanço!AC39,Balanço!AC40)/(SUM('DRE (PRÉ IFRS16)'!Z21:AC21)/360))</f>
        <v>143.4528111755647</v>
      </c>
      <c r="AD38" s="42">
        <f>-(SUM(Balanço!AD39,Balanço!AD40)/(SUM('DRE (PRÉ IFRS16)'!AA21:AD21)/360))</f>
        <v>177.03788047724888</v>
      </c>
      <c r="AE38" s="3"/>
      <c r="AF38" s="42"/>
      <c r="AG38" s="42"/>
      <c r="AH38" s="42"/>
      <c r="AI38" s="42"/>
      <c r="AJ38" s="42"/>
      <c r="AK38" s="42">
        <f>Z38</f>
        <v>169.67204853018441</v>
      </c>
      <c r="AL38" s="42">
        <f>AD38</f>
        <v>177.03788047724888</v>
      </c>
      <c r="AM38"/>
      <c r="AN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0882-5CF4-46EF-9959-6C0843132418}">
  <dimension ref="A8:AL19"/>
  <sheetViews>
    <sheetView showGridLines="0" zoomScale="115" zoomScaleNormal="115" workbookViewId="0">
      <pane xSplit="2" ySplit="9" topLeftCell="AB10" activePane="bottomRight" state="frozen"/>
      <selection activeCell="K8" sqref="K8"/>
      <selection pane="topRight" activeCell="K8" sqref="K8"/>
      <selection pane="bottomLeft" activeCell="K8" sqref="K8"/>
      <selection pane="bottomRight" activeCell="AG5" sqref="AG5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0" width="9.7265625" customWidth="1"/>
    <col min="31" max="31" width="1.54296875" customWidth="1"/>
    <col min="32" max="37" width="9.81640625" bestFit="1" customWidth="1"/>
    <col min="38" max="38" width="9.81640625" customWidth="1"/>
  </cols>
  <sheetData>
    <row r="8" spans="2:38" s="20" customFormat="1" ht="13.5" customHeight="1" x14ac:dyDescent="0.2">
      <c r="B8" s="21" t="s">
        <v>291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933</v>
      </c>
      <c r="AA8" s="22" t="s">
        <v>1007</v>
      </c>
      <c r="AB8" s="22" t="s">
        <v>1026</v>
      </c>
      <c r="AC8" s="22" t="s">
        <v>1037</v>
      </c>
      <c r="AD8" s="22" t="s">
        <v>1069</v>
      </c>
      <c r="AF8" s="22" t="s">
        <v>106</v>
      </c>
      <c r="AG8" s="22" t="s">
        <v>107</v>
      </c>
      <c r="AH8" s="22" t="s">
        <v>108</v>
      </c>
      <c r="AI8" s="22" t="s">
        <v>109</v>
      </c>
      <c r="AJ8" s="22" t="s">
        <v>110</v>
      </c>
      <c r="AK8" s="22" t="s">
        <v>934</v>
      </c>
      <c r="AL8" s="290" t="s">
        <v>1070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</row>
    <row r="10" spans="2:38" x14ac:dyDescent="0.35">
      <c r="B10" s="147" t="s">
        <v>190</v>
      </c>
      <c r="C10" s="148">
        <v>83.6</v>
      </c>
      <c r="D10" s="148">
        <v>74.400000000000006</v>
      </c>
      <c r="E10" s="148">
        <v>75.900000000000006</v>
      </c>
      <c r="F10" s="148">
        <v>84.8</v>
      </c>
      <c r="G10" s="148">
        <v>33.5</v>
      </c>
      <c r="H10" s="148">
        <v>45.3</v>
      </c>
      <c r="I10" s="148">
        <v>44.4</v>
      </c>
      <c r="J10" s="148">
        <v>179.3</v>
      </c>
      <c r="K10" s="148">
        <v>70.7</v>
      </c>
      <c r="L10" s="148">
        <v>141.6</v>
      </c>
      <c r="M10" s="148">
        <v>122.7</v>
      </c>
      <c r="N10" s="148">
        <v>347.2</v>
      </c>
      <c r="O10" s="148">
        <v>55.5</v>
      </c>
      <c r="P10" s="148">
        <v>113.7</v>
      </c>
      <c r="Q10" s="148">
        <v>93.4</v>
      </c>
      <c r="R10" s="148">
        <v>110.8</v>
      </c>
      <c r="S10" s="148">
        <v>49.8</v>
      </c>
      <c r="T10" s="149">
        <v>55.7</v>
      </c>
      <c r="U10" s="148">
        <v>46.8</v>
      </c>
      <c r="V10" s="148">
        <v>63</v>
      </c>
      <c r="W10" s="148">
        <v>33.700000000000003</v>
      </c>
      <c r="X10" s="148">
        <v>57.2</v>
      </c>
      <c r="Y10" s="148">
        <v>81.181840970000479</v>
      </c>
      <c r="Z10" s="148">
        <f>Z11+Z13+Z15+Z17</f>
        <v>187.60165604999531</v>
      </c>
      <c r="AA10" s="148">
        <v>40.372095199999997</v>
      </c>
      <c r="AB10" s="148">
        <v>112.2</v>
      </c>
      <c r="AC10" s="148">
        <v>145.78492007000099</v>
      </c>
      <c r="AD10" s="48">
        <v>247.67277076999881</v>
      </c>
      <c r="AF10" s="153">
        <v>318.7</v>
      </c>
      <c r="AG10" s="148">
        <v>302.5</v>
      </c>
      <c r="AH10" s="148">
        <v>682.1</v>
      </c>
      <c r="AI10" s="148">
        <v>373.4</v>
      </c>
      <c r="AJ10" s="148">
        <v>215.3</v>
      </c>
      <c r="AK10" s="148">
        <f>AK11+AK13+AK15+AK17</f>
        <v>359.69263644999552</v>
      </c>
      <c r="AL10" s="148">
        <f>AL11+AL13+AL15+AL17</f>
        <v>546.04978603999984</v>
      </c>
    </row>
    <row r="11" spans="2:38" x14ac:dyDescent="0.35">
      <c r="B11" s="150" t="s">
        <v>292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F11" s="154">
        <v>65.7</v>
      </c>
      <c r="AG11" s="27">
        <v>63.7</v>
      </c>
      <c r="AH11" s="27">
        <v>178.7</v>
      </c>
      <c r="AI11" s="27">
        <v>108.4</v>
      </c>
      <c r="AJ11" s="27">
        <v>30</v>
      </c>
      <c r="AK11" s="27">
        <v>32.042896619995503</v>
      </c>
      <c r="AL11" s="155">
        <v>86.199453289999894</v>
      </c>
    </row>
    <row r="12" spans="2:38" x14ac:dyDescent="0.35">
      <c r="B12" s="151" t="s">
        <v>293</v>
      </c>
      <c r="C12" s="51">
        <f t="shared" ref="C12:AA12" si="0">C11/C$10</f>
        <v>0.13755980861244019</v>
      </c>
      <c r="D12" s="51">
        <f t="shared" si="0"/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 t="shared" si="0"/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F12" s="156">
        <f t="shared" ref="AF12:AL12" si="1">AF11/AF$10</f>
        <v>0.20614998431126452</v>
      </c>
      <c r="AG12" s="51">
        <f t="shared" si="1"/>
        <v>0.21057851239669423</v>
      </c>
      <c r="AH12" s="51">
        <f t="shared" si="1"/>
        <v>0.26198504618091184</v>
      </c>
      <c r="AI12" s="51">
        <f t="shared" si="1"/>
        <v>0.29030530262453136</v>
      </c>
      <c r="AJ12" s="51">
        <f t="shared" si="1"/>
        <v>0.13934045517882024</v>
      </c>
      <c r="AK12" s="51">
        <f t="shared" si="1"/>
        <v>8.9084105074389269E-2</v>
      </c>
      <c r="AL12" s="55">
        <f t="shared" si="1"/>
        <v>0.15786006238575015</v>
      </c>
    </row>
    <row r="13" spans="2:38" x14ac:dyDescent="0.35">
      <c r="B13" s="150" t="s">
        <v>294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F13" s="154">
        <v>131.6</v>
      </c>
      <c r="AG13" s="27">
        <v>74.400000000000006</v>
      </c>
      <c r="AH13" s="27">
        <v>59.8</v>
      </c>
      <c r="AI13" s="27">
        <v>45.6</v>
      </c>
      <c r="AJ13" s="27">
        <v>33.6</v>
      </c>
      <c r="AK13" s="27">
        <v>150.40035752</v>
      </c>
      <c r="AL13" s="442">
        <v>274.40190990000002</v>
      </c>
    </row>
    <row r="14" spans="2:38" x14ac:dyDescent="0.35">
      <c r="B14" s="151" t="s">
        <v>293</v>
      </c>
      <c r="C14" s="51">
        <f t="shared" ref="C14:AA14" si="2">C13/C$10</f>
        <v>0.47248803827751201</v>
      </c>
      <c r="D14" s="51">
        <f t="shared" si="2"/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F14" s="156">
        <f t="shared" ref="AF14:AL14" si="3">AF13/AF$10</f>
        <v>0.4129275180420458</v>
      </c>
      <c r="AG14" s="51">
        <f t="shared" si="3"/>
        <v>0.24595041322314051</v>
      </c>
      <c r="AH14" s="51">
        <f t="shared" si="3"/>
        <v>8.7670429555783608E-2</v>
      </c>
      <c r="AI14" s="51">
        <f t="shared" si="3"/>
        <v>0.12212104981253349</v>
      </c>
      <c r="AJ14" s="51">
        <f t="shared" si="3"/>
        <v>0.15606130980027869</v>
      </c>
      <c r="AK14" s="51">
        <f t="shared" si="3"/>
        <v>0.41813577004073216</v>
      </c>
      <c r="AL14" s="55">
        <f t="shared" si="3"/>
        <v>0.50252177899379169</v>
      </c>
    </row>
    <row r="15" spans="2:38" x14ac:dyDescent="0.35">
      <c r="B15" s="150" t="s">
        <v>295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F15" s="154">
        <v>15</v>
      </c>
      <c r="AG15" s="27">
        <v>45</v>
      </c>
      <c r="AH15" s="27">
        <v>144.5</v>
      </c>
      <c r="AI15" s="27">
        <v>37.799999999999997</v>
      </c>
      <c r="AJ15" s="27">
        <v>18.3</v>
      </c>
      <c r="AK15" s="27">
        <v>11.84785213</v>
      </c>
      <c r="AL15" s="442">
        <v>34.390072799999999</v>
      </c>
    </row>
    <row r="16" spans="2:38" x14ac:dyDescent="0.35">
      <c r="B16" s="151" t="s">
        <v>293</v>
      </c>
      <c r="C16" s="51">
        <f t="shared" ref="C16:AA16" si="4">C15/C$10</f>
        <v>7.1770334928229667E-3</v>
      </c>
      <c r="D16" s="51">
        <f t="shared" si="4"/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F16" s="156">
        <f t="shared" ref="AF16:AL16" si="5">AF15/AF$10</f>
        <v>4.7066206463759024E-2</v>
      </c>
      <c r="AG16" s="51">
        <f t="shared" si="5"/>
        <v>0.1487603305785124</v>
      </c>
      <c r="AH16" s="51">
        <f t="shared" si="5"/>
        <v>0.21184577041489516</v>
      </c>
      <c r="AI16" s="51">
        <f t="shared" si="5"/>
        <v>0.10123192287091591</v>
      </c>
      <c r="AJ16" s="51">
        <f t="shared" si="5"/>
        <v>8.4997677659080353E-2</v>
      </c>
      <c r="AK16" s="51">
        <f t="shared" si="5"/>
        <v>3.2938823121131888E-2</v>
      </c>
      <c r="AL16" s="55">
        <f t="shared" si="5"/>
        <v>6.2979738623102063E-2</v>
      </c>
    </row>
    <row r="17" spans="2:38" x14ac:dyDescent="0.35">
      <c r="B17" s="150" t="s">
        <v>296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F17" s="154">
        <v>106.4</v>
      </c>
      <c r="AG17" s="27">
        <v>119.4</v>
      </c>
      <c r="AH17" s="27">
        <v>299.10000000000002</v>
      </c>
      <c r="AI17" s="27">
        <v>181.6</v>
      </c>
      <c r="AJ17" s="27">
        <v>133.4</v>
      </c>
      <c r="AK17" s="27">
        <v>165.40153018000001</v>
      </c>
      <c r="AL17" s="442">
        <v>151.05835004999989</v>
      </c>
    </row>
    <row r="18" spans="2:38" x14ac:dyDescent="0.35">
      <c r="B18" s="152" t="s">
        <v>293</v>
      </c>
      <c r="C18" s="146">
        <f t="shared" ref="C18:AA18" si="6">C17/C$10</f>
        <v>0.38277511961722488</v>
      </c>
      <c r="D18" s="146">
        <f t="shared" si="6"/>
        <v>0.24462365591397847</v>
      </c>
      <c r="E18" s="146">
        <f t="shared" si="6"/>
        <v>0.28194993412384711</v>
      </c>
      <c r="F18" s="146">
        <f t="shared" si="6"/>
        <v>0.40919811320754723</v>
      </c>
      <c r="G18" s="146">
        <f t="shared" si="6"/>
        <v>0.28358208955223879</v>
      </c>
      <c r="H18" s="146">
        <f t="shared" si="6"/>
        <v>0.47902869757174393</v>
      </c>
      <c r="I18" s="146">
        <f t="shared" si="6"/>
        <v>0.29054054054054057</v>
      </c>
      <c r="J18" s="146">
        <f t="shared" si="6"/>
        <v>0.41996653653095367</v>
      </c>
      <c r="K18" s="146">
        <f t="shared" si="6"/>
        <v>0.36067892503536064</v>
      </c>
      <c r="L18" s="146">
        <f t="shared" si="6"/>
        <v>0.61652542372881358</v>
      </c>
      <c r="M18" s="146">
        <f t="shared" si="6"/>
        <v>0.10920945395273024</v>
      </c>
      <c r="N18" s="146">
        <f t="shared" si="6"/>
        <v>0.49798387096774199</v>
      </c>
      <c r="O18" s="146">
        <f t="shared" si="6"/>
        <v>0.44864864864864862</v>
      </c>
      <c r="P18" s="146">
        <f t="shared" si="6"/>
        <v>0.41600703605980649</v>
      </c>
      <c r="Q18" s="146">
        <f t="shared" si="6"/>
        <v>0.52569593147751603</v>
      </c>
      <c r="R18" s="146">
        <f t="shared" si="6"/>
        <v>0.54422382671480141</v>
      </c>
      <c r="S18" s="146">
        <f t="shared" si="6"/>
        <v>0.75100401606425704</v>
      </c>
      <c r="T18" s="146">
        <f t="shared" si="6"/>
        <v>0.52423698384201078</v>
      </c>
      <c r="U18" s="146">
        <f t="shared" si="6"/>
        <v>0.57051282051282048</v>
      </c>
      <c r="V18" s="146">
        <f t="shared" si="6"/>
        <v>0.63650793650793658</v>
      </c>
      <c r="W18" s="146">
        <f t="shared" si="6"/>
        <v>0.73590504451038574</v>
      </c>
      <c r="X18" s="146">
        <f t="shared" si="6"/>
        <v>0.55244755244755239</v>
      </c>
      <c r="Y18" s="146">
        <f t="shared" si="6"/>
        <v>0.39884285368651762</v>
      </c>
      <c r="Z18" s="146">
        <f t="shared" si="6"/>
        <v>0.40847945846265793</v>
      </c>
      <c r="AA18" s="146">
        <f t="shared" si="6"/>
        <v>0.44425211773502415</v>
      </c>
      <c r="AB18" s="146">
        <v>0.31461675579322634</v>
      </c>
      <c r="AC18" s="146">
        <v>0.2083063332299277</v>
      </c>
      <c r="AD18" s="146">
        <v>0.27247661868599132</v>
      </c>
      <c r="AF18" s="157">
        <f t="shared" ref="AF18:AL18" si="7">AF17/AF$10</f>
        <v>0.3338562911829307</v>
      </c>
      <c r="AG18" s="146">
        <f t="shared" si="7"/>
        <v>0.39471074380165289</v>
      </c>
      <c r="AH18" s="146">
        <f t="shared" si="7"/>
        <v>0.43849875384840936</v>
      </c>
      <c r="AI18" s="146">
        <f t="shared" si="7"/>
        <v>0.48634172469201931</v>
      </c>
      <c r="AJ18" s="146">
        <f t="shared" si="7"/>
        <v>0.61960055736182074</v>
      </c>
      <c r="AK18" s="146">
        <f t="shared" si="7"/>
        <v>0.45984130176374666</v>
      </c>
      <c r="AL18" s="441">
        <f t="shared" si="7"/>
        <v>0.27663841999735606</v>
      </c>
    </row>
    <row r="19" spans="2:38" x14ac:dyDescent="0.35">
      <c r="B19" s="47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F19" s="27"/>
      <c r="AG19" s="27"/>
      <c r="AH19" s="27"/>
      <c r="AI19" s="27"/>
      <c r="AJ19" s="27"/>
      <c r="AK19" s="27"/>
      <c r="AL19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4BA2-0CEC-4028-A9A6-3F9CD1F1ACC9}">
  <dimension ref="B8:P107"/>
  <sheetViews>
    <sheetView showGridLines="0" zoomScaleNormal="100" workbookViewId="0">
      <pane xSplit="2" ySplit="10" topLeftCell="H26" activePane="bottomRight" state="frozen"/>
      <selection activeCell="K8" sqref="K8"/>
      <selection pane="topRight" activeCell="K8" sqref="K8"/>
      <selection pane="bottomLeft" activeCell="K8" sqref="K8"/>
      <selection pane="bottomRight" activeCell="P8" sqref="P8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5" width="13.453125" style="20" customWidth="1"/>
    <col min="16" max="16384" width="9.1796875" style="20"/>
  </cols>
  <sheetData>
    <row r="8" spans="2:15" ht="13.5" customHeight="1" x14ac:dyDescent="0.2">
      <c r="B8" s="21" t="s">
        <v>246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</row>
    <row r="9" spans="2:15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ht="13.5" customHeight="1" x14ac:dyDescent="0.2">
      <c r="B10" s="144" t="s">
        <v>247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24"/>
    </row>
    <row r="11" spans="2:15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 ht="13.5" customHeight="1" x14ac:dyDescent="0.2">
      <c r="B12" s="36" t="s">
        <v>248</v>
      </c>
      <c r="C12" s="37">
        <f t="shared" ref="C12:L12" si="0">SUM(C13:C18)</f>
        <v>444.505</v>
      </c>
      <c r="D12" s="37">
        <f t="shared" si="0"/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4">
        <v>861.43253573942195</v>
      </c>
    </row>
    <row r="13" spans="2:15" ht="13.5" customHeight="1" x14ac:dyDescent="0.2">
      <c r="B13" s="43" t="s">
        <v>249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</row>
    <row r="14" spans="2:15" ht="13.5" customHeight="1" x14ac:dyDescent="0.2">
      <c r="B14" s="43" t="s">
        <v>250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</row>
    <row r="15" spans="2:15" ht="13.5" customHeight="1" x14ac:dyDescent="0.2">
      <c r="B15" s="43" t="s">
        <v>251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</row>
    <row r="16" spans="2:15" ht="13.5" customHeight="1" x14ac:dyDescent="0.2">
      <c r="B16" s="43" t="s">
        <v>252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</row>
    <row r="17" spans="2:16" ht="13.5" customHeight="1" x14ac:dyDescent="0.2">
      <c r="B17" s="43" t="s">
        <v>253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</row>
    <row r="18" spans="2:16" ht="13.5" customHeight="1" x14ac:dyDescent="0.2">
      <c r="B18" s="45" t="s">
        <v>254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</row>
    <row r="19" spans="2:16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6" ht="13.5" customHeight="1" x14ac:dyDescent="0.2">
      <c r="B20" s="36" t="s">
        <v>255</v>
      </c>
      <c r="C20" s="37">
        <f t="shared" ref="C20:L20" si="1">SUM(C21:C26)</f>
        <v>118.12643227999999</v>
      </c>
      <c r="D20" s="37">
        <f t="shared" si="1"/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4">
        <f>SUM(O21:O26)</f>
        <v>352.57419534182793</v>
      </c>
    </row>
    <row r="21" spans="2:16" ht="13.5" customHeight="1" x14ac:dyDescent="0.2">
      <c r="B21" s="43" t="s">
        <v>249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</row>
    <row r="22" spans="2:16" ht="13.5" customHeight="1" x14ac:dyDescent="0.2">
      <c r="B22" s="43" t="s">
        <v>250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</row>
    <row r="23" spans="2:16" ht="13.5" customHeight="1" x14ac:dyDescent="0.2">
      <c r="B23" s="43" t="s">
        <v>251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</row>
    <row r="24" spans="2:16" ht="13.5" customHeight="1" x14ac:dyDescent="0.2">
      <c r="B24" s="43" t="s">
        <v>252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</row>
    <row r="25" spans="2:16" ht="13.5" customHeight="1" x14ac:dyDescent="0.2">
      <c r="B25" s="43" t="s">
        <v>253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</row>
    <row r="26" spans="2:16" ht="13.5" customHeight="1" x14ac:dyDescent="0.2">
      <c r="B26" s="45" t="s">
        <v>254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</row>
    <row r="27" spans="2:16" ht="3" customHeight="1" x14ac:dyDescent="0.2"/>
    <row r="28" spans="2:16" ht="13.5" customHeight="1" x14ac:dyDescent="0.2">
      <c r="B28" s="139" t="s">
        <v>256</v>
      </c>
      <c r="C28" s="140">
        <f t="shared" ref="C28:L28" si="2">C12+C20</f>
        <v>562.63143228000001</v>
      </c>
      <c r="D28" s="140">
        <f t="shared" si="2"/>
        <v>568.26142772000003</v>
      </c>
      <c r="E28" s="140">
        <f t="shared" si="2"/>
        <v>702.48261745000002</v>
      </c>
      <c r="F28" s="140">
        <f t="shared" si="2"/>
        <v>724.76538597000001</v>
      </c>
      <c r="G28" s="286">
        <f t="shared" si="2"/>
        <v>963.0200000000001</v>
      </c>
      <c r="H28" s="287">
        <f t="shared" si="2"/>
        <v>889.21699999999987</v>
      </c>
      <c r="I28" s="287">
        <f t="shared" si="2"/>
        <v>1020.259</v>
      </c>
      <c r="J28" s="287">
        <f t="shared" si="2"/>
        <v>1040.614</v>
      </c>
      <c r="K28" s="287">
        <f t="shared" si="2"/>
        <v>1225.7080000000001</v>
      </c>
      <c r="L28" s="287">
        <f t="shared" si="2"/>
        <v>982.61829805037428</v>
      </c>
      <c r="M28" s="287">
        <v>1075.3181577967332</v>
      </c>
      <c r="N28" s="287">
        <v>1036.3649137626401</v>
      </c>
      <c r="O28" s="445">
        <v>1214.1314959454501</v>
      </c>
    </row>
    <row r="29" spans="2:16" ht="13.5" customHeight="1" x14ac:dyDescent="0.2">
      <c r="B29" s="120" t="s">
        <v>257</v>
      </c>
      <c r="C29" s="128" t="s">
        <v>5</v>
      </c>
      <c r="D29" s="51">
        <f t="shared" ref="D29:L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 t="shared" si="3"/>
        <v>0.14736785284132004</v>
      </c>
      <c r="J29" s="51">
        <f t="shared" si="3"/>
        <v>1.9950816410342798E-2</v>
      </c>
      <c r="K29" s="51">
        <f t="shared" si="3"/>
        <v>0.17786998829537182</v>
      </c>
      <c r="L29" s="51">
        <f t="shared" si="3"/>
        <v>-0.19832594871668108</v>
      </c>
      <c r="M29" s="51">
        <v>9.4339643308379184E-2</v>
      </c>
      <c r="N29" s="51">
        <v>-3.622485471081982E-2</v>
      </c>
      <c r="O29" s="51">
        <f>O28/N28-1</f>
        <v>0.17152894682376729</v>
      </c>
      <c r="P29" s="304"/>
    </row>
    <row r="30" spans="2:16" ht="13.5" customHeight="1" x14ac:dyDescent="0.2">
      <c r="B30" s="120" t="s">
        <v>258</v>
      </c>
      <c r="C30" s="128" t="s">
        <v>5</v>
      </c>
      <c r="D30" s="128" t="s">
        <v>5</v>
      </c>
      <c r="E30" s="128" t="s">
        <v>5</v>
      </c>
      <c r="F30" s="128" t="s">
        <v>5</v>
      </c>
      <c r="G30" s="51">
        <f t="shared" ref="G30:L30" si="4">G28/C28-1</f>
        <v>0.71163561924983609</v>
      </c>
      <c r="H30" s="51">
        <f t="shared" si="4"/>
        <v>0.56480267113632876</v>
      </c>
      <c r="I30" s="51">
        <f t="shared" si="4"/>
        <v>0.45236191566351192</v>
      </c>
      <c r="J30" s="51">
        <f t="shared" si="4"/>
        <v>0.43579428618445903</v>
      </c>
      <c r="K30" s="51">
        <f t="shared" si="4"/>
        <v>0.27277522792880715</v>
      </c>
      <c r="L30" s="51">
        <f t="shared" si="4"/>
        <v>0.1050376882699886</v>
      </c>
      <c r="M30" s="51">
        <v>5.396586337070608E-2</v>
      </c>
      <c r="N30" s="51">
        <v>-4.0832491561327844E-3</v>
      </c>
      <c r="O30" s="51">
        <f>O28/K28-1</f>
        <v>-9.4447487122136797E-3</v>
      </c>
      <c r="P30" s="388"/>
    </row>
    <row r="31" spans="2:16" ht="13.5" customHeight="1" x14ac:dyDescent="0.2">
      <c r="B31" s="43" t="s">
        <v>259</v>
      </c>
      <c r="C31" s="128" t="s">
        <v>5</v>
      </c>
      <c r="D31" s="128" t="s">
        <v>5</v>
      </c>
      <c r="E31" s="128" t="s">
        <v>5</v>
      </c>
      <c r="F31" s="128" t="s">
        <v>5</v>
      </c>
      <c r="G31" s="141">
        <f t="shared" ref="G31:L31" si="5">G28-C28</f>
        <v>400.38856772000008</v>
      </c>
      <c r="H31" s="141">
        <f t="shared" si="5"/>
        <v>320.95557227999984</v>
      </c>
      <c r="I31" s="141">
        <f t="shared" si="5"/>
        <v>317.77638254999999</v>
      </c>
      <c r="J31" s="141">
        <f t="shared" si="5"/>
        <v>315.84861403000002</v>
      </c>
      <c r="K31" s="141">
        <f t="shared" si="5"/>
        <v>262.68799999999999</v>
      </c>
      <c r="L31" s="141">
        <f t="shared" si="5"/>
        <v>93.401298050374407</v>
      </c>
      <c r="M31" s="141">
        <v>55.059157796733189</v>
      </c>
      <c r="N31" s="141">
        <v>-4.2490862373599612</v>
      </c>
      <c r="O31" s="141">
        <f>O28-K28</f>
        <v>-11.576504054550014</v>
      </c>
    </row>
    <row r="32" spans="2:16" ht="13.5" customHeight="1" x14ac:dyDescent="0.2">
      <c r="B32" s="142" t="s">
        <v>260</v>
      </c>
      <c r="C32" s="143">
        <f t="shared" ref="C32:L32" si="6">C28-C26</f>
        <v>562.63143228000001</v>
      </c>
      <c r="D32" s="143">
        <f t="shared" si="6"/>
        <v>568.26142772000003</v>
      </c>
      <c r="E32" s="143">
        <f t="shared" si="6"/>
        <v>702.48261745000002</v>
      </c>
      <c r="F32" s="143">
        <f t="shared" si="6"/>
        <v>724.76538597000001</v>
      </c>
      <c r="G32" s="288">
        <f t="shared" si="6"/>
        <v>962.14600000000007</v>
      </c>
      <c r="H32" s="288">
        <f t="shared" si="6"/>
        <v>827.76699999999983</v>
      </c>
      <c r="I32" s="288">
        <f t="shared" si="6"/>
        <v>914.46699999999998</v>
      </c>
      <c r="J32" s="288">
        <f t="shared" si="6"/>
        <v>886.94600000000003</v>
      </c>
      <c r="K32" s="288">
        <f t="shared" si="6"/>
        <v>1044.2130000000002</v>
      </c>
      <c r="L32" s="288">
        <f t="shared" si="6"/>
        <v>796.19182208002906</v>
      </c>
      <c r="M32" s="288">
        <v>888.20662860673394</v>
      </c>
      <c r="N32" s="288">
        <v>855.73867756264099</v>
      </c>
      <c r="O32" s="288">
        <v>1037.5891293265151</v>
      </c>
    </row>
    <row r="33" spans="2:16" ht="13.5" customHeight="1" x14ac:dyDescent="0.2">
      <c r="B33" s="120" t="s">
        <v>257</v>
      </c>
      <c r="C33" s="128" t="s">
        <v>5</v>
      </c>
      <c r="D33" s="51">
        <f t="shared" ref="D33:L33" si="7">D32/C32-1</f>
        <v>1.0006542679610098E-2</v>
      </c>
      <c r="E33" s="51">
        <f t="shared" si="7"/>
        <v>0.23619619981691753</v>
      </c>
      <c r="F33" s="51">
        <f t="shared" si="7"/>
        <v>3.1720028320253668E-2</v>
      </c>
      <c r="G33" s="51">
        <f t="shared" si="7"/>
        <v>0.32752752632122228</v>
      </c>
      <c r="H33" s="51">
        <f t="shared" si="7"/>
        <v>-0.13966591348922119</v>
      </c>
      <c r="I33" s="51">
        <f t="shared" si="7"/>
        <v>0.10473961875745252</v>
      </c>
      <c r="J33" s="51">
        <f t="shared" si="7"/>
        <v>-3.0095126450708443E-2</v>
      </c>
      <c r="K33" s="51">
        <f t="shared" si="7"/>
        <v>0.17731293675150472</v>
      </c>
      <c r="L33" s="51">
        <f t="shared" si="7"/>
        <v>-0.23751971860144538</v>
      </c>
      <c r="M33" s="51">
        <v>0.11556864059005112</v>
      </c>
      <c r="N33" s="304">
        <v>-3.6554502070113015E-2</v>
      </c>
      <c r="O33" s="304">
        <f>O32/N32-1</f>
        <v>0.21250699136543649</v>
      </c>
    </row>
    <row r="34" spans="2:16" ht="13.5" customHeight="1" x14ac:dyDescent="0.2">
      <c r="B34" s="120" t="s">
        <v>258</v>
      </c>
      <c r="C34" s="128" t="s">
        <v>5</v>
      </c>
      <c r="D34" s="128" t="s">
        <v>5</v>
      </c>
      <c r="E34" s="128" t="s">
        <v>5</v>
      </c>
      <c r="F34" s="128" t="s">
        <v>5</v>
      </c>
      <c r="G34" s="51">
        <f>G32/C32-1</f>
        <v>0.71008220443890346</v>
      </c>
      <c r="H34" s="51">
        <f>H32/D32-1</f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v>-2.8716587250568915E-2</v>
      </c>
      <c r="N34" s="304">
        <v>-3.5185143669805186E-2</v>
      </c>
      <c r="O34" s="304">
        <f>O32/K32-1</f>
        <v>-6.3434095088693576E-3</v>
      </c>
    </row>
    <row r="35" spans="2:16" ht="13.5" customHeight="1" x14ac:dyDescent="0.2">
      <c r="B35" s="43" t="s">
        <v>259</v>
      </c>
      <c r="C35" s="128" t="s">
        <v>5</v>
      </c>
      <c r="D35" s="128" t="s">
        <v>5</v>
      </c>
      <c r="E35" s="128" t="s">
        <v>5</v>
      </c>
      <c r="F35" s="128" t="s">
        <v>5</v>
      </c>
      <c r="G35" s="141">
        <f t="shared" ref="G35:L35" si="8">G32-C32</f>
        <v>399.51456772000006</v>
      </c>
      <c r="H35" s="141">
        <f t="shared" si="8"/>
        <v>259.5055722799998</v>
      </c>
      <c r="I35" s="141">
        <f t="shared" si="8"/>
        <v>211.98438254999996</v>
      </c>
      <c r="J35" s="141">
        <f t="shared" si="8"/>
        <v>162.18061403000002</v>
      </c>
      <c r="K35" s="141">
        <f t="shared" si="8"/>
        <v>82.067000000000121</v>
      </c>
      <c r="L35" s="141">
        <f t="shared" si="8"/>
        <v>-31.57517791997077</v>
      </c>
      <c r="M35" s="141">
        <v>-26.260371393266041</v>
      </c>
      <c r="N35" s="141">
        <v>-31.207322437359039</v>
      </c>
      <c r="O35" s="141">
        <f>O32-K32</f>
        <v>-6.6238706734850439</v>
      </c>
    </row>
    <row r="36" spans="2:16" ht="13.5" customHeight="1" x14ac:dyDescent="0.2">
      <c r="B36" s="126" t="s">
        <v>261</v>
      </c>
      <c r="C36" s="127">
        <f t="shared" ref="C36:L36" si="9">SUM(C24:C25)/C32</f>
        <v>0.1457408856766334</v>
      </c>
      <c r="D36" s="127">
        <f t="shared" si="9"/>
        <v>0.18607500059303864</v>
      </c>
      <c r="E36" s="127">
        <f t="shared" si="9"/>
        <v>0.21406900345217927</v>
      </c>
      <c r="F36" s="127">
        <f t="shared" si="9"/>
        <v>0.22940329252545474</v>
      </c>
      <c r="G36" s="127">
        <f t="shared" si="9"/>
        <v>0.18716182367333023</v>
      </c>
      <c r="H36" s="127">
        <f t="shared" si="9"/>
        <v>0.19091966700774499</v>
      </c>
      <c r="I36" s="127">
        <f t="shared" si="9"/>
        <v>0.19573697027886192</v>
      </c>
      <c r="J36" s="127">
        <f t="shared" si="9"/>
        <v>0.19656439061679062</v>
      </c>
      <c r="K36" s="127">
        <f t="shared" si="9"/>
        <v>0.16312572243402443</v>
      </c>
      <c r="L36" s="127">
        <f t="shared" si="9"/>
        <v>0.18457693528543323</v>
      </c>
      <c r="M36" s="127">
        <v>0.17084395745994616</v>
      </c>
      <c r="N36" s="127">
        <v>0.16412277099667674</v>
      </c>
      <c r="O36" s="127">
        <f>SUM(O24:O25)/O32</f>
        <v>0.13126583167694281</v>
      </c>
    </row>
    <row r="37" spans="2:16" ht="13.5" customHeight="1" x14ac:dyDescent="0.2">
      <c r="B37" s="120" t="s">
        <v>262</v>
      </c>
      <c r="C37" s="51" t="s">
        <v>5</v>
      </c>
      <c r="D37" s="122">
        <f t="shared" ref="D37:L37" si="10">(D36-C36)*100</f>
        <v>4.033411491640523</v>
      </c>
      <c r="E37" s="122">
        <f t="shared" si="10"/>
        <v>2.7994002859140639</v>
      </c>
      <c r="F37" s="122">
        <f t="shared" si="10"/>
        <v>1.5334289073275471</v>
      </c>
      <c r="G37" s="122">
        <f t="shared" si="10"/>
        <v>-4.2241468852124511</v>
      </c>
      <c r="H37" s="122">
        <f t="shared" si="10"/>
        <v>0.37578433344147566</v>
      </c>
      <c r="I37" s="122">
        <f t="shared" si="10"/>
        <v>0.48173032711169295</v>
      </c>
      <c r="J37" s="122">
        <f t="shared" si="10"/>
        <v>8.2742033792870817E-2</v>
      </c>
      <c r="K37" s="122">
        <f t="shared" si="10"/>
        <v>-3.3438668182766196</v>
      </c>
      <c r="L37" s="122">
        <f t="shared" si="10"/>
        <v>2.1451212851408803</v>
      </c>
      <c r="M37" s="122">
        <v>-1.3732977825487076</v>
      </c>
      <c r="N37" s="399">
        <f>(N36-M36)*100</f>
        <v>-0.67211864632694129</v>
      </c>
      <c r="O37" s="399">
        <f>(O36-N36)*100</f>
        <v>-3.2856939319733938</v>
      </c>
    </row>
    <row r="38" spans="2:16" ht="13.5" customHeight="1" x14ac:dyDescent="0.25">
      <c r="B38" s="120" t="s">
        <v>263</v>
      </c>
      <c r="C38" s="51" t="s">
        <v>5</v>
      </c>
      <c r="D38" s="51" t="s">
        <v>5</v>
      </c>
      <c r="E38" s="128" t="s">
        <v>5</v>
      </c>
      <c r="F38" s="128" t="s">
        <v>5</v>
      </c>
      <c r="G38" s="122">
        <f t="shared" ref="G38:L38" si="11">(G36-C36)*100</f>
        <v>4.1420937996696825</v>
      </c>
      <c r="H38" s="122">
        <f t="shared" si="11"/>
        <v>0.48446664147063501</v>
      </c>
      <c r="I38" s="122">
        <f t="shared" si="11"/>
        <v>-1.8332033173317357</v>
      </c>
      <c r="J38" s="122">
        <f t="shared" si="11"/>
        <v>-3.283890190866412</v>
      </c>
      <c r="K38" s="122">
        <f t="shared" si="11"/>
        <v>-2.40361012393058</v>
      </c>
      <c r="L38" s="122">
        <f t="shared" si="11"/>
        <v>-0.63427317223117563</v>
      </c>
      <c r="M38" s="122">
        <v>-2.4893012818915761</v>
      </c>
      <c r="N38" s="399">
        <f>(N36-J36)*100</f>
        <v>-3.244161962011388</v>
      </c>
      <c r="O38" s="399">
        <f>(O36-K36)*100</f>
        <v>-3.1859890757081621</v>
      </c>
      <c r="P38" s="400"/>
    </row>
    <row r="39" spans="2:16" ht="13.5" customHeight="1" x14ac:dyDescent="0.2">
      <c r="B39" s="120" t="s">
        <v>264</v>
      </c>
      <c r="C39" s="51" t="s">
        <v>5</v>
      </c>
      <c r="D39" s="51" t="s">
        <v>5</v>
      </c>
      <c r="E39" s="128" t="s">
        <v>5</v>
      </c>
      <c r="F39" s="128" t="s">
        <v>5</v>
      </c>
      <c r="G39" s="141">
        <f t="shared" ref="G39:O39" si="12">SUM(G24:G25)-SUM(C24:C25)</f>
        <v>98.078596750000003</v>
      </c>
      <c r="H39" s="141">
        <f t="shared" si="12"/>
        <v>52.297754500000025</v>
      </c>
      <c r="I39" s="141">
        <f t="shared" si="12"/>
        <v>28.615246140000011</v>
      </c>
      <c r="J39" s="141">
        <f t="shared" si="12"/>
        <v>8.0784341499999641</v>
      </c>
      <c r="K39" s="141">
        <f t="shared" si="12"/>
        <v>-9.7390000000000043</v>
      </c>
      <c r="L39" s="141">
        <f t="shared" si="12"/>
        <v>-11.078353581143318</v>
      </c>
      <c r="M39" s="141">
        <f t="shared" si="12"/>
        <v>-27.250264526668957</v>
      </c>
      <c r="N39" s="141">
        <f t="shared" si="12"/>
        <v>-33.911999999999978</v>
      </c>
      <c r="O39" s="141">
        <f t="shared" si="12"/>
        <v>-34.138000000000005</v>
      </c>
    </row>
    <row r="40" spans="2:16" ht="13.5" customHeight="1" x14ac:dyDescent="0.2">
      <c r="B40" s="45" t="s">
        <v>265</v>
      </c>
      <c r="C40" s="56" t="s">
        <v>5</v>
      </c>
      <c r="D40" s="56" t="s">
        <v>5</v>
      </c>
      <c r="E40" s="56" t="s">
        <v>5</v>
      </c>
      <c r="F40" s="56" t="s">
        <v>5</v>
      </c>
      <c r="G40" s="56">
        <f t="shared" ref="G40:O40" si="13">G39/G35</f>
        <v>0.24549441916405518</v>
      </c>
      <c r="H40" s="56">
        <f t="shared" si="13"/>
        <v>0.20152844519104238</v>
      </c>
      <c r="I40" s="56">
        <f t="shared" si="13"/>
        <v>0.13498752028702227</v>
      </c>
      <c r="J40" s="56">
        <f t="shared" si="13"/>
        <v>4.981134273240341E-2</v>
      </c>
      <c r="K40" s="56">
        <f t="shared" si="13"/>
        <v>-0.11867132952343805</v>
      </c>
      <c r="L40" s="56">
        <f t="shared" si="13"/>
        <v>0.3508564103493601</v>
      </c>
      <c r="M40" s="56">
        <f t="shared" si="13"/>
        <v>1.0376953211582054</v>
      </c>
      <c r="N40" s="56">
        <f t="shared" si="13"/>
        <v>1.0866680429911892</v>
      </c>
      <c r="O40" s="56">
        <f t="shared" si="13"/>
        <v>5.1537841970031764</v>
      </c>
    </row>
    <row r="41" spans="2:16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6" ht="13.5" customHeight="1" x14ac:dyDescent="0.2">
      <c r="B42" s="30" t="s">
        <v>266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2:16" ht="13.5" customHeight="1" x14ac:dyDescent="0.2">
      <c r="B43" s="137" t="s">
        <v>267</v>
      </c>
      <c r="C43" s="138">
        <v>444.52560055000004</v>
      </c>
      <c r="D43" s="138">
        <v>403.38436161999999</v>
      </c>
      <c r="E43" s="138">
        <v>494.93790089000004</v>
      </c>
      <c r="F43" s="138">
        <v>492.59053971999998</v>
      </c>
      <c r="G43" s="138">
        <v>726.55448013</v>
      </c>
      <c r="H43" s="138">
        <v>577.51578131000008</v>
      </c>
      <c r="I43" s="138">
        <v>660.08415691999994</v>
      </c>
      <c r="J43" s="138">
        <v>641.73199999999997</v>
      </c>
      <c r="K43" s="138">
        <f>K44+K47+K50</f>
        <v>818.52699999999993</v>
      </c>
      <c r="L43" s="138">
        <f>L44+L47+L50</f>
        <v>574.55212283965386</v>
      </c>
      <c r="M43" s="138">
        <v>684.2819284394858</v>
      </c>
      <c r="N43" s="138">
        <v>663.30042312961598</v>
      </c>
      <c r="O43" s="444">
        <v>861.43253573942184</v>
      </c>
    </row>
    <row r="44" spans="2:16" ht="13.5" customHeight="1" x14ac:dyDescent="0.2">
      <c r="B44" s="129" t="s">
        <v>268</v>
      </c>
      <c r="C44" s="130">
        <f t="shared" ref="C44:K44" si="14">C45+C46</f>
        <v>435.20832208000002</v>
      </c>
      <c r="D44" s="130">
        <f t="shared" si="14"/>
        <v>387.40823195999991</v>
      </c>
      <c r="E44" s="130">
        <f t="shared" si="14"/>
        <v>479.50859339999994</v>
      </c>
      <c r="F44" s="130">
        <f t="shared" si="14"/>
        <v>471.83816486999996</v>
      </c>
      <c r="G44" s="130">
        <f t="shared" si="14"/>
        <v>705.82883262999997</v>
      </c>
      <c r="H44" s="130">
        <f t="shared" si="14"/>
        <v>551.2350874199999</v>
      </c>
      <c r="I44" s="130">
        <f t="shared" si="14"/>
        <v>634.03440659</v>
      </c>
      <c r="J44" s="130">
        <f t="shared" si="14"/>
        <v>615.16199999999992</v>
      </c>
      <c r="K44" s="130">
        <f t="shared" si="14"/>
        <v>789.85399999999993</v>
      </c>
      <c r="L44" s="130">
        <v>550.85508619965401</v>
      </c>
      <c r="M44" s="130">
        <v>663.58902563948595</v>
      </c>
      <c r="N44" s="130">
        <v>644.32469835000018</v>
      </c>
      <c r="O44" s="130">
        <v>843.00974909942192</v>
      </c>
    </row>
    <row r="45" spans="2:16" ht="13.5" customHeight="1" x14ac:dyDescent="0.2">
      <c r="B45" s="43" t="s">
        <v>269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</row>
    <row r="46" spans="2:16" ht="13.5" customHeight="1" x14ac:dyDescent="0.2">
      <c r="B46" s="43" t="s">
        <v>249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</row>
    <row r="47" spans="2:16" ht="13.5" customHeight="1" x14ac:dyDescent="0.2">
      <c r="B47" s="129" t="s">
        <v>270</v>
      </c>
      <c r="C47" s="130">
        <f t="shared" ref="C47:K47" si="15">C48+C49</f>
        <v>9.0583877900000012</v>
      </c>
      <c r="D47" s="130">
        <f t="shared" si="15"/>
        <v>15.178916990000003</v>
      </c>
      <c r="E47" s="130">
        <f t="shared" si="15"/>
        <v>13.184863869999999</v>
      </c>
      <c r="F47" s="130">
        <f t="shared" si="15"/>
        <v>15.558953199999998</v>
      </c>
      <c r="G47" s="130">
        <f t="shared" si="15"/>
        <v>12.353489119999999</v>
      </c>
      <c r="H47" s="130">
        <f t="shared" si="15"/>
        <v>16.974909770000004</v>
      </c>
      <c r="I47" s="130">
        <f t="shared" si="15"/>
        <v>15.241452459999998</v>
      </c>
      <c r="J47" s="130">
        <f t="shared" si="15"/>
        <v>15.039000000000001</v>
      </c>
      <c r="K47" s="130">
        <f t="shared" si="15"/>
        <v>13.135</v>
      </c>
      <c r="L47" s="130">
        <v>13.489515319999875</v>
      </c>
      <c r="M47" s="130">
        <v>11.1854823299999</v>
      </c>
      <c r="N47" s="130">
        <v>11.14520210999993</v>
      </c>
      <c r="O47" s="130">
        <v>12.108503169999931</v>
      </c>
    </row>
    <row r="48" spans="2:16" ht="13.5" customHeight="1" x14ac:dyDescent="0.2">
      <c r="B48" s="43" t="s">
        <v>250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</row>
    <row r="49" spans="2:15" ht="13.5" customHeight="1" x14ac:dyDescent="0.2">
      <c r="B49" s="43" t="s">
        <v>251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</row>
    <row r="50" spans="2:15" ht="13.5" customHeight="1" x14ac:dyDescent="0.2">
      <c r="B50" s="129" t="s">
        <v>271</v>
      </c>
      <c r="C50" s="130">
        <f t="shared" ref="C50:K50" si="16">SUM(C51:C54)</f>
        <v>0.25889068000000004</v>
      </c>
      <c r="D50" s="130">
        <f t="shared" si="16"/>
        <v>0.79721266999999996</v>
      </c>
      <c r="E50" s="130">
        <f t="shared" si="16"/>
        <v>2.2444436199999998</v>
      </c>
      <c r="F50" s="130">
        <f t="shared" si="16"/>
        <v>5.1934216499999994</v>
      </c>
      <c r="G50" s="130">
        <f t="shared" si="16"/>
        <v>8.3721583800000001</v>
      </c>
      <c r="H50" s="130">
        <f t="shared" si="16"/>
        <v>9.3057841200000002</v>
      </c>
      <c r="I50" s="130">
        <f t="shared" si="16"/>
        <v>10.808297870000001</v>
      </c>
      <c r="J50" s="130">
        <f t="shared" si="16"/>
        <v>11.530999999999999</v>
      </c>
      <c r="K50" s="130">
        <f t="shared" si="16"/>
        <v>15.538</v>
      </c>
      <c r="L50" s="130">
        <v>10.207521319999984</v>
      </c>
      <c r="M50" s="130">
        <v>9.50742046999998</v>
      </c>
      <c r="N50" s="130">
        <v>7.8306617700000007</v>
      </c>
      <c r="O50" s="130">
        <v>6.3142834699999995</v>
      </c>
    </row>
    <row r="51" spans="2:15" ht="13.5" customHeight="1" x14ac:dyDescent="0.2">
      <c r="B51" s="43" t="s">
        <v>272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</row>
    <row r="52" spans="2:15" ht="13.5" customHeight="1" x14ac:dyDescent="0.2">
      <c r="B52" s="43" t="s">
        <v>273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</row>
    <row r="53" spans="2:15" ht="13.5" customHeight="1" x14ac:dyDescent="0.2">
      <c r="B53" s="43" t="s">
        <v>274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</row>
    <row r="54" spans="2:15" ht="13.5" customHeight="1" x14ac:dyDescent="0.2">
      <c r="B54" s="43" t="s">
        <v>253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</row>
    <row r="55" spans="2:15" ht="13.5" customHeight="1" x14ac:dyDescent="0.2">
      <c r="B55" s="129" t="s">
        <v>275</v>
      </c>
      <c r="C55" s="130">
        <f t="shared" ref="C55:I55" si="17">C56</f>
        <v>0</v>
      </c>
      <c r="D55" s="130">
        <f t="shared" si="17"/>
        <v>0</v>
      </c>
      <c r="E55" s="130">
        <f t="shared" si="17"/>
        <v>0</v>
      </c>
      <c r="F55" s="130">
        <f t="shared" si="17"/>
        <v>0</v>
      </c>
      <c r="G55" s="130">
        <f t="shared" si="17"/>
        <v>0</v>
      </c>
      <c r="H55" s="130">
        <f t="shared" si="17"/>
        <v>0</v>
      </c>
      <c r="I55" s="130">
        <f t="shared" si="17"/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f>N56</f>
        <v>0</v>
      </c>
      <c r="O55" s="130">
        <v>0</v>
      </c>
    </row>
    <row r="56" spans="2:15" ht="13.5" customHeight="1" x14ac:dyDescent="0.2">
      <c r="B56" s="45" t="s">
        <v>254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</row>
    <row r="57" spans="2:15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 ht="13.5" customHeight="1" x14ac:dyDescent="0.2">
      <c r="B58" s="135" t="s">
        <v>276</v>
      </c>
      <c r="C58" s="136">
        <f t="shared" ref="C58:I58" si="18">C59+C61+C64+C69</f>
        <v>118.12643228</v>
      </c>
      <c r="D58" s="136">
        <f t="shared" si="18"/>
        <v>164.88242772000001</v>
      </c>
      <c r="E58" s="136">
        <f t="shared" si="18"/>
        <v>207.63661745000002</v>
      </c>
      <c r="F58" s="136">
        <f t="shared" si="18"/>
        <v>232.17438597</v>
      </c>
      <c r="G58" s="136">
        <f t="shared" si="18"/>
        <v>236.46586065</v>
      </c>
      <c r="H58" s="136">
        <f t="shared" si="18"/>
        <v>311.70072816999999</v>
      </c>
      <c r="I58" s="136">
        <f t="shared" si="18"/>
        <v>360.17468927000004</v>
      </c>
      <c r="J58" s="136">
        <v>398.88200000000001</v>
      </c>
      <c r="K58" s="136">
        <f>K59+K61+K64+K69</f>
        <v>407.18100000000004</v>
      </c>
      <c r="L58" s="136">
        <f>L59+L61+L64+L69</f>
        <v>408.06615016037415</v>
      </c>
      <c r="M58" s="136">
        <v>391.03558120724648</v>
      </c>
      <c r="N58" s="136">
        <v>373.06490633025999</v>
      </c>
      <c r="O58" s="443">
        <v>352.69811014544808</v>
      </c>
    </row>
    <row r="59" spans="2:15" ht="13.5" customHeight="1" x14ac:dyDescent="0.2">
      <c r="B59" s="70" t="s">
        <v>268</v>
      </c>
      <c r="C59" s="104">
        <f t="shared" ref="C59:L59" si="19">C60</f>
        <v>9.9601879100000001</v>
      </c>
      <c r="D59" s="104">
        <f t="shared" si="19"/>
        <v>15.024367809999998</v>
      </c>
      <c r="E59" s="104">
        <f t="shared" si="19"/>
        <v>16.605841820000002</v>
      </c>
      <c r="F59" s="104">
        <f t="shared" si="19"/>
        <v>21.91213028</v>
      </c>
      <c r="G59" s="71">
        <f t="shared" si="19"/>
        <v>15.58567923</v>
      </c>
      <c r="H59" s="104">
        <f t="shared" si="19"/>
        <v>25.414377299999998</v>
      </c>
      <c r="I59" s="104">
        <f t="shared" si="19"/>
        <v>22.449028549999998</v>
      </c>
      <c r="J59" s="104">
        <f t="shared" si="19"/>
        <v>21.986999999999998</v>
      </c>
      <c r="K59" s="104">
        <f t="shared" si="19"/>
        <v>14.201000000000001</v>
      </c>
      <c r="L59" s="104">
        <f t="shared" si="19"/>
        <v>16.938266029999919</v>
      </c>
      <c r="M59" s="104">
        <v>15.3182547699999</v>
      </c>
      <c r="N59" s="104">
        <f>N60</f>
        <v>16.827635779999937</v>
      </c>
      <c r="O59" s="104">
        <v>12.38860281</v>
      </c>
    </row>
    <row r="60" spans="2:15" ht="13.5" customHeight="1" x14ac:dyDescent="0.2">
      <c r="B60" s="43" t="s">
        <v>249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</row>
    <row r="61" spans="2:15" ht="13.5" customHeight="1" x14ac:dyDescent="0.2">
      <c r="B61" s="129" t="s">
        <v>270</v>
      </c>
      <c r="C61" s="130">
        <f t="shared" ref="C61:K61" si="20">C62+C63</f>
        <v>25.716658940000002</v>
      </c>
      <c r="D61" s="130">
        <f t="shared" si="20"/>
        <v>43.493136309999997</v>
      </c>
      <c r="E61" s="130">
        <f t="shared" si="20"/>
        <v>39.424857240000001</v>
      </c>
      <c r="F61" s="130">
        <f t="shared" si="20"/>
        <v>40.932110010000002</v>
      </c>
      <c r="G61" s="289">
        <f t="shared" si="20"/>
        <v>35.330711159999993</v>
      </c>
      <c r="H61" s="130">
        <f t="shared" si="20"/>
        <v>59.727435669999991</v>
      </c>
      <c r="I61" s="130">
        <f t="shared" si="20"/>
        <v>44.900871010000003</v>
      </c>
      <c r="J61" s="130">
        <f t="shared" si="20"/>
        <v>40.510000000000005</v>
      </c>
      <c r="K61" s="130">
        <f t="shared" si="20"/>
        <v>32.44</v>
      </c>
      <c r="L61" s="130">
        <v>46.388136241517898</v>
      </c>
      <c r="M61" s="130">
        <v>29.876971403916599</v>
      </c>
      <c r="N61" s="130">
        <f>SUM(N62:N63)</f>
        <v>29.370505720096986</v>
      </c>
      <c r="O61" s="130">
        <v>23.281531251827889</v>
      </c>
    </row>
    <row r="62" spans="2:15" ht="13.5" customHeight="1" x14ac:dyDescent="0.2">
      <c r="B62" s="43" t="s">
        <v>250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</row>
    <row r="63" spans="2:15" ht="13.5" customHeight="1" x14ac:dyDescent="0.2">
      <c r="B63" s="43" t="s">
        <v>251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</row>
    <row r="64" spans="2:15" ht="13.5" customHeight="1" x14ac:dyDescent="0.2">
      <c r="B64" s="129" t="s">
        <v>271</v>
      </c>
      <c r="C64" s="130">
        <f t="shared" ref="C64:L64" si="21">SUM(C65:C68)</f>
        <v>82.449585429999999</v>
      </c>
      <c r="D64" s="130">
        <f t="shared" si="21"/>
        <v>106.3649236</v>
      </c>
      <c r="E64" s="130">
        <f t="shared" si="21"/>
        <v>151.60591839</v>
      </c>
      <c r="F64" s="130">
        <f t="shared" si="21"/>
        <v>169.33014568000002</v>
      </c>
      <c r="G64" s="289">
        <f t="shared" si="21"/>
        <v>184.67596283</v>
      </c>
      <c r="H64" s="130">
        <f t="shared" si="21"/>
        <v>165.10959757000001</v>
      </c>
      <c r="I64" s="130">
        <f t="shared" si="21"/>
        <v>187.03260069000001</v>
      </c>
      <c r="J64" s="130">
        <f t="shared" si="21"/>
        <v>182.71699999999998</v>
      </c>
      <c r="K64" s="130">
        <f t="shared" si="21"/>
        <v>179.04500000000002</v>
      </c>
      <c r="L64" s="130">
        <f t="shared" si="21"/>
        <v>158.31329696885663</v>
      </c>
      <c r="M64" s="130">
        <v>158.72882584333098</v>
      </c>
      <c r="N64" s="130">
        <f>SUM(N65:N68)</f>
        <v>146.24011293292861</v>
      </c>
      <c r="O64" s="130">
        <v>140.48560946468518</v>
      </c>
    </row>
    <row r="65" spans="2:15" ht="13.5" customHeight="1" x14ac:dyDescent="0.2">
      <c r="B65" s="43" t="s">
        <v>272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</row>
    <row r="66" spans="2:15" ht="13.5" customHeight="1" x14ac:dyDescent="0.2">
      <c r="B66" s="43" t="s">
        <v>273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</row>
    <row r="67" spans="2:15" ht="13.5" customHeight="1" x14ac:dyDescent="0.2">
      <c r="B67" s="43" t="s">
        <v>274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</row>
    <row r="68" spans="2:15" ht="13.5" customHeight="1" x14ac:dyDescent="0.2">
      <c r="B68" s="43" t="s">
        <v>253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</row>
    <row r="69" spans="2:15" ht="13.5" customHeight="1" x14ac:dyDescent="0.2">
      <c r="B69" s="129" t="s">
        <v>275</v>
      </c>
      <c r="C69" s="130">
        <f t="shared" ref="C69:L69" si="22">C70</f>
        <v>0</v>
      </c>
      <c r="D69" s="130">
        <f t="shared" si="22"/>
        <v>0</v>
      </c>
      <c r="E69" s="130">
        <f t="shared" si="22"/>
        <v>0</v>
      </c>
      <c r="F69" s="130">
        <f t="shared" si="22"/>
        <v>0</v>
      </c>
      <c r="G69" s="130">
        <f t="shared" si="22"/>
        <v>0.87350742999999997</v>
      </c>
      <c r="H69" s="130">
        <f t="shared" si="22"/>
        <v>61.449317630000003</v>
      </c>
      <c r="I69" s="130">
        <f t="shared" si="22"/>
        <v>105.79218902000001</v>
      </c>
      <c r="J69" s="130">
        <f t="shared" si="22"/>
        <v>153.66800000000001</v>
      </c>
      <c r="K69" s="130">
        <f t="shared" si="22"/>
        <v>181.495</v>
      </c>
      <c r="L69" s="130">
        <f t="shared" si="22"/>
        <v>186.4264509199997</v>
      </c>
      <c r="M69" s="130">
        <v>187.111529189999</v>
      </c>
      <c r="N69" s="130">
        <f>N70</f>
        <v>180.62623620000008</v>
      </c>
      <c r="O69" s="130">
        <v>176.54236661893501</v>
      </c>
    </row>
    <row r="70" spans="2:15" ht="13.5" customHeight="1" x14ac:dyDescent="0.2">
      <c r="B70" s="45" t="s">
        <v>254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27">
        <v>176.54236661893501</v>
      </c>
    </row>
    <row r="71" spans="2:15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2:15" ht="13.5" customHeight="1" x14ac:dyDescent="0.2">
      <c r="B72" s="133" t="s">
        <v>277</v>
      </c>
      <c r="C72" s="134">
        <f t="shared" ref="C72:L72" si="23">C43+C58</f>
        <v>562.65203283000005</v>
      </c>
      <c r="D72" s="134">
        <f t="shared" si="23"/>
        <v>568.26678934000006</v>
      </c>
      <c r="E72" s="134">
        <f t="shared" si="23"/>
        <v>702.57451834000005</v>
      </c>
      <c r="F72" s="134">
        <f t="shared" si="23"/>
        <v>724.76492568999993</v>
      </c>
      <c r="G72" s="134">
        <f t="shared" si="23"/>
        <v>963.02034077999997</v>
      </c>
      <c r="H72" s="134">
        <f t="shared" si="23"/>
        <v>889.21650948000001</v>
      </c>
      <c r="I72" s="134">
        <f t="shared" si="23"/>
        <v>1020.25884619</v>
      </c>
      <c r="J72" s="134">
        <f t="shared" si="23"/>
        <v>1040.614</v>
      </c>
      <c r="K72" s="134">
        <f t="shared" si="23"/>
        <v>1225.7080000000001</v>
      </c>
      <c r="L72" s="134">
        <f t="shared" si="23"/>
        <v>982.61827300002801</v>
      </c>
      <c r="M72" s="134">
        <v>1075.3175096467323</v>
      </c>
      <c r="N72" s="134">
        <v>1036.3650528630255</v>
      </c>
      <c r="O72" s="143">
        <v>1214.1306458848699</v>
      </c>
    </row>
    <row r="73" spans="2:15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2:15" ht="13.5" customHeight="1" x14ac:dyDescent="0.2">
      <c r="B74" s="30" t="s">
        <v>278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 ht="13.5" customHeight="1" x14ac:dyDescent="0.2">
      <c r="B75" s="36" t="s">
        <v>268</v>
      </c>
      <c r="C75" s="37">
        <f t="shared" ref="C75:L75" si="24">C76+C77</f>
        <v>3.0855746378099997</v>
      </c>
      <c r="D75" s="37">
        <f t="shared" si="24"/>
        <v>6.4389216256000026</v>
      </c>
      <c r="E75" s="37">
        <f t="shared" si="24"/>
        <v>10.418414097630027</v>
      </c>
      <c r="F75" s="37">
        <f t="shared" si="24"/>
        <v>13.797518247678218</v>
      </c>
      <c r="G75" s="37">
        <f t="shared" si="24"/>
        <v>18.582006106269425</v>
      </c>
      <c r="H75" s="37">
        <f t="shared" si="24"/>
        <v>19.71827769531939</v>
      </c>
      <c r="I75" s="37">
        <f t="shared" si="24"/>
        <v>19.967153282727374</v>
      </c>
      <c r="J75" s="37">
        <f t="shared" si="24"/>
        <v>18.201999999999998</v>
      </c>
      <c r="K75" s="37">
        <f t="shared" si="24"/>
        <v>22.396000000000001</v>
      </c>
      <c r="L75" s="37">
        <f t="shared" si="24"/>
        <v>16.483099515389998</v>
      </c>
      <c r="M75" s="37">
        <v>19.253281654650813</v>
      </c>
      <c r="N75" s="37">
        <v>18.95096395465486</v>
      </c>
      <c r="O75" s="37">
        <v>21.149880539999998</v>
      </c>
    </row>
    <row r="76" spans="2:15" ht="13.5" customHeight="1" x14ac:dyDescent="0.2">
      <c r="B76" s="120" t="s">
        <v>269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</row>
    <row r="77" spans="2:15" ht="13.5" customHeight="1" x14ac:dyDescent="0.2">
      <c r="B77" s="120" t="s">
        <v>249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</row>
    <row r="78" spans="2:15" ht="13.5" customHeight="1" x14ac:dyDescent="0.2">
      <c r="B78" s="129" t="s">
        <v>270</v>
      </c>
      <c r="C78" s="130">
        <f t="shared" ref="C78:L78" si="25">C79+C80</f>
        <v>4.2632879997500002</v>
      </c>
      <c r="D78" s="130">
        <f t="shared" si="25"/>
        <v>4.1070437310000019</v>
      </c>
      <c r="E78" s="130">
        <f t="shared" si="25"/>
        <v>5.3135818321100032</v>
      </c>
      <c r="F78" s="130">
        <f t="shared" si="25"/>
        <v>6.6807591305927989</v>
      </c>
      <c r="G78" s="130">
        <f t="shared" si="25"/>
        <v>5.3214656020981241</v>
      </c>
      <c r="H78" s="130">
        <f t="shared" si="25"/>
        <v>8.7030889037068402</v>
      </c>
      <c r="I78" s="130">
        <f t="shared" si="25"/>
        <v>7.6520907758197287</v>
      </c>
      <c r="J78" s="130">
        <f t="shared" si="25"/>
        <v>13.036999999999999</v>
      </c>
      <c r="K78" s="130">
        <f t="shared" si="25"/>
        <v>14.139000000000001</v>
      </c>
      <c r="L78" s="130">
        <f t="shared" si="25"/>
        <v>18.538790720293122</v>
      </c>
      <c r="M78" s="130">
        <v>15.8051703735975</v>
      </c>
      <c r="N78" s="130">
        <v>14.90037842792251</v>
      </c>
      <c r="O78" s="130">
        <v>12.090615950094591</v>
      </c>
    </row>
    <row r="79" spans="2:15" ht="13.5" customHeight="1" x14ac:dyDescent="0.2">
      <c r="B79" s="120" t="s">
        <v>250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</row>
    <row r="80" spans="2:15" ht="13.5" customHeight="1" x14ac:dyDescent="0.2">
      <c r="B80" s="120" t="s">
        <v>251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</row>
    <row r="81" spans="2:15" ht="13.5" customHeight="1" x14ac:dyDescent="0.2">
      <c r="B81" s="129" t="s">
        <v>271</v>
      </c>
      <c r="C81" s="130">
        <f t="shared" ref="C81:L81" si="26">SUM(C82:C85)</f>
        <v>56.745843432770002</v>
      </c>
      <c r="D81" s="130">
        <f t="shared" si="26"/>
        <v>82.649467834823511</v>
      </c>
      <c r="E81" s="130">
        <f t="shared" si="26"/>
        <v>113.90326642401635</v>
      </c>
      <c r="F81" s="130">
        <f t="shared" si="26"/>
        <v>139.03993212625025</v>
      </c>
      <c r="G81" s="130">
        <f t="shared" si="26"/>
        <v>159.52463251490519</v>
      </c>
      <c r="H81" s="130">
        <f t="shared" si="26"/>
        <v>144.39798947227894</v>
      </c>
      <c r="I81" s="130">
        <f t="shared" si="26"/>
        <v>167.13824061663666</v>
      </c>
      <c r="J81" s="130">
        <f t="shared" si="26"/>
        <v>158.435</v>
      </c>
      <c r="K81" s="130">
        <f t="shared" si="26"/>
        <v>160.50899999999999</v>
      </c>
      <c r="L81" s="130">
        <f t="shared" si="26"/>
        <v>138.16286532304252</v>
      </c>
      <c r="M81" s="130">
        <v>132.41426622267244</v>
      </c>
      <c r="N81" s="130">
        <v>122.76396148386722</v>
      </c>
      <c r="O81" s="130">
        <v>119.5305036740109</v>
      </c>
    </row>
    <row r="82" spans="2:15" ht="13.5" customHeight="1" x14ac:dyDescent="0.2">
      <c r="B82" s="120" t="s">
        <v>272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</row>
    <row r="83" spans="2:15" ht="13.5" customHeight="1" x14ac:dyDescent="0.2">
      <c r="B83" s="120" t="s">
        <v>273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</row>
    <row r="84" spans="2:15" ht="13.5" customHeight="1" x14ac:dyDescent="0.2">
      <c r="B84" s="120" t="s">
        <v>274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</row>
    <row r="85" spans="2:15" ht="13.5" customHeight="1" x14ac:dyDescent="0.2">
      <c r="B85" s="120" t="s">
        <v>253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</row>
    <row r="86" spans="2:15" ht="13.5" customHeight="1" x14ac:dyDescent="0.2">
      <c r="B86" s="129" t="s">
        <v>275</v>
      </c>
      <c r="C86" s="130">
        <f t="shared" ref="C86:L86" si="27">C87</f>
        <v>0</v>
      </c>
      <c r="D86" s="130">
        <f t="shared" si="27"/>
        <v>0</v>
      </c>
      <c r="E86" s="130">
        <f t="shared" si="27"/>
        <v>0</v>
      </c>
      <c r="F86" s="130">
        <f t="shared" si="27"/>
        <v>0</v>
      </c>
      <c r="G86" s="130">
        <f t="shared" si="27"/>
        <v>0.80433979460754745</v>
      </c>
      <c r="H86" s="130">
        <f t="shared" si="27"/>
        <v>57.179710527225616</v>
      </c>
      <c r="I86" s="130">
        <f t="shared" si="27"/>
        <v>99.814883630649476</v>
      </c>
      <c r="J86" s="130">
        <f t="shared" si="27"/>
        <v>146.38399999999999</v>
      </c>
      <c r="K86" s="130">
        <f t="shared" si="27"/>
        <v>177.15899999999999</v>
      </c>
      <c r="L86" s="130">
        <f t="shared" si="27"/>
        <v>181.18428652828999</v>
      </c>
      <c r="M86" s="130">
        <v>181.39908207712205</v>
      </c>
      <c r="N86" s="130">
        <v>174.65899999999999</v>
      </c>
      <c r="O86" s="130">
        <v>171.020373234359</v>
      </c>
    </row>
    <row r="87" spans="2:15" ht="13.5" customHeight="1" x14ac:dyDescent="0.2">
      <c r="B87" s="120" t="s">
        <v>254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</row>
    <row r="88" spans="2:15" ht="13.5" customHeight="1" x14ac:dyDescent="0.2">
      <c r="B88" s="131" t="s">
        <v>279</v>
      </c>
      <c r="C88" s="132">
        <f t="shared" ref="C88:L88" si="28">C75+C78+C81+C86</f>
        <v>64.094706070330005</v>
      </c>
      <c r="D88" s="132">
        <f t="shared" si="28"/>
        <v>93.195433191423518</v>
      </c>
      <c r="E88" s="132">
        <f t="shared" si="28"/>
        <v>129.63526235375639</v>
      </c>
      <c r="F88" s="132">
        <f t="shared" si="28"/>
        <v>159.51820950452128</v>
      </c>
      <c r="G88" s="132">
        <f t="shared" si="28"/>
        <v>184.23244401788028</v>
      </c>
      <c r="H88" s="132">
        <f t="shared" si="28"/>
        <v>229.99906659853076</v>
      </c>
      <c r="I88" s="132">
        <f t="shared" si="28"/>
        <v>294.57236830583327</v>
      </c>
      <c r="J88" s="132">
        <f t="shared" si="28"/>
        <v>336.05799999999999</v>
      </c>
      <c r="K88" s="132">
        <f t="shared" si="28"/>
        <v>374.20299999999997</v>
      </c>
      <c r="L88" s="132">
        <f t="shared" si="28"/>
        <v>354.3690420870156</v>
      </c>
      <c r="M88" s="132">
        <v>348.87180032804281</v>
      </c>
      <c r="N88" s="132">
        <v>331.26624932969901</v>
      </c>
      <c r="O88" s="143">
        <v>323.79137339846449</v>
      </c>
    </row>
    <row r="89" spans="2:15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2:15" ht="13.5" customHeight="1" x14ac:dyDescent="0.2">
      <c r="B90" s="124" t="s">
        <v>280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24"/>
    </row>
    <row r="91" spans="2:15" ht="13.5" customHeight="1" x14ac:dyDescent="0.2">
      <c r="B91" s="43" t="s">
        <v>281</v>
      </c>
      <c r="C91" s="51">
        <f t="shared" ref="C91:L91" si="29">C88/C28</f>
        <v>0.11391952598629886</v>
      </c>
      <c r="D91" s="51">
        <f t="shared" si="29"/>
        <v>0.16400098378196415</v>
      </c>
      <c r="E91" s="51">
        <f t="shared" si="29"/>
        <v>0.18453874748435797</v>
      </c>
      <c r="F91" s="51">
        <f t="shared" si="29"/>
        <v>0.22009634095732625</v>
      </c>
      <c r="G91" s="51">
        <f t="shared" si="29"/>
        <v>0.19130697598999011</v>
      </c>
      <c r="H91" s="51">
        <f t="shared" si="29"/>
        <v>0.25865347445958725</v>
      </c>
      <c r="I91" s="51">
        <f t="shared" si="29"/>
        <v>0.28872312648634635</v>
      </c>
      <c r="J91" s="51">
        <f t="shared" si="29"/>
        <v>0.32294203230016122</v>
      </c>
      <c r="K91" s="51">
        <f t="shared" si="29"/>
        <v>0.30529538846119952</v>
      </c>
      <c r="L91" s="51">
        <f t="shared" si="29"/>
        <v>0.3606375362540305</v>
      </c>
      <c r="M91" s="51">
        <v>0.32443588699633014</v>
      </c>
      <c r="N91" s="51">
        <v>0.31964243527370473</v>
      </c>
      <c r="O91" s="51">
        <v>0.26700000000000002</v>
      </c>
    </row>
    <row r="92" spans="2:15" ht="13.5" customHeight="1" x14ac:dyDescent="0.2">
      <c r="B92" s="43" t="s">
        <v>282</v>
      </c>
      <c r="C92" s="51">
        <f t="shared" ref="C92:O92" si="30">(C88-C87)/C32</f>
        <v>0.11391952598629886</v>
      </c>
      <c r="D92" s="51">
        <f t="shared" si="30"/>
        <v>0.16400098378196415</v>
      </c>
      <c r="E92" s="51">
        <f t="shared" si="30"/>
        <v>0.18453874748435797</v>
      </c>
      <c r="F92" s="51">
        <f t="shared" si="30"/>
        <v>0.22009634095732625</v>
      </c>
      <c r="G92" s="51">
        <f t="shared" si="30"/>
        <v>0.19064477139984234</v>
      </c>
      <c r="H92" s="51">
        <f t="shared" si="30"/>
        <v>0.20877777934044869</v>
      </c>
      <c r="I92" s="51">
        <f t="shared" si="30"/>
        <v>0.21297377015811808</v>
      </c>
      <c r="J92" s="51">
        <f t="shared" si="30"/>
        <v>0.21385067411093797</v>
      </c>
      <c r="K92" s="51">
        <f t="shared" si="30"/>
        <v>0.18870096426686886</v>
      </c>
      <c r="L92" s="51">
        <f t="shared" si="30"/>
        <v>0.21751637074880428</v>
      </c>
      <c r="M92" s="51">
        <f t="shared" si="30"/>
        <v>0.18855152940439457</v>
      </c>
      <c r="N92" s="51">
        <f t="shared" si="30"/>
        <v>0.18300826342891952</v>
      </c>
      <c r="O92" s="51">
        <f t="shared" si="30"/>
        <v>0.14723650802246457</v>
      </c>
    </row>
    <row r="93" spans="2:15" ht="13.5" customHeight="1" x14ac:dyDescent="0.2">
      <c r="B93" s="43" t="s">
        <v>283</v>
      </c>
      <c r="C93" s="51">
        <f t="shared" ref="C93:O93" si="31">C88/(C64+C69)</f>
        <v>0.77738057427525387</v>
      </c>
      <c r="D93" s="51">
        <f t="shared" si="31"/>
        <v>0.87618577663721009</v>
      </c>
      <c r="E93" s="51">
        <f t="shared" si="31"/>
        <v>0.85508048584406182</v>
      </c>
      <c r="F93" s="51">
        <f t="shared" si="31"/>
        <v>0.94205440421682907</v>
      </c>
      <c r="G93" s="51">
        <f t="shared" si="31"/>
        <v>0.99290202100671998</v>
      </c>
      <c r="H93" s="51">
        <f t="shared" si="31"/>
        <v>1.0151843567731329</v>
      </c>
      <c r="I93" s="51">
        <f t="shared" si="31"/>
        <v>1.005968000856635</v>
      </c>
      <c r="J93" s="51">
        <f t="shared" si="31"/>
        <v>0.99902789957935101</v>
      </c>
      <c r="K93" s="51">
        <f t="shared" si="31"/>
        <v>1.0378959338769622</v>
      </c>
      <c r="L93" s="51">
        <f t="shared" si="31"/>
        <v>1.0279320683417792</v>
      </c>
      <c r="M93" s="51">
        <f t="shared" si="31"/>
        <v>1.0087654469774665</v>
      </c>
      <c r="N93" s="51">
        <f t="shared" si="31"/>
        <v>1.0134608539803558</v>
      </c>
      <c r="O93" s="51">
        <f t="shared" si="31"/>
        <v>1.0213337554571538</v>
      </c>
    </row>
    <row r="94" spans="2:15" ht="14.25" customHeight="1" x14ac:dyDescent="0.2">
      <c r="B94" s="43" t="s">
        <v>284</v>
      </c>
      <c r="C94" s="51">
        <f t="shared" ref="C94:O94" si="32">(C88-C86)/(C64)</f>
        <v>0.77738057427525387</v>
      </c>
      <c r="D94" s="51">
        <f t="shared" si="32"/>
        <v>0.87618577663721009</v>
      </c>
      <c r="E94" s="51">
        <f t="shared" si="32"/>
        <v>0.85508048584406182</v>
      </c>
      <c r="F94" s="51">
        <f t="shared" si="32"/>
        <v>0.94205440421682907</v>
      </c>
      <c r="G94" s="51">
        <f t="shared" si="32"/>
        <v>0.9932429830736772</v>
      </c>
      <c r="H94" s="51">
        <f t="shared" si="32"/>
        <v>1.0466947931239219</v>
      </c>
      <c r="I94" s="51">
        <f t="shared" si="32"/>
        <v>1.0413023395744119</v>
      </c>
      <c r="J94" s="51">
        <f t="shared" si="32"/>
        <v>1.0380752748786375</v>
      </c>
      <c r="K94" s="51">
        <f t="shared" si="32"/>
        <v>1.100527800273674</v>
      </c>
      <c r="L94" s="51">
        <f t="shared" si="32"/>
        <v>1.0939368889070291</v>
      </c>
      <c r="M94" s="51">
        <f t="shared" si="32"/>
        <v>1.0550869847435287</v>
      </c>
      <c r="N94" s="51">
        <f t="shared" si="32"/>
        <v>1.0708911952326321</v>
      </c>
      <c r="O94" s="51">
        <f t="shared" si="32"/>
        <v>1.0874494600993887</v>
      </c>
    </row>
    <row r="95" spans="2:15" ht="14.25" customHeight="1" x14ac:dyDescent="0.2">
      <c r="B95" s="43" t="s">
        <v>285</v>
      </c>
      <c r="C95" s="128" t="s">
        <v>5</v>
      </c>
      <c r="D95" s="128" t="s">
        <v>5</v>
      </c>
      <c r="E95" s="128" t="s">
        <v>5</v>
      </c>
      <c r="F95" s="128" t="s">
        <v>5</v>
      </c>
      <c r="G95" s="51">
        <f t="shared" ref="G95:O95" si="33">G86/G69</f>
        <v>0.92081620256801644</v>
      </c>
      <c r="H95" s="51">
        <f t="shared" si="33"/>
        <v>0.93051823409199363</v>
      </c>
      <c r="I95" s="51">
        <f t="shared" si="33"/>
        <v>0.943499558476661</v>
      </c>
      <c r="J95" s="51">
        <f t="shared" si="33"/>
        <v>0.95259910976911255</v>
      </c>
      <c r="K95" s="51">
        <f t="shared" si="33"/>
        <v>0.9761095346979255</v>
      </c>
      <c r="L95" s="51">
        <f t="shared" si="33"/>
        <v>0.9718807907041086</v>
      </c>
      <c r="M95" s="51">
        <f t="shared" si="33"/>
        <v>0.96947036274244569</v>
      </c>
      <c r="N95" s="51">
        <f t="shared" si="33"/>
        <v>0.96696362430210414</v>
      </c>
      <c r="O95" s="51">
        <f t="shared" si="33"/>
        <v>0.96872142653159754</v>
      </c>
    </row>
    <row r="96" spans="2:15" ht="13.5" customHeight="1" x14ac:dyDescent="0.2">
      <c r="B96" s="43" t="s">
        <v>286</v>
      </c>
      <c r="C96" s="51">
        <f t="shared" ref="C96:O96" si="34">C88/(C64+C69+C50+C55)</f>
        <v>0.77494724948245708</v>
      </c>
      <c r="D96" s="51">
        <f t="shared" si="34"/>
        <v>0.86966755642695748</v>
      </c>
      <c r="E96" s="51">
        <f t="shared" si="34"/>
        <v>0.84260615743842271</v>
      </c>
      <c r="F96" s="51">
        <f t="shared" si="34"/>
        <v>0.91402102274757158</v>
      </c>
      <c r="G96" s="51">
        <f t="shared" si="34"/>
        <v>0.95003556493377583</v>
      </c>
      <c r="H96" s="51">
        <f t="shared" si="34"/>
        <v>0.97513136667598033</v>
      </c>
      <c r="I96" s="51">
        <f t="shared" si="34"/>
        <v>0.97015898581283755</v>
      </c>
      <c r="J96" s="51">
        <f t="shared" si="34"/>
        <v>0.96591706043987624</v>
      </c>
      <c r="K96" s="51">
        <f t="shared" si="34"/>
        <v>0.99501433213322754</v>
      </c>
      <c r="L96" s="51">
        <f t="shared" si="34"/>
        <v>0.99837094923105207</v>
      </c>
      <c r="M96" s="51">
        <f t="shared" si="34"/>
        <v>0.98177566986000042</v>
      </c>
      <c r="N96" s="51">
        <f t="shared" si="34"/>
        <v>0.98974964979826274</v>
      </c>
      <c r="O96" s="51">
        <f t="shared" si="34"/>
        <v>1.0013889735460633</v>
      </c>
    </row>
    <row r="97" spans="2:15" ht="13.5" customHeight="1" x14ac:dyDescent="0.2">
      <c r="B97" s="45" t="s">
        <v>287</v>
      </c>
      <c r="C97" s="56">
        <f t="shared" ref="C97:O97" si="35">(C88-C86)/(C64+C50)</f>
        <v>0.77494724948245708</v>
      </c>
      <c r="D97" s="56">
        <f t="shared" si="35"/>
        <v>0.86966755642695748</v>
      </c>
      <c r="E97" s="56">
        <f t="shared" si="35"/>
        <v>0.84260615743842271</v>
      </c>
      <c r="F97" s="56">
        <f t="shared" si="35"/>
        <v>0.91402102274757158</v>
      </c>
      <c r="G97" s="56">
        <f t="shared" si="35"/>
        <v>0.95016777720274981</v>
      </c>
      <c r="H97" s="56">
        <f t="shared" si="35"/>
        <v>0.99084928402971029</v>
      </c>
      <c r="I97" s="56">
        <f t="shared" si="35"/>
        <v>0.98441467913227709</v>
      </c>
      <c r="J97" s="56">
        <f t="shared" si="35"/>
        <v>0.97645278201062569</v>
      </c>
      <c r="K97" s="56">
        <f t="shared" si="35"/>
        <v>1.0126475591392874</v>
      </c>
      <c r="L97" s="56">
        <f t="shared" si="35"/>
        <v>1.0276757335813234</v>
      </c>
      <c r="M97" s="56">
        <f t="shared" si="35"/>
        <v>0.99546157216924491</v>
      </c>
      <c r="N97" s="56">
        <f t="shared" si="35"/>
        <v>1.0164630484377137</v>
      </c>
      <c r="O97" s="56">
        <f t="shared" si="35"/>
        <v>1.0406751470321371</v>
      </c>
    </row>
    <row r="98" spans="2:15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15" ht="13.5" customHeight="1" x14ac:dyDescent="0.2">
      <c r="B99" s="124" t="s">
        <v>288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24"/>
    </row>
    <row r="100" spans="2:15" ht="13.5" customHeight="1" x14ac:dyDescent="0.2">
      <c r="B100" s="126" t="s">
        <v>289</v>
      </c>
      <c r="C100" s="127">
        <f t="shared" ref="C100:O100" si="36">C64/(C32)</f>
        <v>0.14654279995677172</v>
      </c>
      <c r="D100" s="127">
        <f t="shared" si="36"/>
        <v>0.18717603977936945</v>
      </c>
      <c r="E100" s="127">
        <f t="shared" si="36"/>
        <v>0.21581447657783606</v>
      </c>
      <c r="F100" s="127">
        <f t="shared" si="36"/>
        <v>0.23363442702685727</v>
      </c>
      <c r="G100" s="127">
        <f t="shared" si="36"/>
        <v>0.19194172488374944</v>
      </c>
      <c r="H100" s="127">
        <f t="shared" si="36"/>
        <v>0.19946385585557294</v>
      </c>
      <c r="I100" s="127">
        <f t="shared" si="36"/>
        <v>0.20452635326370444</v>
      </c>
      <c r="J100" s="127">
        <f t="shared" si="36"/>
        <v>0.20600690459171131</v>
      </c>
      <c r="K100" s="127">
        <f t="shared" si="36"/>
        <v>0.17146405953574603</v>
      </c>
      <c r="L100" s="127">
        <f t="shared" si="36"/>
        <v>0.19883813495505082</v>
      </c>
      <c r="M100" s="127">
        <f t="shared" si="36"/>
        <v>0.17870709442049257</v>
      </c>
      <c r="N100" s="127">
        <f t="shared" si="36"/>
        <v>0.17089342432137955</v>
      </c>
      <c r="O100" s="127">
        <f t="shared" si="36"/>
        <v>0.13539618476522827</v>
      </c>
    </row>
    <row r="101" spans="2:15" ht="13.5" customHeight="1" x14ac:dyDescent="0.2">
      <c r="B101" s="120" t="s">
        <v>262</v>
      </c>
      <c r="C101" s="121" t="s">
        <v>5</v>
      </c>
      <c r="D101" s="122">
        <f t="shared" ref="D101:O101" si="37">(D100-C100)*100</f>
        <v>4.0633239822597726</v>
      </c>
      <c r="E101" s="122">
        <f t="shared" si="37"/>
        <v>2.8638436798466618</v>
      </c>
      <c r="F101" s="122">
        <f t="shared" si="37"/>
        <v>1.7819950449021209</v>
      </c>
      <c r="G101" s="122">
        <f t="shared" si="37"/>
        <v>-4.1692702143107834</v>
      </c>
      <c r="H101" s="122">
        <f t="shared" si="37"/>
        <v>0.75221309718234985</v>
      </c>
      <c r="I101" s="122">
        <f t="shared" si="37"/>
        <v>0.50624974081315</v>
      </c>
      <c r="J101" s="122">
        <f t="shared" si="37"/>
        <v>0.14805513280068683</v>
      </c>
      <c r="K101" s="122">
        <f t="shared" si="37"/>
        <v>-3.4542845055965277</v>
      </c>
      <c r="L101" s="122">
        <f t="shared" si="37"/>
        <v>2.7374075419304784</v>
      </c>
      <c r="M101" s="122">
        <f t="shared" si="37"/>
        <v>-2.0131040534558249</v>
      </c>
      <c r="N101" s="122">
        <f t="shared" si="37"/>
        <v>-0.78136700991130181</v>
      </c>
      <c r="O101" s="122">
        <f t="shared" si="37"/>
        <v>-3.5497239556151277</v>
      </c>
    </row>
    <row r="102" spans="2:15" ht="13.5" customHeight="1" x14ac:dyDescent="0.2">
      <c r="B102" s="45" t="s">
        <v>263</v>
      </c>
      <c r="C102" s="123" t="s">
        <v>5</v>
      </c>
      <c r="D102" s="123" t="s">
        <v>5</v>
      </c>
      <c r="E102" s="123" t="s">
        <v>5</v>
      </c>
      <c r="F102" s="123" t="s">
        <v>5</v>
      </c>
      <c r="G102" s="123">
        <f t="shared" ref="G102:O102" si="38">(G100-C100)*100</f>
        <v>4.5398924926977724</v>
      </c>
      <c r="H102" s="123">
        <f t="shared" si="38"/>
        <v>1.2287816076203495</v>
      </c>
      <c r="I102" s="123">
        <f t="shared" si="38"/>
        <v>-1.1288123314131622</v>
      </c>
      <c r="J102" s="123">
        <f t="shared" si="38"/>
        <v>-2.7627522435145964</v>
      </c>
      <c r="K102" s="123">
        <f t="shared" si="38"/>
        <v>-2.0477665348003411</v>
      </c>
      <c r="L102" s="123">
        <f t="shared" si="38"/>
        <v>-6.2572090052212537E-2</v>
      </c>
      <c r="M102" s="123">
        <f t="shared" si="38"/>
        <v>-2.5819258843211874</v>
      </c>
      <c r="N102" s="123">
        <f t="shared" si="38"/>
        <v>-3.5113480270331761</v>
      </c>
      <c r="O102" s="123">
        <f t="shared" si="38"/>
        <v>-3.606787477051776</v>
      </c>
    </row>
    <row r="103" spans="2:15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2:15" ht="13.5" customHeight="1" x14ac:dyDescent="0.2">
      <c r="B104" s="119" t="s">
        <v>290</v>
      </c>
      <c r="C104" s="53">
        <f t="shared" ref="C104:O104" si="39">(C64+C50)/(C32)</f>
        <v>0.14700294253883628</v>
      </c>
      <c r="D104" s="53">
        <f t="shared" si="39"/>
        <v>0.18857893751465757</v>
      </c>
      <c r="E104" s="53">
        <f t="shared" si="39"/>
        <v>0.21900949317219293</v>
      </c>
      <c r="F104" s="53">
        <f t="shared" si="39"/>
        <v>0.24080008608085487</v>
      </c>
      <c r="G104" s="53">
        <f t="shared" si="39"/>
        <v>0.2006432716136636</v>
      </c>
      <c r="H104" s="53">
        <f t="shared" si="39"/>
        <v>0.21070588908473042</v>
      </c>
      <c r="I104" s="53">
        <f t="shared" si="39"/>
        <v>0.21634558552686975</v>
      </c>
      <c r="J104" s="53">
        <f t="shared" si="39"/>
        <v>0.21900769607168868</v>
      </c>
      <c r="K104" s="53">
        <f t="shared" si="39"/>
        <v>0.18634416541452747</v>
      </c>
      <c r="L104" s="53">
        <f t="shared" si="39"/>
        <v>0.21165856470190897</v>
      </c>
      <c r="M104" s="53">
        <f t="shared" si="39"/>
        <v>0.18941115827657251</v>
      </c>
      <c r="N104" s="53">
        <f t="shared" si="39"/>
        <v>0.18004418725324059</v>
      </c>
      <c r="O104" s="53">
        <f t="shared" si="39"/>
        <v>0.1414817183271484</v>
      </c>
    </row>
    <row r="105" spans="2:15" ht="13.5" customHeight="1" x14ac:dyDescent="0.2">
      <c r="B105" s="120" t="s">
        <v>262</v>
      </c>
      <c r="C105" s="121" t="s">
        <v>5</v>
      </c>
      <c r="D105" s="122">
        <f t="shared" ref="D105:O105" si="40">(D104-C104)*100</f>
        <v>4.1575994975821287</v>
      </c>
      <c r="E105" s="122">
        <f t="shared" si="40"/>
        <v>3.0430555657535359</v>
      </c>
      <c r="F105" s="122">
        <f t="shared" si="40"/>
        <v>2.1790592908661948</v>
      </c>
      <c r="G105" s="122">
        <f t="shared" si="40"/>
        <v>-4.0156814467191273</v>
      </c>
      <c r="H105" s="122">
        <f t="shared" si="40"/>
        <v>1.0062617471066821</v>
      </c>
      <c r="I105" s="122">
        <f t="shared" si="40"/>
        <v>0.56396964421393248</v>
      </c>
      <c r="J105" s="122">
        <f t="shared" si="40"/>
        <v>0.26621105448189353</v>
      </c>
      <c r="K105" s="122">
        <f t="shared" si="40"/>
        <v>-3.2663530657161211</v>
      </c>
      <c r="L105" s="122">
        <f t="shared" si="40"/>
        <v>2.5314399287381493</v>
      </c>
      <c r="M105" s="122">
        <f t="shared" si="40"/>
        <v>-2.2247406425336456</v>
      </c>
      <c r="N105" s="122">
        <f t="shared" si="40"/>
        <v>-0.93669710233319214</v>
      </c>
      <c r="O105" s="122">
        <f t="shared" si="40"/>
        <v>-3.856246892609219</v>
      </c>
    </row>
    <row r="106" spans="2:15" ht="13.5" customHeight="1" x14ac:dyDescent="0.2">
      <c r="B106" s="45" t="s">
        <v>263</v>
      </c>
      <c r="C106" s="123" t="s">
        <v>5</v>
      </c>
      <c r="D106" s="123" t="s">
        <v>5</v>
      </c>
      <c r="E106" s="123" t="s">
        <v>5</v>
      </c>
      <c r="F106" s="123" t="s">
        <v>5</v>
      </c>
      <c r="G106" s="123">
        <f t="shared" ref="G106:O106" si="41">(G104-C104)*100</f>
        <v>5.3640329074827324</v>
      </c>
      <c r="H106" s="123">
        <f t="shared" si="41"/>
        <v>2.2126951570072855</v>
      </c>
      <c r="I106" s="123">
        <f t="shared" si="41"/>
        <v>-0.26639076453231769</v>
      </c>
      <c r="J106" s="123">
        <f t="shared" si="41"/>
        <v>-2.1792390009166192</v>
      </c>
      <c r="K106" s="123">
        <f t="shared" si="41"/>
        <v>-1.4299106199136129</v>
      </c>
      <c r="L106" s="123">
        <f t="shared" si="41"/>
        <v>9.5267561717854443E-2</v>
      </c>
      <c r="M106" s="123">
        <f t="shared" si="41"/>
        <v>-2.6934427250297239</v>
      </c>
      <c r="N106" s="123">
        <f t="shared" si="41"/>
        <v>-3.8963508818448096</v>
      </c>
      <c r="O106" s="123">
        <f t="shared" si="41"/>
        <v>-4.4862447087379076</v>
      </c>
    </row>
    <row r="107" spans="2:15" ht="13.5" customHeight="1" x14ac:dyDescent="0.2">
      <c r="B107" s="47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930E-DFF8-44F1-B6AB-481A6AC7BF93}">
  <dimension ref="A8:H351"/>
  <sheetViews>
    <sheetView showGridLines="0" topLeftCell="A313" workbookViewId="0">
      <selection activeCell="O346" sqref="O346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297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36" t="s">
        <v>298</v>
      </c>
      <c r="C10" s="337" t="s">
        <v>299</v>
      </c>
      <c r="D10" s="337" t="s">
        <v>300</v>
      </c>
      <c r="E10" s="337" t="s">
        <v>301</v>
      </c>
      <c r="F10" s="337" t="s">
        <v>302</v>
      </c>
      <c r="G10" s="337" t="s">
        <v>303</v>
      </c>
      <c r="H10" s="337" t="s">
        <v>1104</v>
      </c>
    </row>
    <row r="11" spans="2:8" x14ac:dyDescent="0.35">
      <c r="B11" s="389">
        <v>28003</v>
      </c>
      <c r="C11" s="390" t="s">
        <v>304</v>
      </c>
      <c r="D11" s="391" t="s">
        <v>305</v>
      </c>
      <c r="E11" s="390" t="s">
        <v>305</v>
      </c>
      <c r="F11" s="390" t="s">
        <v>306</v>
      </c>
      <c r="G11" s="335" t="s">
        <v>307</v>
      </c>
      <c r="H11" s="392">
        <v>2848.5600000000004</v>
      </c>
    </row>
    <row r="12" spans="2:8" x14ac:dyDescent="0.35">
      <c r="B12" s="393">
        <v>38834</v>
      </c>
      <c r="C12" s="394" t="s">
        <v>304</v>
      </c>
      <c r="D12" s="395" t="s">
        <v>305</v>
      </c>
      <c r="E12" s="394" t="s">
        <v>305</v>
      </c>
      <c r="F12" s="394" t="s">
        <v>308</v>
      </c>
      <c r="G12" s="334" t="s">
        <v>307</v>
      </c>
      <c r="H12" s="392">
        <v>997.79</v>
      </c>
    </row>
    <row r="13" spans="2:8" x14ac:dyDescent="0.35">
      <c r="B13" s="389">
        <v>41626</v>
      </c>
      <c r="C13" s="390" t="s">
        <v>304</v>
      </c>
      <c r="D13" s="391" t="s">
        <v>305</v>
      </c>
      <c r="E13" s="390" t="s">
        <v>305</v>
      </c>
      <c r="F13" s="390" t="s">
        <v>309</v>
      </c>
      <c r="G13" s="335" t="s">
        <v>307</v>
      </c>
      <c r="H13" s="392">
        <v>2313.56</v>
      </c>
    </row>
    <row r="14" spans="2:8" x14ac:dyDescent="0.35">
      <c r="B14" s="389">
        <v>40885</v>
      </c>
      <c r="C14" s="390" t="s">
        <v>304</v>
      </c>
      <c r="D14" s="391" t="s">
        <v>310</v>
      </c>
      <c r="E14" s="390" t="s">
        <v>311</v>
      </c>
      <c r="F14" s="390" t="s">
        <v>312</v>
      </c>
      <c r="G14" s="335" t="s">
        <v>307</v>
      </c>
      <c r="H14" s="392">
        <v>1135.95</v>
      </c>
    </row>
    <row r="15" spans="2:8" x14ac:dyDescent="0.35">
      <c r="B15" s="389">
        <v>29328</v>
      </c>
      <c r="C15" s="390" t="s">
        <v>304</v>
      </c>
      <c r="D15" s="391" t="s">
        <v>310</v>
      </c>
      <c r="E15" s="390" t="s">
        <v>313</v>
      </c>
      <c r="F15" s="390" t="s">
        <v>314</v>
      </c>
      <c r="G15" s="335" t="s">
        <v>315</v>
      </c>
      <c r="H15" s="392">
        <v>1866.08</v>
      </c>
    </row>
    <row r="16" spans="2:8" x14ac:dyDescent="0.35">
      <c r="B16" s="389">
        <v>35900</v>
      </c>
      <c r="C16" s="390" t="s">
        <v>304</v>
      </c>
      <c r="D16" s="391" t="s">
        <v>310</v>
      </c>
      <c r="E16" s="390" t="s">
        <v>313</v>
      </c>
      <c r="F16" s="390" t="s">
        <v>316</v>
      </c>
      <c r="G16" s="335" t="s">
        <v>307</v>
      </c>
      <c r="H16" s="392">
        <v>1976.77</v>
      </c>
    </row>
    <row r="17" spans="2:8" x14ac:dyDescent="0.35">
      <c r="B17" s="389">
        <v>42271</v>
      </c>
      <c r="C17" s="390" t="s">
        <v>304</v>
      </c>
      <c r="D17" s="391" t="s">
        <v>305</v>
      </c>
      <c r="E17" s="390" t="s">
        <v>305</v>
      </c>
      <c r="F17" s="390" t="s">
        <v>317</v>
      </c>
      <c r="G17" s="335" t="s">
        <v>315</v>
      </c>
      <c r="H17" s="392">
        <v>1259.58</v>
      </c>
    </row>
    <row r="18" spans="2:8" x14ac:dyDescent="0.35">
      <c r="B18" s="389">
        <v>37592</v>
      </c>
      <c r="C18" s="390" t="s">
        <v>304</v>
      </c>
      <c r="D18" s="391" t="s">
        <v>310</v>
      </c>
      <c r="E18" s="390" t="s">
        <v>318</v>
      </c>
      <c r="F18" s="390" t="s">
        <v>319</v>
      </c>
      <c r="G18" s="335" t="s">
        <v>307</v>
      </c>
      <c r="H18" s="392">
        <v>1723.4</v>
      </c>
    </row>
    <row r="19" spans="2:8" x14ac:dyDescent="0.35">
      <c r="B19" s="389">
        <v>40115</v>
      </c>
      <c r="C19" s="390" t="s">
        <v>304</v>
      </c>
      <c r="D19" s="391" t="s">
        <v>310</v>
      </c>
      <c r="E19" s="390" t="s">
        <v>320</v>
      </c>
      <c r="F19" s="390" t="s">
        <v>321</v>
      </c>
      <c r="G19" s="335" t="s">
        <v>307</v>
      </c>
      <c r="H19" s="392">
        <v>1785.6</v>
      </c>
    </row>
    <row r="20" spans="2:8" x14ac:dyDescent="0.35">
      <c r="B20" s="389">
        <v>30074</v>
      </c>
      <c r="C20" s="390" t="s">
        <v>304</v>
      </c>
      <c r="D20" s="391" t="s">
        <v>305</v>
      </c>
      <c r="E20" s="390" t="s">
        <v>305</v>
      </c>
      <c r="F20" s="390" t="s">
        <v>322</v>
      </c>
      <c r="G20" s="335" t="s">
        <v>307</v>
      </c>
      <c r="H20" s="392">
        <v>3248.73</v>
      </c>
    </row>
    <row r="21" spans="2:8" x14ac:dyDescent="0.35">
      <c r="B21" s="389">
        <v>37447</v>
      </c>
      <c r="C21" s="390" t="s">
        <v>304</v>
      </c>
      <c r="D21" s="391" t="s">
        <v>323</v>
      </c>
      <c r="E21" s="390" t="s">
        <v>324</v>
      </c>
      <c r="F21" s="390" t="s">
        <v>325</v>
      </c>
      <c r="G21" s="335" t="s">
        <v>307</v>
      </c>
      <c r="H21" s="392">
        <v>2379.41</v>
      </c>
    </row>
    <row r="22" spans="2:8" x14ac:dyDescent="0.35">
      <c r="B22" s="389">
        <v>41956</v>
      </c>
      <c r="C22" s="390" t="s">
        <v>304</v>
      </c>
      <c r="D22" s="391" t="s">
        <v>323</v>
      </c>
      <c r="E22" s="390" t="s">
        <v>326</v>
      </c>
      <c r="F22" s="390" t="s">
        <v>327</v>
      </c>
      <c r="G22" s="335" t="s">
        <v>307</v>
      </c>
      <c r="H22" s="392">
        <v>842.35</v>
      </c>
    </row>
    <row r="23" spans="2:8" x14ac:dyDescent="0.35">
      <c r="B23" s="389">
        <v>30210</v>
      </c>
      <c r="C23" s="390" t="s">
        <v>304</v>
      </c>
      <c r="D23" s="391" t="s">
        <v>328</v>
      </c>
      <c r="E23" s="390" t="s">
        <v>329</v>
      </c>
      <c r="F23" s="390" t="s">
        <v>330</v>
      </c>
      <c r="G23" s="335" t="s">
        <v>315</v>
      </c>
      <c r="H23" s="392">
        <v>2844.9700000000003</v>
      </c>
    </row>
    <row r="24" spans="2:8" x14ac:dyDescent="0.35">
      <c r="B24" s="389">
        <v>40876</v>
      </c>
      <c r="C24" s="390" t="s">
        <v>304</v>
      </c>
      <c r="D24" s="391" t="s">
        <v>305</v>
      </c>
      <c r="E24" s="390" t="s">
        <v>305</v>
      </c>
      <c r="F24" s="390" t="s">
        <v>331</v>
      </c>
      <c r="G24" s="335" t="s">
        <v>307</v>
      </c>
      <c r="H24" s="392">
        <v>1966.73</v>
      </c>
    </row>
    <row r="25" spans="2:8" x14ac:dyDescent="0.35">
      <c r="B25" s="389">
        <v>39030</v>
      </c>
      <c r="C25" s="390" t="s">
        <v>304</v>
      </c>
      <c r="D25" s="391" t="s">
        <v>305</v>
      </c>
      <c r="E25" s="390" t="s">
        <v>305</v>
      </c>
      <c r="F25" s="390" t="s">
        <v>332</v>
      </c>
      <c r="G25" s="335" t="s">
        <v>307</v>
      </c>
      <c r="H25" s="392">
        <v>1871.56</v>
      </c>
    </row>
    <row r="26" spans="2:8" x14ac:dyDescent="0.35">
      <c r="B26" s="389">
        <v>30779</v>
      </c>
      <c r="C26" s="390" t="s">
        <v>304</v>
      </c>
      <c r="D26" s="391" t="s">
        <v>305</v>
      </c>
      <c r="E26" s="390" t="s">
        <v>305</v>
      </c>
      <c r="F26" s="390" t="s">
        <v>333</v>
      </c>
      <c r="G26" s="335" t="s">
        <v>307</v>
      </c>
      <c r="H26" s="392">
        <v>3451.84</v>
      </c>
    </row>
    <row r="27" spans="2:8" x14ac:dyDescent="0.35">
      <c r="B27" s="389">
        <v>38925</v>
      </c>
      <c r="C27" s="390" t="s">
        <v>304</v>
      </c>
      <c r="D27" s="391" t="s">
        <v>334</v>
      </c>
      <c r="E27" s="390" t="s">
        <v>335</v>
      </c>
      <c r="F27" s="390" t="s">
        <v>336</v>
      </c>
      <c r="G27" s="335" t="s">
        <v>307</v>
      </c>
      <c r="H27" s="392">
        <v>1126.8699999999999</v>
      </c>
    </row>
    <row r="28" spans="2:8" x14ac:dyDescent="0.35">
      <c r="B28" s="389">
        <v>39009</v>
      </c>
      <c r="C28" s="390" t="s">
        <v>304</v>
      </c>
      <c r="D28" s="391" t="s">
        <v>334</v>
      </c>
      <c r="E28" s="390" t="s">
        <v>337</v>
      </c>
      <c r="F28" s="390" t="s">
        <v>338</v>
      </c>
      <c r="G28" s="335" t="s">
        <v>307</v>
      </c>
      <c r="H28" s="392">
        <v>1192.6199999999999</v>
      </c>
    </row>
    <row r="29" spans="2:8" x14ac:dyDescent="0.35">
      <c r="B29" s="389">
        <v>42511</v>
      </c>
      <c r="C29" s="390" t="s">
        <v>304</v>
      </c>
      <c r="D29" s="391" t="s">
        <v>305</v>
      </c>
      <c r="E29" s="390" t="s">
        <v>339</v>
      </c>
      <c r="F29" s="390" t="s">
        <v>340</v>
      </c>
      <c r="G29" s="335" t="s">
        <v>307</v>
      </c>
      <c r="H29" s="392">
        <v>2235.56</v>
      </c>
    </row>
    <row r="30" spans="2:8" x14ac:dyDescent="0.35">
      <c r="B30" s="389">
        <v>38939</v>
      </c>
      <c r="C30" s="390" t="s">
        <v>304</v>
      </c>
      <c r="D30" s="391" t="s">
        <v>334</v>
      </c>
      <c r="E30" s="390" t="s">
        <v>341</v>
      </c>
      <c r="F30" s="390" t="s">
        <v>342</v>
      </c>
      <c r="G30" s="335" t="s">
        <v>307</v>
      </c>
      <c r="H30" s="392">
        <v>999.77</v>
      </c>
    </row>
    <row r="31" spans="2:8" x14ac:dyDescent="0.35">
      <c r="B31" s="389">
        <v>38673</v>
      </c>
      <c r="C31" s="390" t="s">
        <v>304</v>
      </c>
      <c r="D31" s="391" t="s">
        <v>334</v>
      </c>
      <c r="E31" s="390" t="s">
        <v>343</v>
      </c>
      <c r="F31" s="390" t="s">
        <v>344</v>
      </c>
      <c r="G31" s="335" t="s">
        <v>307</v>
      </c>
      <c r="H31" s="392">
        <v>1747.41</v>
      </c>
    </row>
    <row r="32" spans="2:8" x14ac:dyDescent="0.35">
      <c r="B32" s="389">
        <v>40506</v>
      </c>
      <c r="C32" s="390" t="s">
        <v>304</v>
      </c>
      <c r="D32" s="391" t="s">
        <v>334</v>
      </c>
      <c r="E32" s="390" t="s">
        <v>345</v>
      </c>
      <c r="F32" s="390" t="s">
        <v>346</v>
      </c>
      <c r="G32" s="335" t="s">
        <v>307</v>
      </c>
      <c r="H32" s="392">
        <v>1428.33</v>
      </c>
    </row>
    <row r="33" spans="2:8" x14ac:dyDescent="0.35">
      <c r="B33" s="389">
        <v>32261</v>
      </c>
      <c r="C33" s="390" t="s">
        <v>304</v>
      </c>
      <c r="D33" s="391" t="s">
        <v>305</v>
      </c>
      <c r="E33" s="390" t="s">
        <v>305</v>
      </c>
      <c r="F33" s="390" t="s">
        <v>347</v>
      </c>
      <c r="G33" s="335" t="s">
        <v>307</v>
      </c>
      <c r="H33" s="392">
        <v>1679.51</v>
      </c>
    </row>
    <row r="34" spans="2:8" x14ac:dyDescent="0.35">
      <c r="B34" s="389">
        <v>38911</v>
      </c>
      <c r="C34" s="390" t="s">
        <v>304</v>
      </c>
      <c r="D34" s="391" t="s">
        <v>334</v>
      </c>
      <c r="E34" s="390" t="s">
        <v>348</v>
      </c>
      <c r="F34" s="390" t="s">
        <v>349</v>
      </c>
      <c r="G34" s="335" t="s">
        <v>307</v>
      </c>
      <c r="H34" s="392">
        <v>1179.28</v>
      </c>
    </row>
    <row r="35" spans="2:8" x14ac:dyDescent="0.35">
      <c r="B35" s="389">
        <v>38673</v>
      </c>
      <c r="C35" s="390" t="s">
        <v>304</v>
      </c>
      <c r="D35" s="391" t="s">
        <v>328</v>
      </c>
      <c r="E35" s="390" t="s">
        <v>350</v>
      </c>
      <c r="F35" s="390" t="s">
        <v>351</v>
      </c>
      <c r="G35" s="335" t="s">
        <v>307</v>
      </c>
      <c r="H35" s="392">
        <v>1896</v>
      </c>
    </row>
    <row r="36" spans="2:8" x14ac:dyDescent="0.35">
      <c r="B36" s="389">
        <v>41569</v>
      </c>
      <c r="C36" s="390" t="s">
        <v>304</v>
      </c>
      <c r="D36" s="391" t="s">
        <v>323</v>
      </c>
      <c r="E36" s="390" t="s">
        <v>352</v>
      </c>
      <c r="F36" s="390" t="s">
        <v>353</v>
      </c>
      <c r="G36" s="335" t="s">
        <v>307</v>
      </c>
      <c r="H36" s="392">
        <v>1073.1600000000001</v>
      </c>
    </row>
    <row r="37" spans="2:8" x14ac:dyDescent="0.35">
      <c r="B37" s="389">
        <v>40877</v>
      </c>
      <c r="C37" s="390" t="s">
        <v>304</v>
      </c>
      <c r="D37" s="391" t="s">
        <v>323</v>
      </c>
      <c r="E37" s="390" t="s">
        <v>326</v>
      </c>
      <c r="F37" s="390" t="s">
        <v>354</v>
      </c>
      <c r="G37" s="335" t="s">
        <v>307</v>
      </c>
      <c r="H37" s="392">
        <v>1637.64</v>
      </c>
    </row>
    <row r="38" spans="2:8" x14ac:dyDescent="0.35">
      <c r="B38" s="389">
        <v>32380</v>
      </c>
      <c r="C38" s="390" t="s">
        <v>304</v>
      </c>
      <c r="D38" s="391" t="s">
        <v>310</v>
      </c>
      <c r="E38" s="390" t="s">
        <v>311</v>
      </c>
      <c r="F38" s="390" t="s">
        <v>355</v>
      </c>
      <c r="G38" s="335" t="s">
        <v>315</v>
      </c>
      <c r="H38" s="392">
        <v>2555.41</v>
      </c>
    </row>
    <row r="39" spans="2:8" x14ac:dyDescent="0.35">
      <c r="B39" s="389">
        <v>38323</v>
      </c>
      <c r="C39" s="390" t="s">
        <v>356</v>
      </c>
      <c r="D39" s="391" t="s">
        <v>357</v>
      </c>
      <c r="E39" s="390" t="s">
        <v>358</v>
      </c>
      <c r="F39" s="390" t="s">
        <v>359</v>
      </c>
      <c r="G39" s="335" t="s">
        <v>307</v>
      </c>
      <c r="H39" s="392">
        <v>1685.5</v>
      </c>
    </row>
    <row r="40" spans="2:8" x14ac:dyDescent="0.35">
      <c r="B40" s="389">
        <v>40857</v>
      </c>
      <c r="C40" s="390" t="s">
        <v>304</v>
      </c>
      <c r="D40" s="391" t="s">
        <v>310</v>
      </c>
      <c r="E40" s="390" t="s">
        <v>360</v>
      </c>
      <c r="F40" s="390" t="s">
        <v>361</v>
      </c>
      <c r="G40" s="335" t="s">
        <v>307</v>
      </c>
      <c r="H40" s="392">
        <v>1815.96</v>
      </c>
    </row>
    <row r="41" spans="2:8" x14ac:dyDescent="0.35">
      <c r="B41" s="389">
        <v>28383</v>
      </c>
      <c r="C41" s="390" t="s">
        <v>304</v>
      </c>
      <c r="D41" s="391" t="s">
        <v>334</v>
      </c>
      <c r="E41" s="390" t="s">
        <v>362</v>
      </c>
      <c r="F41" s="390" t="s">
        <v>363</v>
      </c>
      <c r="G41" s="335" t="s">
        <v>315</v>
      </c>
      <c r="H41" s="392">
        <v>2283.29</v>
      </c>
    </row>
    <row r="42" spans="2:8" x14ac:dyDescent="0.35">
      <c r="B42" s="389">
        <v>39359</v>
      </c>
      <c r="C42" s="390" t="s">
        <v>304</v>
      </c>
      <c r="D42" s="391" t="s">
        <v>334</v>
      </c>
      <c r="E42" s="390" t="s">
        <v>364</v>
      </c>
      <c r="F42" s="390" t="s">
        <v>365</v>
      </c>
      <c r="G42" s="335" t="s">
        <v>307</v>
      </c>
      <c r="H42" s="392">
        <v>1270.76</v>
      </c>
    </row>
    <row r="43" spans="2:8" x14ac:dyDescent="0.35">
      <c r="B43" s="389">
        <v>42180</v>
      </c>
      <c r="C43" s="390" t="s">
        <v>304</v>
      </c>
      <c r="D43" s="391" t="s">
        <v>334</v>
      </c>
      <c r="E43" s="390" t="s">
        <v>362</v>
      </c>
      <c r="F43" s="390" t="s">
        <v>366</v>
      </c>
      <c r="G43" s="335" t="s">
        <v>307</v>
      </c>
      <c r="H43" s="392">
        <v>1010.24</v>
      </c>
    </row>
    <row r="44" spans="2:8" x14ac:dyDescent="0.35">
      <c r="B44" s="389">
        <v>40330</v>
      </c>
      <c r="C44" s="390" t="s">
        <v>304</v>
      </c>
      <c r="D44" s="391" t="s">
        <v>305</v>
      </c>
      <c r="E44" s="390" t="s">
        <v>305</v>
      </c>
      <c r="F44" s="390" t="s">
        <v>367</v>
      </c>
      <c r="G44" s="335" t="s">
        <v>307</v>
      </c>
      <c r="H44" s="392">
        <v>1114.04</v>
      </c>
    </row>
    <row r="45" spans="2:8" x14ac:dyDescent="0.35">
      <c r="B45" s="389">
        <v>29348</v>
      </c>
      <c r="C45" s="390" t="s">
        <v>304</v>
      </c>
      <c r="D45" s="391" t="s">
        <v>334</v>
      </c>
      <c r="E45" s="390" t="s">
        <v>362</v>
      </c>
      <c r="F45" s="390" t="s">
        <v>368</v>
      </c>
      <c r="G45" s="335" t="s">
        <v>307</v>
      </c>
      <c r="H45" s="392">
        <v>2111.48</v>
      </c>
    </row>
    <row r="46" spans="2:8" x14ac:dyDescent="0.35">
      <c r="B46" s="389">
        <v>39205</v>
      </c>
      <c r="C46" s="390" t="s">
        <v>304</v>
      </c>
      <c r="D46" s="391" t="s">
        <v>334</v>
      </c>
      <c r="E46" s="390" t="s">
        <v>369</v>
      </c>
      <c r="F46" s="390" t="s">
        <v>370</v>
      </c>
      <c r="G46" s="335" t="s">
        <v>307</v>
      </c>
      <c r="H46" s="392">
        <v>999.87</v>
      </c>
    </row>
    <row r="47" spans="2:8" x14ac:dyDescent="0.35">
      <c r="B47" s="389">
        <v>37334</v>
      </c>
      <c r="C47" s="390" t="s">
        <v>304</v>
      </c>
      <c r="D47" s="391" t="s">
        <v>334</v>
      </c>
      <c r="E47" s="390" t="s">
        <v>362</v>
      </c>
      <c r="F47" s="390" t="s">
        <v>371</v>
      </c>
      <c r="G47" s="335" t="s">
        <v>307</v>
      </c>
      <c r="H47" s="392">
        <v>2525.94</v>
      </c>
    </row>
    <row r="48" spans="2:8" x14ac:dyDescent="0.35">
      <c r="B48" s="389">
        <v>40808</v>
      </c>
      <c r="C48" s="390" t="s">
        <v>304</v>
      </c>
      <c r="D48" s="391" t="s">
        <v>334</v>
      </c>
      <c r="E48" s="390" t="s">
        <v>372</v>
      </c>
      <c r="F48" s="390" t="s">
        <v>373</v>
      </c>
      <c r="G48" s="335" t="s">
        <v>307</v>
      </c>
      <c r="H48" s="392">
        <v>998.51</v>
      </c>
    </row>
    <row r="49" spans="2:8" x14ac:dyDescent="0.35">
      <c r="B49" s="389">
        <v>29712</v>
      </c>
      <c r="C49" s="390" t="s">
        <v>304</v>
      </c>
      <c r="D49" s="391" t="s">
        <v>334</v>
      </c>
      <c r="E49" s="390" t="s">
        <v>374</v>
      </c>
      <c r="F49" s="390" t="s">
        <v>375</v>
      </c>
      <c r="G49" s="335" t="s">
        <v>307</v>
      </c>
      <c r="H49" s="392">
        <v>2158.0500000000002</v>
      </c>
    </row>
    <row r="50" spans="2:8" x14ac:dyDescent="0.35">
      <c r="B50" s="389">
        <v>39408</v>
      </c>
      <c r="C50" s="390" t="s">
        <v>376</v>
      </c>
      <c r="D50" s="391" t="s">
        <v>377</v>
      </c>
      <c r="E50" s="390" t="s">
        <v>378</v>
      </c>
      <c r="F50" s="390" t="s">
        <v>379</v>
      </c>
      <c r="G50" s="335" t="s">
        <v>307</v>
      </c>
      <c r="H50" s="392">
        <v>2244.33</v>
      </c>
    </row>
    <row r="51" spans="2:8" x14ac:dyDescent="0.35">
      <c r="B51" s="389">
        <v>37812</v>
      </c>
      <c r="C51" s="390" t="s">
        <v>380</v>
      </c>
      <c r="D51" s="391" t="s">
        <v>381</v>
      </c>
      <c r="E51" s="390" t="s">
        <v>382</v>
      </c>
      <c r="F51" s="390" t="s">
        <v>383</v>
      </c>
      <c r="G51" s="335" t="s">
        <v>307</v>
      </c>
      <c r="H51" s="392">
        <v>2155.35</v>
      </c>
    </row>
    <row r="52" spans="2:8" x14ac:dyDescent="0.35">
      <c r="B52" s="389">
        <v>31925</v>
      </c>
      <c r="C52" s="390" t="s">
        <v>304</v>
      </c>
      <c r="D52" s="391" t="s">
        <v>334</v>
      </c>
      <c r="E52" s="390" t="s">
        <v>364</v>
      </c>
      <c r="F52" s="390" t="s">
        <v>384</v>
      </c>
      <c r="G52" s="335" t="s">
        <v>307</v>
      </c>
      <c r="H52" s="392">
        <v>1956.39</v>
      </c>
    </row>
    <row r="53" spans="2:8" x14ac:dyDescent="0.35">
      <c r="B53" s="389">
        <v>39744</v>
      </c>
      <c r="C53" s="390" t="s">
        <v>304</v>
      </c>
      <c r="D53" s="391" t="s">
        <v>334</v>
      </c>
      <c r="E53" s="390" t="s">
        <v>385</v>
      </c>
      <c r="F53" s="390" t="s">
        <v>386</v>
      </c>
      <c r="G53" s="335" t="s">
        <v>307</v>
      </c>
      <c r="H53" s="392">
        <v>1476.35</v>
      </c>
    </row>
    <row r="54" spans="2:8" x14ac:dyDescent="0.35">
      <c r="B54" s="389">
        <v>44313</v>
      </c>
      <c r="C54" s="390" t="s">
        <v>304</v>
      </c>
      <c r="D54" s="391" t="s">
        <v>334</v>
      </c>
      <c r="E54" s="390" t="s">
        <v>387</v>
      </c>
      <c r="F54" s="390" t="s">
        <v>388</v>
      </c>
      <c r="G54" s="335" t="s">
        <v>307</v>
      </c>
      <c r="H54" s="392">
        <v>1272.3</v>
      </c>
    </row>
    <row r="55" spans="2:8" x14ac:dyDescent="0.35">
      <c r="B55" s="389">
        <v>32805</v>
      </c>
      <c r="C55" s="390" t="s">
        <v>304</v>
      </c>
      <c r="D55" s="391" t="s">
        <v>334</v>
      </c>
      <c r="E55" s="390" t="s">
        <v>391</v>
      </c>
      <c r="F55" s="390" t="s">
        <v>392</v>
      </c>
      <c r="G55" s="335" t="s">
        <v>307</v>
      </c>
      <c r="H55" s="392">
        <v>2041.57</v>
      </c>
    </row>
    <row r="56" spans="2:8" x14ac:dyDescent="0.35">
      <c r="B56" s="389">
        <v>37926</v>
      </c>
      <c r="C56" s="390" t="s">
        <v>304</v>
      </c>
      <c r="D56" s="391" t="s">
        <v>323</v>
      </c>
      <c r="E56" s="390" t="s">
        <v>326</v>
      </c>
      <c r="F56" s="390" t="s">
        <v>393</v>
      </c>
      <c r="G56" s="335" t="s">
        <v>307</v>
      </c>
      <c r="H56" s="392">
        <v>2245.73</v>
      </c>
    </row>
    <row r="57" spans="2:8" x14ac:dyDescent="0.35">
      <c r="B57" s="389">
        <v>44147</v>
      </c>
      <c r="C57" s="390" t="s">
        <v>356</v>
      </c>
      <c r="D57" s="391" t="s">
        <v>394</v>
      </c>
      <c r="E57" s="390" t="s">
        <v>395</v>
      </c>
      <c r="F57" s="390" t="s">
        <v>396</v>
      </c>
      <c r="G57" s="335" t="s">
        <v>307</v>
      </c>
      <c r="H57" s="392">
        <v>1300.08</v>
      </c>
    </row>
    <row r="58" spans="2:8" x14ac:dyDescent="0.35">
      <c r="B58" s="389">
        <v>40292</v>
      </c>
      <c r="C58" s="390" t="s">
        <v>356</v>
      </c>
      <c r="D58" s="391" t="s">
        <v>357</v>
      </c>
      <c r="E58" s="390" t="s">
        <v>397</v>
      </c>
      <c r="F58" s="390" t="s">
        <v>398</v>
      </c>
      <c r="G58" s="335" t="s">
        <v>307</v>
      </c>
      <c r="H58" s="392">
        <v>1746.71</v>
      </c>
    </row>
    <row r="59" spans="2:8" x14ac:dyDescent="0.35">
      <c r="B59" s="389">
        <v>34450</v>
      </c>
      <c r="C59" s="390" t="s">
        <v>304</v>
      </c>
      <c r="D59" s="391" t="s">
        <v>305</v>
      </c>
      <c r="E59" s="390" t="s">
        <v>305</v>
      </c>
      <c r="F59" s="390" t="s">
        <v>399</v>
      </c>
      <c r="G59" s="335" t="s">
        <v>307</v>
      </c>
      <c r="H59" s="392">
        <v>2449.77</v>
      </c>
    </row>
    <row r="60" spans="2:8" x14ac:dyDescent="0.35">
      <c r="B60" s="389">
        <v>39224</v>
      </c>
      <c r="C60" s="390" t="s">
        <v>389</v>
      </c>
      <c r="D60" s="391" t="s">
        <v>400</v>
      </c>
      <c r="E60" s="390" t="s">
        <v>390</v>
      </c>
      <c r="F60" s="390" t="s">
        <v>401</v>
      </c>
      <c r="G60" s="335" t="s">
        <v>307</v>
      </c>
      <c r="H60" s="392">
        <v>2721.37</v>
      </c>
    </row>
    <row r="61" spans="2:8" x14ac:dyDescent="0.35">
      <c r="B61" s="389">
        <v>44280</v>
      </c>
      <c r="C61" s="390" t="s">
        <v>402</v>
      </c>
      <c r="D61" s="391" t="s">
        <v>403</v>
      </c>
      <c r="E61" s="390" t="s">
        <v>404</v>
      </c>
      <c r="F61" s="390" t="s">
        <v>405</v>
      </c>
      <c r="G61" s="335" t="s">
        <v>307</v>
      </c>
      <c r="H61" s="392">
        <v>1382.17</v>
      </c>
    </row>
    <row r="62" spans="2:8" x14ac:dyDescent="0.35">
      <c r="B62" s="389">
        <v>41200</v>
      </c>
      <c r="C62" s="390" t="s">
        <v>304</v>
      </c>
      <c r="D62" s="391" t="s">
        <v>334</v>
      </c>
      <c r="E62" s="390" t="s">
        <v>391</v>
      </c>
      <c r="F62" s="390" t="s">
        <v>406</v>
      </c>
      <c r="G62" s="335" t="s">
        <v>307</v>
      </c>
      <c r="H62" s="392">
        <v>1737.77</v>
      </c>
    </row>
    <row r="63" spans="2:8" x14ac:dyDescent="0.35">
      <c r="B63" s="389">
        <v>39415</v>
      </c>
      <c r="C63" s="390" t="s">
        <v>407</v>
      </c>
      <c r="D63" s="391" t="s">
        <v>408</v>
      </c>
      <c r="E63" s="390" t="s">
        <v>408</v>
      </c>
      <c r="F63" s="390" t="s">
        <v>409</v>
      </c>
      <c r="G63" s="335" t="s">
        <v>307</v>
      </c>
      <c r="H63" s="392">
        <v>1240.22</v>
      </c>
    </row>
    <row r="64" spans="2:8" x14ac:dyDescent="0.35">
      <c r="B64" s="389">
        <v>36111</v>
      </c>
      <c r="C64" s="390" t="s">
        <v>304</v>
      </c>
      <c r="D64" s="391" t="s">
        <v>323</v>
      </c>
      <c r="E64" s="390" t="s">
        <v>410</v>
      </c>
      <c r="F64" s="390" t="s">
        <v>411</v>
      </c>
      <c r="G64" s="335" t="s">
        <v>307</v>
      </c>
      <c r="H64" s="392">
        <v>2453.75</v>
      </c>
    </row>
    <row r="65" spans="2:8" x14ac:dyDescent="0.35">
      <c r="B65" s="389">
        <v>33360</v>
      </c>
      <c r="C65" s="390" t="s">
        <v>304</v>
      </c>
      <c r="D65" s="391" t="s">
        <v>305</v>
      </c>
      <c r="E65" s="390" t="s">
        <v>305</v>
      </c>
      <c r="F65" s="390" t="s">
        <v>412</v>
      </c>
      <c r="G65" s="335" t="s">
        <v>307</v>
      </c>
      <c r="H65" s="392">
        <v>2269.1</v>
      </c>
    </row>
    <row r="66" spans="2:8" x14ac:dyDescent="0.35">
      <c r="B66" s="389">
        <v>39385</v>
      </c>
      <c r="C66" s="390" t="s">
        <v>407</v>
      </c>
      <c r="D66" s="391" t="s">
        <v>408</v>
      </c>
      <c r="E66" s="390" t="s">
        <v>408</v>
      </c>
      <c r="F66" s="390" t="s">
        <v>413</v>
      </c>
      <c r="G66" s="335" t="s">
        <v>307</v>
      </c>
      <c r="H66" s="392">
        <v>1985.15</v>
      </c>
    </row>
    <row r="67" spans="2:8" x14ac:dyDescent="0.35">
      <c r="B67" s="389">
        <v>40872</v>
      </c>
      <c r="C67" s="390" t="s">
        <v>414</v>
      </c>
      <c r="D67" s="391" t="s">
        <v>415</v>
      </c>
      <c r="E67" s="390" t="s">
        <v>416</v>
      </c>
      <c r="F67" s="390" t="s">
        <v>417</v>
      </c>
      <c r="G67" s="335" t="s">
        <v>307</v>
      </c>
      <c r="H67" s="392">
        <v>1143.0999999999999</v>
      </c>
    </row>
    <row r="68" spans="2:8" x14ac:dyDescent="0.35">
      <c r="B68" s="389">
        <v>32414</v>
      </c>
      <c r="C68" s="390" t="s">
        <v>304</v>
      </c>
      <c r="D68" s="391" t="s">
        <v>305</v>
      </c>
      <c r="E68" s="390" t="s">
        <v>305</v>
      </c>
      <c r="F68" s="390" t="s">
        <v>418</v>
      </c>
      <c r="G68" s="335" t="s">
        <v>307</v>
      </c>
      <c r="H68" s="392">
        <v>2958</v>
      </c>
    </row>
    <row r="69" spans="2:8" x14ac:dyDescent="0.35">
      <c r="B69" s="389">
        <v>39393</v>
      </c>
      <c r="C69" s="390" t="s">
        <v>304</v>
      </c>
      <c r="D69" s="391" t="s">
        <v>305</v>
      </c>
      <c r="E69" s="390" t="s">
        <v>305</v>
      </c>
      <c r="F69" s="390" t="s">
        <v>419</v>
      </c>
      <c r="G69" s="335" t="s">
        <v>307</v>
      </c>
      <c r="H69" s="392">
        <v>2530.9300000000003</v>
      </c>
    </row>
    <row r="70" spans="2:8" x14ac:dyDescent="0.35">
      <c r="B70" s="389">
        <v>41222</v>
      </c>
      <c r="C70" s="390" t="s">
        <v>304</v>
      </c>
      <c r="D70" s="391" t="s">
        <v>334</v>
      </c>
      <c r="E70" s="390" t="s">
        <v>362</v>
      </c>
      <c r="F70" s="390" t="s">
        <v>420</v>
      </c>
      <c r="G70" s="335" t="s">
        <v>307</v>
      </c>
      <c r="H70" s="392">
        <v>2265.23</v>
      </c>
    </row>
    <row r="71" spans="2:8" x14ac:dyDescent="0.35">
      <c r="B71" s="389">
        <v>33500</v>
      </c>
      <c r="C71" s="390" t="s">
        <v>304</v>
      </c>
      <c r="D71" s="391" t="s">
        <v>305</v>
      </c>
      <c r="E71" s="390" t="s">
        <v>305</v>
      </c>
      <c r="F71" s="390" t="s">
        <v>421</v>
      </c>
      <c r="G71" s="335" t="s">
        <v>307</v>
      </c>
      <c r="H71" s="392">
        <v>2845.67</v>
      </c>
    </row>
    <row r="72" spans="2:8" x14ac:dyDescent="0.35">
      <c r="B72" s="389">
        <v>43727</v>
      </c>
      <c r="C72" s="390" t="s">
        <v>304</v>
      </c>
      <c r="D72" s="391" t="s">
        <v>422</v>
      </c>
      <c r="E72" s="390" t="s">
        <v>423</v>
      </c>
      <c r="F72" s="390" t="s">
        <v>424</v>
      </c>
      <c r="G72" s="335" t="s">
        <v>307</v>
      </c>
      <c r="H72" s="392">
        <v>1403.73</v>
      </c>
    </row>
    <row r="73" spans="2:8" x14ac:dyDescent="0.35">
      <c r="B73" s="389">
        <v>39200</v>
      </c>
      <c r="C73" s="390" t="s">
        <v>304</v>
      </c>
      <c r="D73" s="391" t="s">
        <v>328</v>
      </c>
      <c r="E73" s="390" t="s">
        <v>425</v>
      </c>
      <c r="F73" s="390" t="s">
        <v>426</v>
      </c>
      <c r="G73" s="335" t="s">
        <v>307</v>
      </c>
      <c r="H73" s="392">
        <v>1291.8</v>
      </c>
    </row>
    <row r="74" spans="2:8" x14ac:dyDescent="0.35">
      <c r="B74" s="389">
        <v>38288</v>
      </c>
      <c r="C74" s="390" t="s">
        <v>304</v>
      </c>
      <c r="D74" s="391" t="s">
        <v>305</v>
      </c>
      <c r="E74" s="390" t="s">
        <v>305</v>
      </c>
      <c r="F74" s="390" t="s">
        <v>427</v>
      </c>
      <c r="G74" s="335" t="s">
        <v>307</v>
      </c>
      <c r="H74" s="392">
        <v>2170.89</v>
      </c>
    </row>
    <row r="75" spans="2:8" x14ac:dyDescent="0.35">
      <c r="B75" s="389">
        <v>44154</v>
      </c>
      <c r="C75" s="390" t="s">
        <v>304</v>
      </c>
      <c r="D75" s="391" t="s">
        <v>305</v>
      </c>
      <c r="E75" s="390" t="s">
        <v>305</v>
      </c>
      <c r="F75" s="390" t="s">
        <v>428</v>
      </c>
      <c r="G75" s="335" t="s">
        <v>307</v>
      </c>
      <c r="H75" s="392">
        <v>2316.8200000000002</v>
      </c>
    </row>
    <row r="76" spans="2:8" x14ac:dyDescent="0.35">
      <c r="B76" s="389">
        <v>40759</v>
      </c>
      <c r="C76" s="390" t="s">
        <v>304</v>
      </c>
      <c r="D76" s="391" t="s">
        <v>334</v>
      </c>
      <c r="E76" s="390" t="s">
        <v>429</v>
      </c>
      <c r="F76" s="390" t="s">
        <v>430</v>
      </c>
      <c r="G76" s="335" t="s">
        <v>307</v>
      </c>
      <c r="H76" s="392">
        <v>1082.29</v>
      </c>
    </row>
    <row r="77" spans="2:8" x14ac:dyDescent="0.35">
      <c r="B77" s="389">
        <v>28733</v>
      </c>
      <c r="C77" s="390" t="s">
        <v>431</v>
      </c>
      <c r="D77" s="391" t="s">
        <v>432</v>
      </c>
      <c r="E77" s="390" t="s">
        <v>433</v>
      </c>
      <c r="F77" s="390" t="s">
        <v>434</v>
      </c>
      <c r="G77" s="335" t="s">
        <v>315</v>
      </c>
      <c r="H77" s="392">
        <v>3811.91</v>
      </c>
    </row>
    <row r="78" spans="2:8" x14ac:dyDescent="0.35">
      <c r="B78" s="389">
        <v>39382</v>
      </c>
      <c r="C78" s="390" t="s">
        <v>356</v>
      </c>
      <c r="D78" s="391" t="s">
        <v>357</v>
      </c>
      <c r="E78" s="390" t="s">
        <v>435</v>
      </c>
      <c r="F78" s="390" t="s">
        <v>436</v>
      </c>
      <c r="G78" s="335" t="s">
        <v>307</v>
      </c>
      <c r="H78" s="392">
        <v>1794.8</v>
      </c>
    </row>
    <row r="79" spans="2:8" x14ac:dyDescent="0.35">
      <c r="B79" s="389">
        <v>44361</v>
      </c>
      <c r="C79" s="390" t="s">
        <v>437</v>
      </c>
      <c r="D79" s="391" t="s">
        <v>438</v>
      </c>
      <c r="E79" s="390" t="s">
        <v>439</v>
      </c>
      <c r="F79" s="390" t="s">
        <v>440</v>
      </c>
      <c r="G79" s="335" t="s">
        <v>307</v>
      </c>
      <c r="H79" s="392">
        <v>1408.62</v>
      </c>
    </row>
    <row r="80" spans="2:8" x14ac:dyDescent="0.35">
      <c r="B80" s="389">
        <v>35887</v>
      </c>
      <c r="C80" s="390" t="s">
        <v>431</v>
      </c>
      <c r="D80" s="391" t="s">
        <v>432</v>
      </c>
      <c r="E80" s="390" t="s">
        <v>441</v>
      </c>
      <c r="F80" s="390" t="s">
        <v>442</v>
      </c>
      <c r="G80" s="335" t="s">
        <v>307</v>
      </c>
      <c r="H80" s="392">
        <v>2014.52</v>
      </c>
    </row>
    <row r="81" spans="2:8" x14ac:dyDescent="0.35">
      <c r="B81" s="389">
        <v>41025</v>
      </c>
      <c r="C81" s="390" t="s">
        <v>431</v>
      </c>
      <c r="D81" s="391" t="s">
        <v>432</v>
      </c>
      <c r="E81" s="390" t="s">
        <v>433</v>
      </c>
      <c r="F81" s="390" t="s">
        <v>443</v>
      </c>
      <c r="G81" s="335" t="s">
        <v>307</v>
      </c>
      <c r="H81" s="392">
        <v>1381.45</v>
      </c>
    </row>
    <row r="82" spans="2:8" x14ac:dyDescent="0.35">
      <c r="B82" s="389">
        <v>34271</v>
      </c>
      <c r="C82" s="390" t="s">
        <v>431</v>
      </c>
      <c r="D82" s="391" t="s">
        <v>432</v>
      </c>
      <c r="E82" s="390" t="s">
        <v>433</v>
      </c>
      <c r="F82" s="390" t="s">
        <v>444</v>
      </c>
      <c r="G82" s="335" t="s">
        <v>307</v>
      </c>
      <c r="H82" s="392">
        <v>2046.77</v>
      </c>
    </row>
    <row r="83" spans="2:8" x14ac:dyDescent="0.35">
      <c r="B83" s="389">
        <v>39717</v>
      </c>
      <c r="C83" s="390" t="s">
        <v>407</v>
      </c>
      <c r="D83" s="391" t="s">
        <v>445</v>
      </c>
      <c r="E83" s="390" t="s">
        <v>446</v>
      </c>
      <c r="F83" s="390" t="s">
        <v>447</v>
      </c>
      <c r="G83" s="335" t="s">
        <v>307</v>
      </c>
      <c r="H83" s="392">
        <v>1604.3899999999999</v>
      </c>
    </row>
    <row r="84" spans="2:8" x14ac:dyDescent="0.35">
      <c r="B84" s="389">
        <v>38652</v>
      </c>
      <c r="C84" s="390" t="s">
        <v>448</v>
      </c>
      <c r="D84" s="391" t="s">
        <v>449</v>
      </c>
      <c r="E84" s="390" t="s">
        <v>450</v>
      </c>
      <c r="F84" s="390" t="s">
        <v>451</v>
      </c>
      <c r="G84" s="335" t="s">
        <v>307</v>
      </c>
      <c r="H84" s="392">
        <v>1531.36</v>
      </c>
    </row>
    <row r="85" spans="2:8" x14ac:dyDescent="0.35">
      <c r="B85" s="389">
        <v>40486</v>
      </c>
      <c r="C85" s="390" t="s">
        <v>431</v>
      </c>
      <c r="D85" s="391" t="s">
        <v>432</v>
      </c>
      <c r="E85" s="390" t="s">
        <v>452</v>
      </c>
      <c r="F85" s="390" t="s">
        <v>453</v>
      </c>
      <c r="G85" s="335" t="s">
        <v>307</v>
      </c>
      <c r="H85" s="392">
        <v>1568.51</v>
      </c>
    </row>
    <row r="86" spans="2:8" x14ac:dyDescent="0.35">
      <c r="B86" s="389">
        <v>30420</v>
      </c>
      <c r="C86" s="390" t="s">
        <v>431</v>
      </c>
      <c r="D86" s="391" t="s">
        <v>432</v>
      </c>
      <c r="E86" s="390" t="s">
        <v>433</v>
      </c>
      <c r="F86" s="390" t="s">
        <v>454</v>
      </c>
      <c r="G86" s="335" t="s">
        <v>307</v>
      </c>
      <c r="H86" s="392">
        <v>2679.23</v>
      </c>
    </row>
    <row r="87" spans="2:8" x14ac:dyDescent="0.35">
      <c r="B87" s="389">
        <v>39384</v>
      </c>
      <c r="C87" s="390" t="s">
        <v>407</v>
      </c>
      <c r="D87" s="391" t="s">
        <v>445</v>
      </c>
      <c r="E87" s="390" t="s">
        <v>455</v>
      </c>
      <c r="F87" s="390" t="s">
        <v>456</v>
      </c>
      <c r="G87" s="335" t="s">
        <v>315</v>
      </c>
      <c r="H87" s="392">
        <v>1846.3400000000001</v>
      </c>
    </row>
    <row r="88" spans="2:8" x14ac:dyDescent="0.35">
      <c r="B88" s="389">
        <v>44351</v>
      </c>
      <c r="C88" s="390" t="s">
        <v>402</v>
      </c>
      <c r="D88" s="391" t="s">
        <v>457</v>
      </c>
      <c r="E88" s="390" t="s">
        <v>458</v>
      </c>
      <c r="F88" s="390" t="s">
        <v>459</v>
      </c>
      <c r="G88" s="335" t="s">
        <v>307</v>
      </c>
      <c r="H88" s="392">
        <v>1515.4059999999999</v>
      </c>
    </row>
    <row r="89" spans="2:8" x14ac:dyDescent="0.35">
      <c r="B89" s="389">
        <v>40886</v>
      </c>
      <c r="C89" s="390" t="s">
        <v>460</v>
      </c>
      <c r="D89" s="391" t="s">
        <v>461</v>
      </c>
      <c r="E89" s="390" t="s">
        <v>462</v>
      </c>
      <c r="F89" s="390" t="s">
        <v>463</v>
      </c>
      <c r="G89" s="335" t="s">
        <v>307</v>
      </c>
      <c r="H89" s="392">
        <v>2035.83</v>
      </c>
    </row>
    <row r="90" spans="2:8" x14ac:dyDescent="0.35">
      <c r="B90" s="389">
        <v>41194</v>
      </c>
      <c r="C90" s="390" t="s">
        <v>304</v>
      </c>
      <c r="D90" s="391" t="s">
        <v>334</v>
      </c>
      <c r="E90" s="390" t="s">
        <v>385</v>
      </c>
      <c r="F90" s="390" t="s">
        <v>464</v>
      </c>
      <c r="G90" s="335" t="s">
        <v>307</v>
      </c>
      <c r="H90" s="392">
        <v>1161.76</v>
      </c>
    </row>
    <row r="91" spans="2:8" x14ac:dyDescent="0.35">
      <c r="B91" s="389">
        <v>35731</v>
      </c>
      <c r="C91" s="390" t="s">
        <v>304</v>
      </c>
      <c r="D91" s="391" t="s">
        <v>305</v>
      </c>
      <c r="E91" s="390" t="s">
        <v>305</v>
      </c>
      <c r="F91" s="390" t="s">
        <v>465</v>
      </c>
      <c r="G91" s="335" t="s">
        <v>307</v>
      </c>
      <c r="H91" s="392">
        <v>2418.38</v>
      </c>
    </row>
    <row r="92" spans="2:8" x14ac:dyDescent="0.35">
      <c r="B92" s="389">
        <v>44304</v>
      </c>
      <c r="C92" s="390" t="s">
        <v>304</v>
      </c>
      <c r="D92" s="391" t="s">
        <v>466</v>
      </c>
      <c r="E92" s="390" t="s">
        <v>466</v>
      </c>
      <c r="F92" s="390" t="s">
        <v>467</v>
      </c>
      <c r="G92" s="335" t="s">
        <v>307</v>
      </c>
      <c r="H92" s="392">
        <v>1446.11</v>
      </c>
    </row>
    <row r="93" spans="2:8" x14ac:dyDescent="0.35">
      <c r="B93" s="389">
        <v>39233</v>
      </c>
      <c r="C93" s="390" t="s">
        <v>468</v>
      </c>
      <c r="D93" s="391" t="s">
        <v>469</v>
      </c>
      <c r="E93" s="390" t="s">
        <v>470</v>
      </c>
      <c r="F93" s="390" t="s">
        <v>471</v>
      </c>
      <c r="G93" s="335" t="s">
        <v>307</v>
      </c>
      <c r="H93" s="392">
        <v>1557.67</v>
      </c>
    </row>
    <row r="94" spans="2:8" x14ac:dyDescent="0.35">
      <c r="B94" s="389">
        <v>44315</v>
      </c>
      <c r="C94" s="390" t="s">
        <v>376</v>
      </c>
      <c r="D94" s="391" t="s">
        <v>377</v>
      </c>
      <c r="E94" s="390" t="s">
        <v>472</v>
      </c>
      <c r="F94" s="390" t="s">
        <v>473</v>
      </c>
      <c r="G94" s="335" t="s">
        <v>307</v>
      </c>
      <c r="H94" s="392">
        <v>1670.72</v>
      </c>
    </row>
    <row r="95" spans="2:8" x14ac:dyDescent="0.35">
      <c r="B95" s="389">
        <v>38695</v>
      </c>
      <c r="C95" s="390" t="s">
        <v>474</v>
      </c>
      <c r="D95" s="391" t="s">
        <v>475</v>
      </c>
      <c r="E95" s="390" t="s">
        <v>476</v>
      </c>
      <c r="F95" s="390" t="s">
        <v>477</v>
      </c>
      <c r="G95" s="335" t="s">
        <v>315</v>
      </c>
      <c r="H95" s="392">
        <v>2489.59</v>
      </c>
    </row>
    <row r="96" spans="2:8" x14ac:dyDescent="0.35">
      <c r="B96" s="389">
        <v>35552</v>
      </c>
      <c r="C96" s="390" t="s">
        <v>304</v>
      </c>
      <c r="D96" s="391" t="s">
        <v>310</v>
      </c>
      <c r="E96" s="390" t="s">
        <v>313</v>
      </c>
      <c r="F96" s="390" t="s">
        <v>478</v>
      </c>
      <c r="G96" s="335" t="s">
        <v>307</v>
      </c>
      <c r="H96" s="392">
        <v>1700.53</v>
      </c>
    </row>
    <row r="97" spans="2:8" x14ac:dyDescent="0.35">
      <c r="B97" s="389">
        <v>39249</v>
      </c>
      <c r="C97" s="390" t="s">
        <v>304</v>
      </c>
      <c r="D97" s="391" t="s">
        <v>323</v>
      </c>
      <c r="E97" s="390" t="s">
        <v>479</v>
      </c>
      <c r="F97" s="390" t="s">
        <v>480</v>
      </c>
      <c r="G97" s="335" t="s">
        <v>307</v>
      </c>
      <c r="H97" s="392">
        <v>1254.42</v>
      </c>
    </row>
    <row r="98" spans="2:8" x14ac:dyDescent="0.35">
      <c r="B98" s="389">
        <v>39933</v>
      </c>
      <c r="C98" s="390" t="s">
        <v>304</v>
      </c>
      <c r="D98" s="391" t="s">
        <v>323</v>
      </c>
      <c r="E98" s="390" t="s">
        <v>410</v>
      </c>
      <c r="F98" s="390" t="s">
        <v>481</v>
      </c>
      <c r="G98" s="335" t="s">
        <v>307</v>
      </c>
      <c r="H98" s="392">
        <v>1150.05</v>
      </c>
    </row>
    <row r="99" spans="2:8" x14ac:dyDescent="0.35">
      <c r="B99" s="389">
        <v>41599</v>
      </c>
      <c r="C99" s="390" t="s">
        <v>304</v>
      </c>
      <c r="D99" s="391" t="s">
        <v>334</v>
      </c>
      <c r="E99" s="390" t="s">
        <v>482</v>
      </c>
      <c r="F99" s="390" t="s">
        <v>483</v>
      </c>
      <c r="G99" s="335" t="s">
        <v>307</v>
      </c>
      <c r="H99" s="392">
        <v>1011.79</v>
      </c>
    </row>
    <row r="100" spans="2:8" x14ac:dyDescent="0.35">
      <c r="B100" s="389">
        <v>35726</v>
      </c>
      <c r="C100" s="390" t="s">
        <v>431</v>
      </c>
      <c r="D100" s="391" t="s">
        <v>432</v>
      </c>
      <c r="E100" s="390" t="s">
        <v>484</v>
      </c>
      <c r="F100" s="390" t="s">
        <v>485</v>
      </c>
      <c r="G100" s="335" t="s">
        <v>315</v>
      </c>
      <c r="H100" s="392">
        <v>1632.99</v>
      </c>
    </row>
    <row r="101" spans="2:8" x14ac:dyDescent="0.35">
      <c r="B101" s="389">
        <v>39520</v>
      </c>
      <c r="C101" s="390" t="s">
        <v>304</v>
      </c>
      <c r="D101" s="391" t="s">
        <v>334</v>
      </c>
      <c r="E101" s="390" t="s">
        <v>486</v>
      </c>
      <c r="F101" s="390" t="s">
        <v>487</v>
      </c>
      <c r="G101" s="335" t="s">
        <v>307</v>
      </c>
      <c r="H101" s="392">
        <v>1164.43</v>
      </c>
    </row>
    <row r="102" spans="2:8" x14ac:dyDescent="0.35">
      <c r="B102" s="389">
        <v>44140</v>
      </c>
      <c r="C102" s="390" t="s">
        <v>431</v>
      </c>
      <c r="D102" s="391" t="s">
        <v>488</v>
      </c>
      <c r="E102" s="390" t="s">
        <v>489</v>
      </c>
      <c r="F102" s="390" t="s">
        <v>490</v>
      </c>
      <c r="G102" s="335" t="s">
        <v>307</v>
      </c>
      <c r="H102" s="392">
        <v>1682.64</v>
      </c>
    </row>
    <row r="103" spans="2:8" x14ac:dyDescent="0.35">
      <c r="B103" s="389">
        <v>37833</v>
      </c>
      <c r="C103" s="390" t="s">
        <v>304</v>
      </c>
      <c r="D103" s="391" t="s">
        <v>323</v>
      </c>
      <c r="E103" s="390" t="s">
        <v>410</v>
      </c>
      <c r="F103" s="390" t="s">
        <v>491</v>
      </c>
      <c r="G103" s="335" t="s">
        <v>315</v>
      </c>
      <c r="H103" s="392">
        <v>2285.9700000000003</v>
      </c>
    </row>
    <row r="104" spans="2:8" x14ac:dyDescent="0.35">
      <c r="B104" s="389">
        <v>42110</v>
      </c>
      <c r="C104" s="390" t="s">
        <v>304</v>
      </c>
      <c r="D104" s="391" t="s">
        <v>323</v>
      </c>
      <c r="E104" s="390" t="s">
        <v>410</v>
      </c>
      <c r="F104" s="390" t="s">
        <v>492</v>
      </c>
      <c r="G104" s="335" t="s">
        <v>307</v>
      </c>
      <c r="H104" s="392">
        <v>1049.1600000000001</v>
      </c>
    </row>
    <row r="105" spans="2:8" x14ac:dyDescent="0.35">
      <c r="B105" s="389">
        <v>39380</v>
      </c>
      <c r="C105" s="390" t="s">
        <v>304</v>
      </c>
      <c r="D105" s="391" t="s">
        <v>305</v>
      </c>
      <c r="E105" s="390" t="s">
        <v>305</v>
      </c>
      <c r="F105" s="390" t="s">
        <v>493</v>
      </c>
      <c r="G105" s="335" t="s">
        <v>307</v>
      </c>
      <c r="H105" s="392">
        <v>1670.82</v>
      </c>
    </row>
    <row r="106" spans="2:8" x14ac:dyDescent="0.35">
      <c r="B106" s="389">
        <v>39415</v>
      </c>
      <c r="C106" s="390" t="s">
        <v>304</v>
      </c>
      <c r="D106" s="391" t="s">
        <v>334</v>
      </c>
      <c r="E106" s="390" t="s">
        <v>494</v>
      </c>
      <c r="F106" s="390" t="s">
        <v>495</v>
      </c>
      <c r="G106" s="335" t="s">
        <v>307</v>
      </c>
      <c r="H106" s="392">
        <v>1077.76</v>
      </c>
    </row>
    <row r="107" spans="2:8" x14ac:dyDescent="0.35">
      <c r="B107" s="389">
        <v>37940</v>
      </c>
      <c r="C107" s="390" t="s">
        <v>304</v>
      </c>
      <c r="D107" s="391" t="s">
        <v>323</v>
      </c>
      <c r="E107" s="390" t="s">
        <v>466</v>
      </c>
      <c r="F107" s="390" t="s">
        <v>496</v>
      </c>
      <c r="G107" s="335" t="s">
        <v>315</v>
      </c>
      <c r="H107" s="392">
        <v>1908.8400000000001</v>
      </c>
    </row>
    <row r="108" spans="2:8" x14ac:dyDescent="0.35">
      <c r="B108" s="389">
        <v>41244</v>
      </c>
      <c r="C108" s="390" t="s">
        <v>402</v>
      </c>
      <c r="D108" s="391" t="s">
        <v>497</v>
      </c>
      <c r="E108" s="390" t="s">
        <v>498</v>
      </c>
      <c r="F108" s="390" t="s">
        <v>499</v>
      </c>
      <c r="G108" s="335" t="s">
        <v>307</v>
      </c>
      <c r="H108" s="392">
        <v>1135.57</v>
      </c>
    </row>
    <row r="109" spans="2:8" x14ac:dyDescent="0.35">
      <c r="B109" s="389">
        <v>44007</v>
      </c>
      <c r="C109" s="390" t="s">
        <v>304</v>
      </c>
      <c r="D109" s="391" t="s">
        <v>500</v>
      </c>
      <c r="E109" s="390" t="s">
        <v>501</v>
      </c>
      <c r="F109" s="390" t="s">
        <v>502</v>
      </c>
      <c r="G109" s="335" t="s">
        <v>307</v>
      </c>
      <c r="H109" s="392">
        <v>1725.68</v>
      </c>
    </row>
    <row r="110" spans="2:8" x14ac:dyDescent="0.35">
      <c r="B110" s="389">
        <v>39577</v>
      </c>
      <c r="C110" s="390" t="s">
        <v>402</v>
      </c>
      <c r="D110" s="391" t="s">
        <v>497</v>
      </c>
      <c r="E110" s="390" t="s">
        <v>503</v>
      </c>
      <c r="F110" s="390" t="s">
        <v>504</v>
      </c>
      <c r="G110" s="335" t="s">
        <v>307</v>
      </c>
      <c r="H110" s="392">
        <v>1943.4099999999999</v>
      </c>
    </row>
    <row r="111" spans="2:8" x14ac:dyDescent="0.35">
      <c r="B111" s="389">
        <v>43804</v>
      </c>
      <c r="C111" s="390" t="s">
        <v>407</v>
      </c>
      <c r="D111" s="391" t="s">
        <v>408</v>
      </c>
      <c r="E111" s="390" t="s">
        <v>505</v>
      </c>
      <c r="F111" s="390" t="s">
        <v>506</v>
      </c>
      <c r="G111" s="335" t="s">
        <v>307</v>
      </c>
      <c r="H111" s="392">
        <v>1727.54</v>
      </c>
    </row>
    <row r="112" spans="2:8" x14ac:dyDescent="0.35">
      <c r="B112" s="389">
        <v>38687</v>
      </c>
      <c r="C112" s="390" t="s">
        <v>402</v>
      </c>
      <c r="D112" s="391" t="s">
        <v>497</v>
      </c>
      <c r="E112" s="390" t="s">
        <v>498</v>
      </c>
      <c r="F112" s="390" t="s">
        <v>507</v>
      </c>
      <c r="G112" s="335" t="s">
        <v>307</v>
      </c>
      <c r="H112" s="392">
        <v>1216.9000000000001</v>
      </c>
    </row>
    <row r="113" spans="2:8" x14ac:dyDescent="0.35">
      <c r="B113" s="389">
        <v>43734</v>
      </c>
      <c r="C113" s="390" t="s">
        <v>356</v>
      </c>
      <c r="D113" s="391" t="s">
        <v>357</v>
      </c>
      <c r="E113" s="390" t="s">
        <v>508</v>
      </c>
      <c r="F113" s="390" t="s">
        <v>509</v>
      </c>
      <c r="G113" s="335" t="s">
        <v>307</v>
      </c>
      <c r="H113" s="392">
        <v>1740.39</v>
      </c>
    </row>
    <row r="114" spans="2:8" x14ac:dyDescent="0.35">
      <c r="B114" s="389">
        <v>35019</v>
      </c>
      <c r="C114" s="390" t="s">
        <v>468</v>
      </c>
      <c r="D114" s="391" t="s">
        <v>469</v>
      </c>
      <c r="E114" s="390" t="s">
        <v>470</v>
      </c>
      <c r="F114" s="390" t="s">
        <v>510</v>
      </c>
      <c r="G114" s="335" t="s">
        <v>307</v>
      </c>
      <c r="H114" s="392">
        <v>2871.8</v>
      </c>
    </row>
    <row r="115" spans="2:8" x14ac:dyDescent="0.35">
      <c r="B115" s="389">
        <v>39416</v>
      </c>
      <c r="C115" s="390" t="s">
        <v>304</v>
      </c>
      <c r="D115" s="391" t="s">
        <v>334</v>
      </c>
      <c r="E115" s="390" t="s">
        <v>511</v>
      </c>
      <c r="F115" s="390" t="s">
        <v>512</v>
      </c>
      <c r="G115" s="335" t="s">
        <v>307</v>
      </c>
      <c r="H115" s="392">
        <v>1045.76</v>
      </c>
    </row>
    <row r="116" spans="2:8" x14ac:dyDescent="0.35">
      <c r="B116" s="389">
        <v>38904</v>
      </c>
      <c r="C116" s="390" t="s">
        <v>304</v>
      </c>
      <c r="D116" s="391" t="s">
        <v>305</v>
      </c>
      <c r="E116" s="390" t="s">
        <v>305</v>
      </c>
      <c r="F116" s="390" t="s">
        <v>513</v>
      </c>
      <c r="G116" s="335" t="s">
        <v>307</v>
      </c>
      <c r="H116" s="392">
        <v>1939.42</v>
      </c>
    </row>
    <row r="117" spans="2:8" x14ac:dyDescent="0.35">
      <c r="B117" s="389">
        <v>39414</v>
      </c>
      <c r="C117" s="390" t="s">
        <v>407</v>
      </c>
      <c r="D117" s="391" t="s">
        <v>408</v>
      </c>
      <c r="E117" s="390" t="s">
        <v>408</v>
      </c>
      <c r="F117" s="390" t="s">
        <v>514</v>
      </c>
      <c r="G117" s="335" t="s">
        <v>315</v>
      </c>
      <c r="H117" s="392">
        <v>1792.97</v>
      </c>
    </row>
    <row r="118" spans="2:8" x14ac:dyDescent="0.35">
      <c r="B118" s="389">
        <v>38505</v>
      </c>
      <c r="C118" s="390" t="s">
        <v>304</v>
      </c>
      <c r="D118" s="391" t="s">
        <v>334</v>
      </c>
      <c r="E118" s="390" t="s">
        <v>515</v>
      </c>
      <c r="F118" s="390" t="s">
        <v>516</v>
      </c>
      <c r="G118" s="335" t="s">
        <v>307</v>
      </c>
      <c r="H118" s="392">
        <v>1094.3900000000001</v>
      </c>
    </row>
    <row r="119" spans="2:8" x14ac:dyDescent="0.35">
      <c r="B119" s="389">
        <v>41235</v>
      </c>
      <c r="C119" s="390" t="s">
        <v>304</v>
      </c>
      <c r="D119" s="391" t="s">
        <v>334</v>
      </c>
      <c r="E119" s="390" t="s">
        <v>517</v>
      </c>
      <c r="F119" s="390" t="s">
        <v>518</v>
      </c>
      <c r="G119" s="335" t="s">
        <v>307</v>
      </c>
      <c r="H119" s="392">
        <v>1110.8399999999999</v>
      </c>
    </row>
    <row r="120" spans="2:8" x14ac:dyDescent="0.35">
      <c r="B120" s="389">
        <v>28411</v>
      </c>
      <c r="C120" s="390" t="s">
        <v>402</v>
      </c>
      <c r="D120" s="391" t="s">
        <v>497</v>
      </c>
      <c r="E120" s="390" t="s">
        <v>503</v>
      </c>
      <c r="F120" s="390" t="s">
        <v>519</v>
      </c>
      <c r="G120" s="335" t="s">
        <v>315</v>
      </c>
      <c r="H120" s="392">
        <v>3796.2799999999997</v>
      </c>
    </row>
    <row r="121" spans="2:8" x14ac:dyDescent="0.35">
      <c r="B121" s="389">
        <v>36825</v>
      </c>
      <c r="C121" s="390" t="s">
        <v>402</v>
      </c>
      <c r="D121" s="391" t="s">
        <v>497</v>
      </c>
      <c r="E121" s="390" t="s">
        <v>503</v>
      </c>
      <c r="F121" s="390" t="s">
        <v>520</v>
      </c>
      <c r="G121" s="335" t="s">
        <v>307</v>
      </c>
      <c r="H121" s="392">
        <v>1455.04</v>
      </c>
    </row>
    <row r="122" spans="2:8" x14ac:dyDescent="0.35">
      <c r="B122" s="389">
        <v>40897</v>
      </c>
      <c r="C122" s="390" t="s">
        <v>521</v>
      </c>
      <c r="D122" s="391" t="s">
        <v>522</v>
      </c>
      <c r="E122" s="390" t="s">
        <v>523</v>
      </c>
      <c r="F122" s="390" t="s">
        <v>524</v>
      </c>
      <c r="G122" s="335" t="s">
        <v>307</v>
      </c>
      <c r="H122" s="392">
        <v>2959.2699999999995</v>
      </c>
    </row>
    <row r="123" spans="2:8" x14ac:dyDescent="0.35">
      <c r="B123" s="389">
        <v>35368</v>
      </c>
      <c r="C123" s="390" t="s">
        <v>402</v>
      </c>
      <c r="D123" s="391" t="s">
        <v>497</v>
      </c>
      <c r="E123" s="390" t="s">
        <v>503</v>
      </c>
      <c r="F123" s="390" t="s">
        <v>525</v>
      </c>
      <c r="G123" s="335" t="s">
        <v>307</v>
      </c>
      <c r="H123" s="392">
        <v>2202.36</v>
      </c>
    </row>
    <row r="124" spans="2:8" x14ac:dyDescent="0.35">
      <c r="B124" s="389">
        <v>39351</v>
      </c>
      <c r="C124" s="390" t="s">
        <v>437</v>
      </c>
      <c r="D124" s="391" t="s">
        <v>438</v>
      </c>
      <c r="E124" s="390" t="s">
        <v>526</v>
      </c>
      <c r="F124" s="390" t="s">
        <v>527</v>
      </c>
      <c r="G124" s="335" t="s">
        <v>307</v>
      </c>
      <c r="H124" s="392">
        <v>1698.81</v>
      </c>
    </row>
    <row r="125" spans="2:8" x14ac:dyDescent="0.35">
      <c r="B125" s="389">
        <v>37931</v>
      </c>
      <c r="C125" s="390" t="s">
        <v>402</v>
      </c>
      <c r="D125" s="391" t="s">
        <v>497</v>
      </c>
      <c r="E125" s="390" t="s">
        <v>503</v>
      </c>
      <c r="F125" s="390" t="s">
        <v>528</v>
      </c>
      <c r="G125" s="335" t="s">
        <v>307</v>
      </c>
      <c r="H125" s="392">
        <v>2436.66</v>
      </c>
    </row>
    <row r="126" spans="2:8" x14ac:dyDescent="0.35">
      <c r="B126" s="389">
        <v>44308</v>
      </c>
      <c r="C126" s="390" t="s">
        <v>407</v>
      </c>
      <c r="D126" s="391" t="s">
        <v>529</v>
      </c>
      <c r="E126" s="390" t="s">
        <v>530</v>
      </c>
      <c r="F126" s="390" t="s">
        <v>531</v>
      </c>
      <c r="G126" s="335" t="s">
        <v>307</v>
      </c>
      <c r="H126" s="392">
        <v>1701.8</v>
      </c>
    </row>
    <row r="127" spans="2:8" x14ac:dyDescent="0.35">
      <c r="B127" s="389">
        <v>41179</v>
      </c>
      <c r="C127" s="390" t="s">
        <v>521</v>
      </c>
      <c r="D127" s="391" t="s">
        <v>522</v>
      </c>
      <c r="E127" s="390" t="s">
        <v>532</v>
      </c>
      <c r="F127" s="390" t="s">
        <v>533</v>
      </c>
      <c r="G127" s="335" t="s">
        <v>307</v>
      </c>
      <c r="H127" s="392">
        <v>2274.0500000000002</v>
      </c>
    </row>
    <row r="128" spans="2:8" x14ac:dyDescent="0.35">
      <c r="B128" s="389">
        <v>44114</v>
      </c>
      <c r="C128" s="390" t="s">
        <v>448</v>
      </c>
      <c r="D128" s="391" t="s">
        <v>449</v>
      </c>
      <c r="E128" s="390" t="s">
        <v>450</v>
      </c>
      <c r="F128" s="390" t="s">
        <v>534</v>
      </c>
      <c r="G128" s="335" t="s">
        <v>307</v>
      </c>
      <c r="H128" s="392">
        <v>1751.07</v>
      </c>
    </row>
    <row r="129" spans="2:8" x14ac:dyDescent="0.35">
      <c r="B129" s="389">
        <v>37889</v>
      </c>
      <c r="C129" s="390" t="s">
        <v>535</v>
      </c>
      <c r="D129" s="391" t="s">
        <v>536</v>
      </c>
      <c r="E129" s="390" t="s">
        <v>537</v>
      </c>
      <c r="F129" s="390" t="s">
        <v>538</v>
      </c>
      <c r="G129" s="335" t="s">
        <v>307</v>
      </c>
      <c r="H129" s="392">
        <v>3336.08</v>
      </c>
    </row>
    <row r="130" spans="2:8" x14ac:dyDescent="0.35">
      <c r="B130" s="389">
        <v>40150</v>
      </c>
      <c r="C130" s="390" t="s">
        <v>535</v>
      </c>
      <c r="D130" s="391" t="s">
        <v>536</v>
      </c>
      <c r="E130" s="390" t="s">
        <v>537</v>
      </c>
      <c r="F130" s="390" t="s">
        <v>539</v>
      </c>
      <c r="G130" s="335" t="s">
        <v>307</v>
      </c>
      <c r="H130" s="392">
        <v>1786.6399999999999</v>
      </c>
    </row>
    <row r="131" spans="2:8" x14ac:dyDescent="0.35">
      <c r="B131" s="389">
        <v>41611</v>
      </c>
      <c r="C131" s="390" t="s">
        <v>402</v>
      </c>
      <c r="D131" s="391" t="s">
        <v>497</v>
      </c>
      <c r="E131" s="390" t="s">
        <v>540</v>
      </c>
      <c r="F131" s="390" t="s">
        <v>541</v>
      </c>
      <c r="G131" s="335" t="s">
        <v>307</v>
      </c>
      <c r="H131" s="392">
        <v>1714.03</v>
      </c>
    </row>
    <row r="132" spans="2:8" x14ac:dyDescent="0.35">
      <c r="B132" s="389">
        <v>34269</v>
      </c>
      <c r="C132" s="390" t="s">
        <v>535</v>
      </c>
      <c r="D132" s="391" t="s">
        <v>536</v>
      </c>
      <c r="E132" s="390" t="s">
        <v>537</v>
      </c>
      <c r="F132" s="390" t="s">
        <v>542</v>
      </c>
      <c r="G132" s="335" t="s">
        <v>307</v>
      </c>
      <c r="H132" s="392">
        <v>3370.3399999999997</v>
      </c>
    </row>
    <row r="133" spans="2:8" x14ac:dyDescent="0.35">
      <c r="B133" s="389">
        <v>44301</v>
      </c>
      <c r="C133" s="390" t="s">
        <v>380</v>
      </c>
      <c r="D133" s="391" t="s">
        <v>382</v>
      </c>
      <c r="E133" s="390" t="s">
        <v>382</v>
      </c>
      <c r="F133" s="390" t="s">
        <v>543</v>
      </c>
      <c r="G133" s="335" t="s">
        <v>307</v>
      </c>
      <c r="H133" s="392">
        <v>1774.31</v>
      </c>
    </row>
    <row r="134" spans="2:8" x14ac:dyDescent="0.35">
      <c r="B134" s="389">
        <v>39702</v>
      </c>
      <c r="C134" s="390" t="s">
        <v>414</v>
      </c>
      <c r="D134" s="391" t="s">
        <v>415</v>
      </c>
      <c r="E134" s="390" t="s">
        <v>544</v>
      </c>
      <c r="F134" s="390" t="s">
        <v>545</v>
      </c>
      <c r="G134" s="335" t="s">
        <v>307</v>
      </c>
      <c r="H134" s="392">
        <v>1107.1199999999999</v>
      </c>
    </row>
    <row r="135" spans="2:8" x14ac:dyDescent="0.35">
      <c r="B135" s="389">
        <v>42081</v>
      </c>
      <c r="C135" s="390" t="s">
        <v>521</v>
      </c>
      <c r="D135" s="391" t="s">
        <v>522</v>
      </c>
      <c r="E135" s="390" t="s">
        <v>546</v>
      </c>
      <c r="F135" s="390" t="s">
        <v>547</v>
      </c>
      <c r="G135" s="335" t="s">
        <v>307</v>
      </c>
      <c r="H135" s="392">
        <v>2263.9299999999998</v>
      </c>
    </row>
    <row r="136" spans="2:8" x14ac:dyDescent="0.35">
      <c r="B136" s="389">
        <v>40890</v>
      </c>
      <c r="C136" s="390" t="s">
        <v>389</v>
      </c>
      <c r="D136" s="391" t="s">
        <v>400</v>
      </c>
      <c r="E136" s="390" t="s">
        <v>548</v>
      </c>
      <c r="F136" s="390" t="s">
        <v>549</v>
      </c>
      <c r="G136" s="335" t="s">
        <v>307</v>
      </c>
      <c r="H136" s="392">
        <v>2122.0100000000002</v>
      </c>
    </row>
    <row r="137" spans="2:8" x14ac:dyDescent="0.35">
      <c r="B137" s="389">
        <v>41765</v>
      </c>
      <c r="C137" s="390" t="s">
        <v>521</v>
      </c>
      <c r="D137" s="391" t="s">
        <v>522</v>
      </c>
      <c r="E137" s="390" t="s">
        <v>523</v>
      </c>
      <c r="F137" s="390" t="s">
        <v>550</v>
      </c>
      <c r="G137" s="335" t="s">
        <v>307</v>
      </c>
      <c r="H137" s="392">
        <v>2178.63</v>
      </c>
    </row>
    <row r="138" spans="2:8" x14ac:dyDescent="0.35">
      <c r="B138" s="389">
        <v>32609</v>
      </c>
      <c r="C138" s="390" t="s">
        <v>551</v>
      </c>
      <c r="D138" s="391" t="s">
        <v>552</v>
      </c>
      <c r="E138" s="390" t="s">
        <v>553</v>
      </c>
      <c r="F138" s="390" t="s">
        <v>554</v>
      </c>
      <c r="G138" s="335" t="s">
        <v>307</v>
      </c>
      <c r="H138" s="392">
        <v>3125.5</v>
      </c>
    </row>
    <row r="139" spans="2:8" x14ac:dyDescent="0.35">
      <c r="B139" s="389">
        <v>44152</v>
      </c>
      <c r="C139" s="390" t="s">
        <v>555</v>
      </c>
      <c r="D139" s="391" t="s">
        <v>556</v>
      </c>
      <c r="E139" s="390" t="s">
        <v>557</v>
      </c>
      <c r="F139" s="390" t="s">
        <v>558</v>
      </c>
      <c r="G139" s="335" t="s">
        <v>307</v>
      </c>
      <c r="H139" s="392">
        <v>1780.25</v>
      </c>
    </row>
    <row r="140" spans="2:8" x14ac:dyDescent="0.35">
      <c r="B140" s="389">
        <v>38330</v>
      </c>
      <c r="C140" s="390" t="s">
        <v>407</v>
      </c>
      <c r="D140" s="391" t="s">
        <v>408</v>
      </c>
      <c r="E140" s="390" t="s">
        <v>408</v>
      </c>
      <c r="F140" s="390" t="s">
        <v>559</v>
      </c>
      <c r="G140" s="335" t="s">
        <v>307</v>
      </c>
      <c r="H140" s="392">
        <v>1332.88</v>
      </c>
    </row>
    <row r="141" spans="2:8" x14ac:dyDescent="0.35">
      <c r="B141" s="389">
        <v>42276</v>
      </c>
      <c r="C141" s="390" t="s">
        <v>474</v>
      </c>
      <c r="D141" s="391" t="s">
        <v>475</v>
      </c>
      <c r="E141" s="390" t="s">
        <v>476</v>
      </c>
      <c r="F141" s="390" t="s">
        <v>560</v>
      </c>
      <c r="G141" s="335" t="s">
        <v>307</v>
      </c>
      <c r="H141" s="392">
        <v>2352.52</v>
      </c>
    </row>
    <row r="142" spans="2:8" x14ac:dyDescent="0.35">
      <c r="B142" s="389">
        <v>42243</v>
      </c>
      <c r="C142" s="390" t="s">
        <v>535</v>
      </c>
      <c r="D142" s="391" t="s">
        <v>536</v>
      </c>
      <c r="E142" s="390" t="s">
        <v>537</v>
      </c>
      <c r="F142" s="390" t="s">
        <v>561</v>
      </c>
      <c r="G142" s="335" t="s">
        <v>307</v>
      </c>
      <c r="H142" s="392">
        <v>2199.5100000000002</v>
      </c>
    </row>
    <row r="143" spans="2:8" x14ac:dyDescent="0.35">
      <c r="B143" s="389">
        <v>31330</v>
      </c>
      <c r="C143" s="390" t="s">
        <v>389</v>
      </c>
      <c r="D143" s="391" t="s">
        <v>400</v>
      </c>
      <c r="E143" s="390" t="s">
        <v>390</v>
      </c>
      <c r="F143" s="390" t="s">
        <v>562</v>
      </c>
      <c r="G143" s="335" t="s">
        <v>307</v>
      </c>
      <c r="H143" s="392">
        <v>5092.4299999999994</v>
      </c>
    </row>
    <row r="144" spans="2:8" x14ac:dyDescent="0.35">
      <c r="B144" s="389">
        <v>39535</v>
      </c>
      <c r="C144" s="390" t="s">
        <v>304</v>
      </c>
      <c r="D144" s="391" t="s">
        <v>305</v>
      </c>
      <c r="E144" s="390" t="s">
        <v>305</v>
      </c>
      <c r="F144" s="390" t="s">
        <v>563</v>
      </c>
      <c r="G144" s="335" t="s">
        <v>307</v>
      </c>
      <c r="H144" s="392">
        <v>2094</v>
      </c>
    </row>
    <row r="145" spans="2:8" x14ac:dyDescent="0.35">
      <c r="B145" s="389">
        <v>44278</v>
      </c>
      <c r="C145" s="390" t="s">
        <v>304</v>
      </c>
      <c r="D145" s="391" t="s">
        <v>334</v>
      </c>
      <c r="E145" s="390" t="s">
        <v>364</v>
      </c>
      <c r="F145" s="390" t="s">
        <v>564</v>
      </c>
      <c r="G145" s="335" t="s">
        <v>307</v>
      </c>
      <c r="H145" s="392">
        <v>1826.53</v>
      </c>
    </row>
    <row r="146" spans="2:8" x14ac:dyDescent="0.35">
      <c r="B146" s="389">
        <v>43795</v>
      </c>
      <c r="C146" s="390" t="s">
        <v>460</v>
      </c>
      <c r="D146" s="391" t="s">
        <v>461</v>
      </c>
      <c r="E146" s="390" t="s">
        <v>462</v>
      </c>
      <c r="F146" s="390" t="s">
        <v>565</v>
      </c>
      <c r="G146" s="335" t="s">
        <v>307</v>
      </c>
      <c r="H146" s="392">
        <v>1825.46</v>
      </c>
    </row>
    <row r="147" spans="2:8" x14ac:dyDescent="0.35">
      <c r="B147" s="389">
        <v>44312</v>
      </c>
      <c r="C147" s="390" t="s">
        <v>402</v>
      </c>
      <c r="D147" s="391" t="s">
        <v>566</v>
      </c>
      <c r="E147" s="390" t="s">
        <v>567</v>
      </c>
      <c r="F147" s="390" t="s">
        <v>568</v>
      </c>
      <c r="G147" s="335" t="s">
        <v>307</v>
      </c>
      <c r="H147" s="392">
        <v>1838.63</v>
      </c>
    </row>
    <row r="148" spans="2:8" x14ac:dyDescent="0.35">
      <c r="B148" s="389">
        <v>39931</v>
      </c>
      <c r="C148" s="390" t="s">
        <v>389</v>
      </c>
      <c r="D148" s="391" t="s">
        <v>400</v>
      </c>
      <c r="E148" s="390" t="s">
        <v>390</v>
      </c>
      <c r="F148" s="390" t="s">
        <v>569</v>
      </c>
      <c r="G148" s="335" t="s">
        <v>307</v>
      </c>
      <c r="H148" s="392">
        <v>2060.75</v>
      </c>
    </row>
    <row r="149" spans="2:8" x14ac:dyDescent="0.35">
      <c r="B149" s="389">
        <v>41942</v>
      </c>
      <c r="C149" s="390" t="s">
        <v>474</v>
      </c>
      <c r="D149" s="391" t="s">
        <v>475</v>
      </c>
      <c r="E149" s="390" t="s">
        <v>476</v>
      </c>
      <c r="F149" s="390" t="s">
        <v>570</v>
      </c>
      <c r="G149" s="335" t="s">
        <v>307</v>
      </c>
      <c r="H149" s="392">
        <v>2129.5100000000002</v>
      </c>
    </row>
    <row r="150" spans="2:8" x14ac:dyDescent="0.35">
      <c r="B150" s="389">
        <v>31371</v>
      </c>
      <c r="C150" s="390" t="s">
        <v>389</v>
      </c>
      <c r="D150" s="391" t="s">
        <v>400</v>
      </c>
      <c r="E150" s="390" t="s">
        <v>390</v>
      </c>
      <c r="F150" s="390" t="s">
        <v>571</v>
      </c>
      <c r="G150" s="335" t="s">
        <v>307</v>
      </c>
      <c r="H150" s="392">
        <v>4456.7700000000004</v>
      </c>
    </row>
    <row r="151" spans="2:8" x14ac:dyDescent="0.35">
      <c r="B151" s="389">
        <v>38694</v>
      </c>
      <c r="C151" s="390" t="s">
        <v>437</v>
      </c>
      <c r="D151" s="391" t="s">
        <v>438</v>
      </c>
      <c r="E151" s="390" t="s">
        <v>572</v>
      </c>
      <c r="F151" s="390" t="s">
        <v>573</v>
      </c>
      <c r="G151" s="335" t="s">
        <v>307</v>
      </c>
      <c r="H151" s="392">
        <v>1473.93</v>
      </c>
    </row>
    <row r="152" spans="2:8" x14ac:dyDescent="0.35">
      <c r="B152" s="389">
        <v>42307</v>
      </c>
      <c r="C152" s="390" t="s">
        <v>437</v>
      </c>
      <c r="D152" s="391" t="s">
        <v>438</v>
      </c>
      <c r="E152" s="390" t="s">
        <v>574</v>
      </c>
      <c r="F152" s="390" t="s">
        <v>575</v>
      </c>
      <c r="G152" s="335" t="s">
        <v>307</v>
      </c>
      <c r="H152" s="392">
        <v>2052.65</v>
      </c>
    </row>
    <row r="153" spans="2:8" x14ac:dyDescent="0.35">
      <c r="B153" s="389">
        <v>41103</v>
      </c>
      <c r="C153" s="390" t="s">
        <v>389</v>
      </c>
      <c r="D153" s="391" t="s">
        <v>400</v>
      </c>
      <c r="E153" s="390" t="s">
        <v>390</v>
      </c>
      <c r="F153" s="390" t="s">
        <v>576</v>
      </c>
      <c r="G153" s="335" t="s">
        <v>307</v>
      </c>
      <c r="H153" s="392">
        <v>2485.63</v>
      </c>
    </row>
    <row r="154" spans="2:8" x14ac:dyDescent="0.35">
      <c r="B154" s="389">
        <v>31491</v>
      </c>
      <c r="C154" s="390" t="s">
        <v>437</v>
      </c>
      <c r="D154" s="391" t="s">
        <v>438</v>
      </c>
      <c r="E154" s="390" t="s">
        <v>526</v>
      </c>
      <c r="F154" s="390" t="s">
        <v>577</v>
      </c>
      <c r="G154" s="335" t="s">
        <v>307</v>
      </c>
      <c r="H154" s="392">
        <v>3224.09</v>
      </c>
    </row>
    <row r="155" spans="2:8" x14ac:dyDescent="0.35">
      <c r="B155" s="389">
        <v>39758</v>
      </c>
      <c r="C155" s="390" t="s">
        <v>437</v>
      </c>
      <c r="D155" s="391" t="s">
        <v>438</v>
      </c>
      <c r="E155" s="390" t="s">
        <v>578</v>
      </c>
      <c r="F155" s="390" t="s">
        <v>579</v>
      </c>
      <c r="G155" s="335" t="s">
        <v>307</v>
      </c>
      <c r="H155" s="392">
        <v>1825.64</v>
      </c>
    </row>
    <row r="156" spans="2:8" x14ac:dyDescent="0.35">
      <c r="B156" s="389">
        <v>37203</v>
      </c>
      <c r="C156" s="390" t="s">
        <v>437</v>
      </c>
      <c r="D156" s="391" t="s">
        <v>438</v>
      </c>
      <c r="E156" s="390" t="s">
        <v>526</v>
      </c>
      <c r="F156" s="390" t="s">
        <v>580</v>
      </c>
      <c r="G156" s="335" t="s">
        <v>307</v>
      </c>
      <c r="H156" s="392">
        <v>2388</v>
      </c>
    </row>
    <row r="157" spans="2:8" x14ac:dyDescent="0.35">
      <c r="B157" s="389">
        <v>44026</v>
      </c>
      <c r="C157" s="390" t="s">
        <v>521</v>
      </c>
      <c r="D157" s="391" t="s">
        <v>581</v>
      </c>
      <c r="E157" s="390" t="s">
        <v>523</v>
      </c>
      <c r="F157" s="390" t="s">
        <v>582</v>
      </c>
      <c r="G157" s="335" t="s">
        <v>307</v>
      </c>
      <c r="H157" s="392">
        <v>1850.74</v>
      </c>
    </row>
    <row r="158" spans="2:8" x14ac:dyDescent="0.35">
      <c r="B158" s="389">
        <v>41074</v>
      </c>
      <c r="C158" s="390" t="s">
        <v>437</v>
      </c>
      <c r="D158" s="391" t="s">
        <v>438</v>
      </c>
      <c r="E158" s="390" t="s">
        <v>526</v>
      </c>
      <c r="F158" s="390" t="s">
        <v>583</v>
      </c>
      <c r="G158" s="335" t="s">
        <v>307</v>
      </c>
      <c r="H158" s="392">
        <v>1018.52</v>
      </c>
    </row>
    <row r="159" spans="2:8" x14ac:dyDescent="0.35">
      <c r="B159" s="389">
        <v>43381</v>
      </c>
      <c r="C159" s="390" t="s">
        <v>437</v>
      </c>
      <c r="D159" s="391" t="s">
        <v>584</v>
      </c>
      <c r="E159" s="390" t="s">
        <v>526</v>
      </c>
      <c r="F159" s="390" t="s">
        <v>585</v>
      </c>
      <c r="G159" s="335" t="s">
        <v>307</v>
      </c>
      <c r="H159" s="392">
        <v>1878.95</v>
      </c>
    </row>
    <row r="160" spans="2:8" x14ac:dyDescent="0.35">
      <c r="B160" s="389">
        <v>32086</v>
      </c>
      <c r="C160" s="390" t="s">
        <v>437</v>
      </c>
      <c r="D160" s="391" t="s">
        <v>438</v>
      </c>
      <c r="E160" s="390" t="s">
        <v>526</v>
      </c>
      <c r="F160" s="390" t="s">
        <v>586</v>
      </c>
      <c r="G160" s="335" t="s">
        <v>315</v>
      </c>
      <c r="H160" s="392">
        <v>2262.2600000000002</v>
      </c>
    </row>
    <row r="161" spans="2:8" x14ac:dyDescent="0.35">
      <c r="B161" s="389">
        <v>43580</v>
      </c>
      <c r="C161" s="390" t="s">
        <v>389</v>
      </c>
      <c r="D161" s="391" t="s">
        <v>400</v>
      </c>
      <c r="E161" s="390" t="s">
        <v>587</v>
      </c>
      <c r="F161" s="390" t="s">
        <v>588</v>
      </c>
      <c r="G161" s="335" t="s">
        <v>307</v>
      </c>
      <c r="H161" s="392">
        <v>1999.22</v>
      </c>
    </row>
    <row r="162" spans="2:8" x14ac:dyDescent="0.35">
      <c r="B162" s="389">
        <v>41941</v>
      </c>
      <c r="C162" s="390" t="s">
        <v>468</v>
      </c>
      <c r="D162" s="391" t="s">
        <v>469</v>
      </c>
      <c r="E162" s="390" t="s">
        <v>470</v>
      </c>
      <c r="F162" s="390" t="s">
        <v>589</v>
      </c>
      <c r="G162" s="335" t="s">
        <v>307</v>
      </c>
      <c r="H162" s="392">
        <v>2450.69</v>
      </c>
    </row>
    <row r="163" spans="2:8" x14ac:dyDescent="0.35">
      <c r="B163" s="389">
        <v>32097</v>
      </c>
      <c r="C163" s="390" t="s">
        <v>389</v>
      </c>
      <c r="D163" s="391" t="s">
        <v>400</v>
      </c>
      <c r="E163" s="390" t="s">
        <v>390</v>
      </c>
      <c r="F163" s="390" t="s">
        <v>590</v>
      </c>
      <c r="G163" s="335" t="s">
        <v>307</v>
      </c>
      <c r="H163" s="392">
        <v>1999.58</v>
      </c>
    </row>
    <row r="164" spans="2:8" x14ac:dyDescent="0.35">
      <c r="B164" s="389">
        <v>40157</v>
      </c>
      <c r="C164" s="390" t="s">
        <v>407</v>
      </c>
      <c r="D164" s="391" t="s">
        <v>445</v>
      </c>
      <c r="E164" s="390" t="s">
        <v>591</v>
      </c>
      <c r="F164" s="390" t="s">
        <v>592</v>
      </c>
      <c r="G164" s="335" t="s">
        <v>315</v>
      </c>
      <c r="H164" s="392">
        <v>1135.77</v>
      </c>
    </row>
    <row r="165" spans="2:8" x14ac:dyDescent="0.35">
      <c r="B165" s="389">
        <v>36804</v>
      </c>
      <c r="C165" s="390" t="s">
        <v>389</v>
      </c>
      <c r="D165" s="391" t="s">
        <v>400</v>
      </c>
      <c r="E165" s="390" t="s">
        <v>593</v>
      </c>
      <c r="F165" s="390" t="s">
        <v>594</v>
      </c>
      <c r="G165" s="335" t="s">
        <v>307</v>
      </c>
      <c r="H165" s="392">
        <v>2042.72</v>
      </c>
    </row>
    <row r="166" spans="2:8" x14ac:dyDescent="0.35">
      <c r="B166" s="389">
        <v>40724</v>
      </c>
      <c r="C166" s="390" t="s">
        <v>389</v>
      </c>
      <c r="D166" s="391" t="s">
        <v>400</v>
      </c>
      <c r="E166" s="390" t="s">
        <v>595</v>
      </c>
      <c r="F166" s="390" t="s">
        <v>596</v>
      </c>
      <c r="G166" s="335" t="s">
        <v>307</v>
      </c>
      <c r="H166" s="392">
        <v>1963.52</v>
      </c>
    </row>
    <row r="167" spans="2:8" x14ac:dyDescent="0.35">
      <c r="B167" s="389">
        <v>41590</v>
      </c>
      <c r="C167" s="390" t="s">
        <v>468</v>
      </c>
      <c r="D167" s="391" t="s">
        <v>469</v>
      </c>
      <c r="E167" s="390" t="s">
        <v>470</v>
      </c>
      <c r="F167" s="390" t="s">
        <v>597</v>
      </c>
      <c r="G167" s="335" t="s">
        <v>307</v>
      </c>
      <c r="H167" s="392">
        <v>1526.79</v>
      </c>
    </row>
    <row r="168" spans="2:8" x14ac:dyDescent="0.35">
      <c r="B168" s="389">
        <v>29095</v>
      </c>
      <c r="C168" s="390" t="s">
        <v>407</v>
      </c>
      <c r="D168" s="391" t="s">
        <v>408</v>
      </c>
      <c r="E168" s="390" t="s">
        <v>408</v>
      </c>
      <c r="F168" s="390" t="s">
        <v>598</v>
      </c>
      <c r="G168" s="335" t="s">
        <v>315</v>
      </c>
      <c r="H168" s="392">
        <v>2312.8900000000003</v>
      </c>
    </row>
    <row r="169" spans="2:8" x14ac:dyDescent="0.35">
      <c r="B169" s="389">
        <v>39597</v>
      </c>
      <c r="C169" s="390" t="s">
        <v>304</v>
      </c>
      <c r="D169" s="391" t="s">
        <v>334</v>
      </c>
      <c r="E169" s="390" t="s">
        <v>599</v>
      </c>
      <c r="F169" s="390" t="s">
        <v>600</v>
      </c>
      <c r="G169" s="335" t="s">
        <v>307</v>
      </c>
      <c r="H169" s="392">
        <v>1050.1199999999999</v>
      </c>
    </row>
    <row r="170" spans="2:8" x14ac:dyDescent="0.35">
      <c r="B170" s="389">
        <v>39044</v>
      </c>
      <c r="C170" s="390" t="s">
        <v>521</v>
      </c>
      <c r="D170" s="391" t="s">
        <v>522</v>
      </c>
      <c r="E170" s="390" t="s">
        <v>523</v>
      </c>
      <c r="F170" s="390" t="s">
        <v>601</v>
      </c>
      <c r="G170" s="335" t="s">
        <v>315</v>
      </c>
      <c r="H170" s="392">
        <v>2009.94</v>
      </c>
    </row>
    <row r="171" spans="2:8" x14ac:dyDescent="0.35">
      <c r="B171" s="389">
        <v>43270</v>
      </c>
      <c r="C171" s="390" t="s">
        <v>304</v>
      </c>
      <c r="D171" s="391" t="s">
        <v>497</v>
      </c>
      <c r="E171" s="390" t="s">
        <v>602</v>
      </c>
      <c r="F171" s="390" t="s">
        <v>603</v>
      </c>
      <c r="G171" s="335" t="s">
        <v>315</v>
      </c>
      <c r="H171" s="392">
        <v>1964.69</v>
      </c>
    </row>
    <row r="172" spans="2:8" x14ac:dyDescent="0.35">
      <c r="B172" s="389">
        <v>40283</v>
      </c>
      <c r="C172" s="390" t="s">
        <v>521</v>
      </c>
      <c r="D172" s="391" t="s">
        <v>522</v>
      </c>
      <c r="E172" s="390" t="s">
        <v>523</v>
      </c>
      <c r="F172" s="390" t="s">
        <v>604</v>
      </c>
      <c r="G172" s="335" t="s">
        <v>307</v>
      </c>
      <c r="H172" s="392">
        <v>2046.9900000000002</v>
      </c>
    </row>
    <row r="173" spans="2:8" x14ac:dyDescent="0.35">
      <c r="B173" s="389">
        <v>29825</v>
      </c>
      <c r="C173" s="390" t="s">
        <v>407</v>
      </c>
      <c r="D173" s="391" t="s">
        <v>408</v>
      </c>
      <c r="E173" s="390" t="s">
        <v>408</v>
      </c>
      <c r="F173" s="390" t="s">
        <v>605</v>
      </c>
      <c r="G173" s="335" t="s">
        <v>315</v>
      </c>
      <c r="H173" s="392">
        <v>2840.05</v>
      </c>
    </row>
    <row r="174" spans="2:8" x14ac:dyDescent="0.35">
      <c r="B174" s="389">
        <v>39716</v>
      </c>
      <c r="C174" s="390" t="s">
        <v>407</v>
      </c>
      <c r="D174" s="391" t="s">
        <v>408</v>
      </c>
      <c r="E174" s="390" t="s">
        <v>606</v>
      </c>
      <c r="F174" s="390" t="s">
        <v>607</v>
      </c>
      <c r="G174" s="335" t="s">
        <v>307</v>
      </c>
      <c r="H174" s="392">
        <v>1682</v>
      </c>
    </row>
    <row r="175" spans="2:8" x14ac:dyDescent="0.35">
      <c r="B175" s="389">
        <v>43622</v>
      </c>
      <c r="C175" s="390" t="s">
        <v>402</v>
      </c>
      <c r="D175" s="391" t="s">
        <v>497</v>
      </c>
      <c r="E175" s="390" t="s">
        <v>503</v>
      </c>
      <c r="F175" s="390" t="s">
        <v>608</v>
      </c>
      <c r="G175" s="335" t="s">
        <v>307</v>
      </c>
      <c r="H175" s="392">
        <v>2030.98</v>
      </c>
    </row>
    <row r="176" spans="2:8" x14ac:dyDescent="0.35">
      <c r="B176" s="389">
        <v>36847</v>
      </c>
      <c r="C176" s="390" t="s">
        <v>407</v>
      </c>
      <c r="D176" s="391" t="s">
        <v>408</v>
      </c>
      <c r="E176" s="390" t="s">
        <v>408</v>
      </c>
      <c r="F176" s="390" t="s">
        <v>609</v>
      </c>
      <c r="G176" s="335" t="s">
        <v>307</v>
      </c>
      <c r="H176" s="392">
        <v>1806.06</v>
      </c>
    </row>
    <row r="177" spans="2:8" x14ac:dyDescent="0.35">
      <c r="B177" s="389">
        <v>41600</v>
      </c>
      <c r="C177" s="390" t="s">
        <v>407</v>
      </c>
      <c r="D177" s="391" t="s">
        <v>408</v>
      </c>
      <c r="E177" s="390" t="s">
        <v>408</v>
      </c>
      <c r="F177" s="390" t="s">
        <v>610</v>
      </c>
      <c r="G177" s="335" t="s">
        <v>315</v>
      </c>
      <c r="H177" s="392">
        <v>968.97</v>
      </c>
    </row>
    <row r="178" spans="2:8" x14ac:dyDescent="0.35">
      <c r="B178" s="389">
        <v>39779</v>
      </c>
      <c r="C178" s="390" t="s">
        <v>304</v>
      </c>
      <c r="D178" s="391" t="s">
        <v>323</v>
      </c>
      <c r="E178" s="390" t="s">
        <v>611</v>
      </c>
      <c r="F178" s="390" t="s">
        <v>612</v>
      </c>
      <c r="G178" s="335" t="s">
        <v>307</v>
      </c>
      <c r="H178" s="392">
        <v>1582</v>
      </c>
    </row>
    <row r="179" spans="2:8" x14ac:dyDescent="0.35">
      <c r="B179" s="389">
        <v>38078</v>
      </c>
      <c r="C179" s="390" t="s">
        <v>407</v>
      </c>
      <c r="D179" s="391" t="s">
        <v>445</v>
      </c>
      <c r="E179" s="390" t="s">
        <v>613</v>
      </c>
      <c r="F179" s="390" t="s">
        <v>614</v>
      </c>
      <c r="G179" s="335" t="s">
        <v>307</v>
      </c>
      <c r="H179" s="392">
        <v>1911.27</v>
      </c>
    </row>
    <row r="180" spans="2:8" x14ac:dyDescent="0.35">
      <c r="B180" s="389">
        <v>41542</v>
      </c>
      <c r="C180" s="390" t="s">
        <v>551</v>
      </c>
      <c r="D180" s="391" t="s">
        <v>552</v>
      </c>
      <c r="E180" s="390" t="s">
        <v>615</v>
      </c>
      <c r="F180" s="390" t="s">
        <v>616</v>
      </c>
      <c r="G180" s="335" t="s">
        <v>315</v>
      </c>
      <c r="H180" s="392">
        <v>1136.56</v>
      </c>
    </row>
    <row r="181" spans="2:8" x14ac:dyDescent="0.35">
      <c r="B181" s="389">
        <v>29886</v>
      </c>
      <c r="C181" s="390" t="s">
        <v>407</v>
      </c>
      <c r="D181" s="391" t="s">
        <v>408</v>
      </c>
      <c r="E181" s="390" t="s">
        <v>408</v>
      </c>
      <c r="F181" s="390" t="s">
        <v>617</v>
      </c>
      <c r="G181" s="335" t="s">
        <v>307</v>
      </c>
      <c r="H181" s="392">
        <v>3631.38</v>
      </c>
    </row>
    <row r="182" spans="2:8" x14ac:dyDescent="0.35">
      <c r="B182" s="389">
        <v>39765</v>
      </c>
      <c r="C182" s="390" t="s">
        <v>304</v>
      </c>
      <c r="D182" s="391" t="s">
        <v>334</v>
      </c>
      <c r="E182" s="390" t="s">
        <v>618</v>
      </c>
      <c r="F182" s="390" t="s">
        <v>619</v>
      </c>
      <c r="G182" s="335" t="s">
        <v>307</v>
      </c>
      <c r="H182" s="392">
        <v>977.46</v>
      </c>
    </row>
    <row r="183" spans="2:8" x14ac:dyDescent="0.35">
      <c r="B183" s="389">
        <v>38841</v>
      </c>
      <c r="C183" s="390" t="s">
        <v>551</v>
      </c>
      <c r="D183" s="391" t="s">
        <v>552</v>
      </c>
      <c r="E183" s="390" t="s">
        <v>553</v>
      </c>
      <c r="F183" s="390" t="s">
        <v>620</v>
      </c>
      <c r="G183" s="335" t="s">
        <v>315</v>
      </c>
      <c r="H183" s="392">
        <v>2549.84</v>
      </c>
    </row>
    <row r="184" spans="2:8" x14ac:dyDescent="0.35">
      <c r="B184" s="389">
        <v>41984</v>
      </c>
      <c r="C184" s="390" t="s">
        <v>407</v>
      </c>
      <c r="D184" s="391" t="s">
        <v>408</v>
      </c>
      <c r="E184" s="390" t="s">
        <v>408</v>
      </c>
      <c r="F184" s="390" t="s">
        <v>621</v>
      </c>
      <c r="G184" s="335" t="s">
        <v>307</v>
      </c>
      <c r="H184" s="392">
        <v>1789.84</v>
      </c>
    </row>
    <row r="185" spans="2:8" x14ac:dyDescent="0.35">
      <c r="B185" s="389">
        <v>40142</v>
      </c>
      <c r="C185" s="390" t="s">
        <v>551</v>
      </c>
      <c r="D185" s="391" t="s">
        <v>552</v>
      </c>
      <c r="E185" s="390" t="s">
        <v>553</v>
      </c>
      <c r="F185" s="390" t="s">
        <v>622</v>
      </c>
      <c r="G185" s="335" t="s">
        <v>307</v>
      </c>
      <c r="H185" s="392">
        <v>2017.2</v>
      </c>
    </row>
    <row r="186" spans="2:8" x14ac:dyDescent="0.35">
      <c r="B186" s="389">
        <v>41585</v>
      </c>
      <c r="C186" s="390" t="s">
        <v>551</v>
      </c>
      <c r="D186" s="391" t="s">
        <v>552</v>
      </c>
      <c r="E186" s="390" t="s">
        <v>553</v>
      </c>
      <c r="F186" s="390" t="s">
        <v>623</v>
      </c>
      <c r="G186" s="335" t="s">
        <v>307</v>
      </c>
      <c r="H186" s="392">
        <v>1935.49</v>
      </c>
    </row>
    <row r="187" spans="2:8" x14ac:dyDescent="0.35">
      <c r="B187" s="389">
        <v>31365</v>
      </c>
      <c r="C187" s="390" t="s">
        <v>407</v>
      </c>
      <c r="D187" s="391" t="s">
        <v>408</v>
      </c>
      <c r="E187" s="390" t="s">
        <v>408</v>
      </c>
      <c r="F187" s="390" t="s">
        <v>624</v>
      </c>
      <c r="G187" s="335" t="s">
        <v>315</v>
      </c>
      <c r="H187" s="392">
        <v>3351.23</v>
      </c>
    </row>
    <row r="188" spans="2:8" x14ac:dyDescent="0.35">
      <c r="B188" s="389">
        <v>43375</v>
      </c>
      <c r="C188" s="390" t="s">
        <v>625</v>
      </c>
      <c r="D188" s="391" t="s">
        <v>626</v>
      </c>
      <c r="E188" s="390" t="s">
        <v>627</v>
      </c>
      <c r="F188" s="390" t="s">
        <v>628</v>
      </c>
      <c r="G188" s="335" t="s">
        <v>307</v>
      </c>
      <c r="H188" s="392">
        <v>2061.39</v>
      </c>
    </row>
    <row r="189" spans="2:8" x14ac:dyDescent="0.35">
      <c r="B189" s="389">
        <v>40512</v>
      </c>
      <c r="C189" s="390" t="s">
        <v>407</v>
      </c>
      <c r="D189" s="391" t="s">
        <v>445</v>
      </c>
      <c r="E189" s="390" t="s">
        <v>455</v>
      </c>
      <c r="F189" s="390" t="s">
        <v>629</v>
      </c>
      <c r="G189" s="335" t="s">
        <v>307</v>
      </c>
      <c r="H189" s="392">
        <v>1019.71</v>
      </c>
    </row>
    <row r="190" spans="2:8" x14ac:dyDescent="0.35">
      <c r="B190" s="389">
        <v>40010</v>
      </c>
      <c r="C190" s="390" t="s">
        <v>448</v>
      </c>
      <c r="D190" s="391" t="s">
        <v>449</v>
      </c>
      <c r="E190" s="390" t="s">
        <v>450</v>
      </c>
      <c r="F190" s="390" t="s">
        <v>630</v>
      </c>
      <c r="G190" s="335" t="s">
        <v>307</v>
      </c>
      <c r="H190" s="392">
        <v>1827.1100000000001</v>
      </c>
    </row>
    <row r="191" spans="2:8" x14ac:dyDescent="0.35">
      <c r="B191" s="389">
        <v>38995</v>
      </c>
      <c r="C191" s="390" t="s">
        <v>304</v>
      </c>
      <c r="D191" s="391" t="s">
        <v>334</v>
      </c>
      <c r="E191" s="390" t="s">
        <v>374</v>
      </c>
      <c r="F191" s="390" t="s">
        <v>631</v>
      </c>
      <c r="G191" s="335" t="s">
        <v>307</v>
      </c>
      <c r="H191" s="392">
        <v>1475.12</v>
      </c>
    </row>
    <row r="192" spans="2:8" x14ac:dyDescent="0.35">
      <c r="B192" s="389">
        <v>40479</v>
      </c>
      <c r="C192" s="390" t="s">
        <v>407</v>
      </c>
      <c r="D192" s="391" t="s">
        <v>445</v>
      </c>
      <c r="E192" s="390" t="s">
        <v>632</v>
      </c>
      <c r="F192" s="390" t="s">
        <v>633</v>
      </c>
      <c r="G192" s="335" t="s">
        <v>307</v>
      </c>
      <c r="H192" s="392">
        <v>1046.78</v>
      </c>
    </row>
    <row r="193" spans="2:8" x14ac:dyDescent="0.35">
      <c r="B193" s="389">
        <v>31688</v>
      </c>
      <c r="C193" s="390" t="s">
        <v>407</v>
      </c>
      <c r="D193" s="391" t="s">
        <v>445</v>
      </c>
      <c r="E193" s="390" t="s">
        <v>446</v>
      </c>
      <c r="F193" s="390" t="s">
        <v>634</v>
      </c>
      <c r="G193" s="335" t="s">
        <v>307</v>
      </c>
      <c r="H193" s="392">
        <v>2978.93</v>
      </c>
    </row>
    <row r="194" spans="2:8" x14ac:dyDescent="0.35">
      <c r="B194" s="389">
        <v>39940</v>
      </c>
      <c r="C194" s="390" t="s">
        <v>431</v>
      </c>
      <c r="D194" s="391" t="s">
        <v>432</v>
      </c>
      <c r="E194" s="390" t="s">
        <v>635</v>
      </c>
      <c r="F194" s="390" t="s">
        <v>347</v>
      </c>
      <c r="G194" s="335" t="s">
        <v>307</v>
      </c>
      <c r="H194" s="392">
        <v>1810</v>
      </c>
    </row>
    <row r="195" spans="2:8" x14ac:dyDescent="0.35">
      <c r="B195" s="389">
        <v>38071</v>
      </c>
      <c r="C195" s="390" t="s">
        <v>407</v>
      </c>
      <c r="D195" s="391" t="s">
        <v>445</v>
      </c>
      <c r="E195" s="390" t="s">
        <v>455</v>
      </c>
      <c r="F195" s="390" t="s">
        <v>636</v>
      </c>
      <c r="G195" s="335" t="s">
        <v>307</v>
      </c>
      <c r="H195" s="392">
        <v>1701.59</v>
      </c>
    </row>
    <row r="196" spans="2:8" x14ac:dyDescent="0.35">
      <c r="B196" s="389">
        <v>40731</v>
      </c>
      <c r="C196" s="390" t="s">
        <v>407</v>
      </c>
      <c r="D196" s="391" t="s">
        <v>445</v>
      </c>
      <c r="E196" s="390" t="s">
        <v>637</v>
      </c>
      <c r="F196" s="390" t="s">
        <v>638</v>
      </c>
      <c r="G196" s="335" t="s">
        <v>315</v>
      </c>
      <c r="H196" s="392">
        <v>2117.36</v>
      </c>
    </row>
    <row r="197" spans="2:8" x14ac:dyDescent="0.35">
      <c r="B197" s="389">
        <v>31363</v>
      </c>
      <c r="C197" s="390" t="s">
        <v>407</v>
      </c>
      <c r="D197" s="391" t="s">
        <v>408</v>
      </c>
      <c r="E197" s="390" t="s">
        <v>408</v>
      </c>
      <c r="F197" s="390" t="s">
        <v>639</v>
      </c>
      <c r="G197" s="335" t="s">
        <v>315</v>
      </c>
      <c r="H197" s="392">
        <v>3159.4700000000003</v>
      </c>
    </row>
    <row r="198" spans="2:8" x14ac:dyDescent="0.35">
      <c r="B198" s="389">
        <v>40885</v>
      </c>
      <c r="C198" s="390" t="s">
        <v>304</v>
      </c>
      <c r="D198" s="391" t="s">
        <v>334</v>
      </c>
      <c r="E198" s="390" t="s">
        <v>640</v>
      </c>
      <c r="F198" s="390" t="s">
        <v>641</v>
      </c>
      <c r="G198" s="335" t="s">
        <v>307</v>
      </c>
      <c r="H198" s="392">
        <v>1005.4</v>
      </c>
    </row>
    <row r="199" spans="2:8" x14ac:dyDescent="0.35">
      <c r="B199" s="389">
        <v>38547</v>
      </c>
      <c r="C199" s="390" t="s">
        <v>555</v>
      </c>
      <c r="D199" s="391" t="s">
        <v>642</v>
      </c>
      <c r="E199" s="390" t="s">
        <v>643</v>
      </c>
      <c r="F199" s="390" t="s">
        <v>644</v>
      </c>
      <c r="G199" s="335" t="s">
        <v>307</v>
      </c>
      <c r="H199" s="392">
        <v>1610.13</v>
      </c>
    </row>
    <row r="200" spans="2:8" x14ac:dyDescent="0.35">
      <c r="B200" s="389">
        <v>40780</v>
      </c>
      <c r="C200" s="390" t="s">
        <v>407</v>
      </c>
      <c r="D200" s="391" t="s">
        <v>408</v>
      </c>
      <c r="E200" s="390" t="s">
        <v>408</v>
      </c>
      <c r="F200" s="390" t="s">
        <v>382</v>
      </c>
      <c r="G200" s="335" t="s">
        <v>315</v>
      </c>
      <c r="H200" s="392">
        <v>2359.4499999999998</v>
      </c>
    </row>
    <row r="201" spans="2:8" x14ac:dyDescent="0.35">
      <c r="B201" s="389">
        <v>37336</v>
      </c>
      <c r="C201" s="390" t="s">
        <v>407</v>
      </c>
      <c r="D201" s="391" t="s">
        <v>408</v>
      </c>
      <c r="E201" s="390" t="s">
        <v>408</v>
      </c>
      <c r="F201" s="390" t="s">
        <v>645</v>
      </c>
      <c r="G201" s="335" t="s">
        <v>307</v>
      </c>
      <c r="H201" s="392">
        <v>2557.79</v>
      </c>
    </row>
    <row r="202" spans="2:8" x14ac:dyDescent="0.35">
      <c r="B202" s="389">
        <v>39422</v>
      </c>
      <c r="C202" s="390" t="s">
        <v>555</v>
      </c>
      <c r="D202" s="391" t="s">
        <v>642</v>
      </c>
      <c r="E202" s="390" t="s">
        <v>643</v>
      </c>
      <c r="F202" s="390" t="s">
        <v>646</v>
      </c>
      <c r="G202" s="335" t="s">
        <v>307</v>
      </c>
      <c r="H202" s="392">
        <v>1685.41</v>
      </c>
    </row>
    <row r="203" spans="2:8" x14ac:dyDescent="0.35">
      <c r="B203" s="389">
        <v>37726</v>
      </c>
      <c r="C203" s="390" t="s">
        <v>407</v>
      </c>
      <c r="D203" s="391" t="s">
        <v>408</v>
      </c>
      <c r="E203" s="390" t="s">
        <v>408</v>
      </c>
      <c r="F203" s="390" t="s">
        <v>647</v>
      </c>
      <c r="G203" s="335" t="s">
        <v>307</v>
      </c>
      <c r="H203" s="392">
        <v>1931.3</v>
      </c>
    </row>
    <row r="204" spans="2:8" x14ac:dyDescent="0.35">
      <c r="B204" s="389">
        <v>41242</v>
      </c>
      <c r="C204" s="390" t="s">
        <v>407</v>
      </c>
      <c r="D204" s="391" t="s">
        <v>408</v>
      </c>
      <c r="E204" s="390" t="s">
        <v>408</v>
      </c>
      <c r="F204" s="390" t="s">
        <v>383</v>
      </c>
      <c r="G204" s="335" t="s">
        <v>307</v>
      </c>
      <c r="H204" s="392">
        <v>2104.0700000000002</v>
      </c>
    </row>
    <row r="205" spans="2:8" x14ac:dyDescent="0.35">
      <c r="B205" s="389">
        <v>41571</v>
      </c>
      <c r="C205" s="390" t="s">
        <v>407</v>
      </c>
      <c r="D205" s="391" t="s">
        <v>408</v>
      </c>
      <c r="E205" s="390" t="s">
        <v>408</v>
      </c>
      <c r="F205" s="390" t="s">
        <v>648</v>
      </c>
      <c r="G205" s="335" t="s">
        <v>307</v>
      </c>
      <c r="H205" s="392">
        <v>1563.5</v>
      </c>
    </row>
    <row r="206" spans="2:8" x14ac:dyDescent="0.35">
      <c r="B206" s="389">
        <v>32597</v>
      </c>
      <c r="C206" s="390" t="s">
        <v>407</v>
      </c>
      <c r="D206" s="391" t="s">
        <v>408</v>
      </c>
      <c r="E206" s="390" t="s">
        <v>408</v>
      </c>
      <c r="F206" s="390" t="s">
        <v>646</v>
      </c>
      <c r="G206" s="335" t="s">
        <v>307</v>
      </c>
      <c r="H206" s="392">
        <v>3392.1800000000003</v>
      </c>
    </row>
    <row r="207" spans="2:8" x14ac:dyDescent="0.35">
      <c r="B207" s="389">
        <v>39898</v>
      </c>
      <c r="C207" s="390" t="s">
        <v>304</v>
      </c>
      <c r="D207" s="391" t="s">
        <v>334</v>
      </c>
      <c r="E207" s="390" t="s">
        <v>649</v>
      </c>
      <c r="F207" s="390" t="s">
        <v>650</v>
      </c>
      <c r="G207" s="335" t="s">
        <v>307</v>
      </c>
      <c r="H207" s="392">
        <v>1069.72</v>
      </c>
    </row>
    <row r="208" spans="2:8" x14ac:dyDescent="0.35">
      <c r="B208" s="389">
        <v>37721</v>
      </c>
      <c r="C208" s="390" t="s">
        <v>407</v>
      </c>
      <c r="D208" s="391" t="s">
        <v>445</v>
      </c>
      <c r="E208" s="390" t="s">
        <v>530</v>
      </c>
      <c r="F208" s="390" t="s">
        <v>651</v>
      </c>
      <c r="G208" s="335" t="s">
        <v>307</v>
      </c>
      <c r="H208" s="392">
        <v>1189.8</v>
      </c>
    </row>
    <row r="209" spans="2:8" x14ac:dyDescent="0.35">
      <c r="B209" s="389">
        <v>29111</v>
      </c>
      <c r="C209" s="390" t="s">
        <v>414</v>
      </c>
      <c r="D209" s="391" t="s">
        <v>415</v>
      </c>
      <c r="E209" s="390" t="s">
        <v>652</v>
      </c>
      <c r="F209" s="390" t="s">
        <v>653</v>
      </c>
      <c r="G209" s="335" t="s">
        <v>307</v>
      </c>
      <c r="H209" s="392">
        <v>2020</v>
      </c>
    </row>
    <row r="210" spans="2:8" x14ac:dyDescent="0.35">
      <c r="B210" s="389">
        <v>39560</v>
      </c>
      <c r="C210" s="390" t="s">
        <v>414</v>
      </c>
      <c r="D210" s="391" t="s">
        <v>415</v>
      </c>
      <c r="E210" s="390" t="s">
        <v>654</v>
      </c>
      <c r="F210" s="390" t="s">
        <v>655</v>
      </c>
      <c r="G210" s="335" t="s">
        <v>307</v>
      </c>
      <c r="H210" s="392">
        <v>1051.4000000000001</v>
      </c>
    </row>
    <row r="211" spans="2:8" x14ac:dyDescent="0.35">
      <c r="B211" s="389">
        <v>38309</v>
      </c>
      <c r="C211" s="390" t="s">
        <v>414</v>
      </c>
      <c r="D211" s="391" t="s">
        <v>415</v>
      </c>
      <c r="E211" s="390" t="s">
        <v>656</v>
      </c>
      <c r="F211" s="390" t="s">
        <v>600</v>
      </c>
      <c r="G211" s="335" t="s">
        <v>307</v>
      </c>
      <c r="H211" s="392">
        <v>1718</v>
      </c>
    </row>
    <row r="212" spans="2:8" x14ac:dyDescent="0.35">
      <c r="B212" s="389">
        <v>40087</v>
      </c>
      <c r="C212" s="390" t="s">
        <v>414</v>
      </c>
      <c r="D212" s="391" t="s">
        <v>415</v>
      </c>
      <c r="E212" s="390" t="s">
        <v>652</v>
      </c>
      <c r="F212" s="390" t="s">
        <v>657</v>
      </c>
      <c r="G212" s="335" t="s">
        <v>307</v>
      </c>
      <c r="H212" s="392">
        <v>1580.14</v>
      </c>
    </row>
    <row r="213" spans="2:8" x14ac:dyDescent="0.35">
      <c r="B213" s="389">
        <v>43907</v>
      </c>
      <c r="C213" s="390" t="s">
        <v>389</v>
      </c>
      <c r="D213" s="391" t="s">
        <v>400</v>
      </c>
      <c r="E213" s="390" t="s">
        <v>658</v>
      </c>
      <c r="F213" s="390" t="s">
        <v>659</v>
      </c>
      <c r="G213" s="335" t="s">
        <v>307</v>
      </c>
      <c r="H213" s="392">
        <v>2050.96</v>
      </c>
    </row>
    <row r="214" spans="2:8" x14ac:dyDescent="0.35">
      <c r="B214" s="389">
        <v>39982</v>
      </c>
      <c r="C214" s="390" t="s">
        <v>304</v>
      </c>
      <c r="D214" s="391" t="s">
        <v>323</v>
      </c>
      <c r="E214" s="390" t="s">
        <v>466</v>
      </c>
      <c r="F214" s="390" t="s">
        <v>660</v>
      </c>
      <c r="G214" s="335" t="s">
        <v>307</v>
      </c>
      <c r="H214" s="392">
        <v>2638.2299999999996</v>
      </c>
    </row>
    <row r="215" spans="2:8" x14ac:dyDescent="0.35">
      <c r="B215" s="389">
        <v>39016</v>
      </c>
      <c r="C215" s="390" t="s">
        <v>414</v>
      </c>
      <c r="D215" s="391" t="s">
        <v>415</v>
      </c>
      <c r="E215" s="390" t="s">
        <v>654</v>
      </c>
      <c r="F215" s="390" t="s">
        <v>661</v>
      </c>
      <c r="G215" s="335" t="s">
        <v>315</v>
      </c>
      <c r="H215" s="392">
        <v>1892.64</v>
      </c>
    </row>
    <row r="216" spans="2:8" x14ac:dyDescent="0.35">
      <c r="B216" s="389">
        <v>40477</v>
      </c>
      <c r="C216" s="390" t="s">
        <v>414</v>
      </c>
      <c r="D216" s="391" t="s">
        <v>415</v>
      </c>
      <c r="E216" s="390" t="s">
        <v>652</v>
      </c>
      <c r="F216" s="390" t="s">
        <v>662</v>
      </c>
      <c r="G216" s="335" t="s">
        <v>307</v>
      </c>
      <c r="H216" s="392">
        <v>1807.54</v>
      </c>
    </row>
    <row r="217" spans="2:8" x14ac:dyDescent="0.35">
      <c r="B217" s="389">
        <v>30194</v>
      </c>
      <c r="C217" s="390" t="s">
        <v>414</v>
      </c>
      <c r="D217" s="391" t="s">
        <v>415</v>
      </c>
      <c r="E217" s="390" t="s">
        <v>652</v>
      </c>
      <c r="F217" s="390" t="s">
        <v>663</v>
      </c>
      <c r="G217" s="335" t="s">
        <v>315</v>
      </c>
      <c r="H217" s="392">
        <v>3304.8100000000004</v>
      </c>
    </row>
    <row r="218" spans="2:8" x14ac:dyDescent="0.35">
      <c r="B218" s="389">
        <v>37770</v>
      </c>
      <c r="C218" s="390" t="s">
        <v>414</v>
      </c>
      <c r="D218" s="391" t="s">
        <v>415</v>
      </c>
      <c r="E218" s="390" t="s">
        <v>652</v>
      </c>
      <c r="F218" s="390" t="s">
        <v>663</v>
      </c>
      <c r="G218" s="335" t="s">
        <v>315</v>
      </c>
      <c r="H218" s="392">
        <v>2877.87</v>
      </c>
    </row>
    <row r="219" spans="2:8" x14ac:dyDescent="0.35">
      <c r="B219" s="389">
        <v>42311</v>
      </c>
      <c r="C219" s="390" t="s">
        <v>414</v>
      </c>
      <c r="D219" s="391" t="s">
        <v>415</v>
      </c>
      <c r="E219" s="390" t="s">
        <v>656</v>
      </c>
      <c r="F219" s="390" t="s">
        <v>664</v>
      </c>
      <c r="G219" s="335" t="s">
        <v>307</v>
      </c>
      <c r="H219" s="392">
        <v>1000.86</v>
      </c>
    </row>
    <row r="220" spans="2:8" x14ac:dyDescent="0.35">
      <c r="B220" s="389">
        <v>40456</v>
      </c>
      <c r="C220" s="390" t="s">
        <v>414</v>
      </c>
      <c r="D220" s="391" t="s">
        <v>415</v>
      </c>
      <c r="E220" s="390" t="s">
        <v>665</v>
      </c>
      <c r="F220" s="390" t="s">
        <v>666</v>
      </c>
      <c r="G220" s="335" t="s">
        <v>307</v>
      </c>
      <c r="H220" s="392">
        <v>996.47</v>
      </c>
    </row>
    <row r="221" spans="2:8" x14ac:dyDescent="0.35">
      <c r="B221" s="389">
        <v>33539</v>
      </c>
      <c r="C221" s="390" t="s">
        <v>414</v>
      </c>
      <c r="D221" s="391" t="s">
        <v>415</v>
      </c>
      <c r="E221" s="390" t="s">
        <v>652</v>
      </c>
      <c r="F221" s="390" t="s">
        <v>667</v>
      </c>
      <c r="G221" s="335" t="s">
        <v>307</v>
      </c>
      <c r="H221" s="392">
        <v>1811.31</v>
      </c>
    </row>
    <row r="222" spans="2:8" x14ac:dyDescent="0.35">
      <c r="B222" s="389">
        <v>40820</v>
      </c>
      <c r="C222" s="390" t="s">
        <v>414</v>
      </c>
      <c r="D222" s="391" t="s">
        <v>415</v>
      </c>
      <c r="E222" s="390" t="s">
        <v>668</v>
      </c>
      <c r="F222" s="390" t="s">
        <v>669</v>
      </c>
      <c r="G222" s="335" t="s">
        <v>307</v>
      </c>
      <c r="H222" s="392">
        <v>1093.31</v>
      </c>
    </row>
    <row r="223" spans="2:8" x14ac:dyDescent="0.35">
      <c r="B223" s="389">
        <v>41396</v>
      </c>
      <c r="C223" s="390" t="s">
        <v>460</v>
      </c>
      <c r="D223" s="391" t="s">
        <v>461</v>
      </c>
      <c r="E223" s="390" t="s">
        <v>670</v>
      </c>
      <c r="F223" s="390" t="s">
        <v>671</v>
      </c>
      <c r="G223" s="335" t="s">
        <v>307</v>
      </c>
      <c r="H223" s="392">
        <v>1097.1300000000001</v>
      </c>
    </row>
    <row r="224" spans="2:8" x14ac:dyDescent="0.35">
      <c r="B224" s="389">
        <v>41240</v>
      </c>
      <c r="C224" s="390" t="s">
        <v>672</v>
      </c>
      <c r="D224" s="391" t="s">
        <v>673</v>
      </c>
      <c r="E224" s="390" t="s">
        <v>674</v>
      </c>
      <c r="F224" s="390" t="s">
        <v>675</v>
      </c>
      <c r="G224" s="335" t="s">
        <v>307</v>
      </c>
      <c r="H224" s="392">
        <v>1074.26</v>
      </c>
    </row>
    <row r="225" spans="2:8" x14ac:dyDescent="0.35">
      <c r="B225" s="389">
        <v>33506</v>
      </c>
      <c r="C225" s="390" t="s">
        <v>414</v>
      </c>
      <c r="D225" s="391" t="s">
        <v>415</v>
      </c>
      <c r="E225" s="390" t="s">
        <v>652</v>
      </c>
      <c r="F225" s="390" t="s">
        <v>676</v>
      </c>
      <c r="G225" s="335" t="s">
        <v>307</v>
      </c>
      <c r="H225" s="392">
        <v>3178.3999999999996</v>
      </c>
    </row>
    <row r="226" spans="2:8" x14ac:dyDescent="0.35">
      <c r="B226" s="389">
        <v>39751</v>
      </c>
      <c r="C226" s="390" t="s">
        <v>677</v>
      </c>
      <c r="D226" s="391" t="s">
        <v>678</v>
      </c>
      <c r="E226" s="390" t="s">
        <v>679</v>
      </c>
      <c r="F226" s="390" t="s">
        <v>680</v>
      </c>
      <c r="G226" s="335" t="s">
        <v>307</v>
      </c>
      <c r="H226" s="392">
        <v>1926.51</v>
      </c>
    </row>
    <row r="227" spans="2:8" x14ac:dyDescent="0.35">
      <c r="B227" s="389">
        <v>37955</v>
      </c>
      <c r="C227" s="390" t="s">
        <v>414</v>
      </c>
      <c r="D227" s="391" t="s">
        <v>415</v>
      </c>
      <c r="E227" s="390" t="s">
        <v>681</v>
      </c>
      <c r="F227" s="390" t="s">
        <v>682</v>
      </c>
      <c r="G227" s="335" t="s">
        <v>307</v>
      </c>
      <c r="H227" s="392">
        <v>2209.2600000000002</v>
      </c>
    </row>
    <row r="228" spans="2:8" x14ac:dyDescent="0.35">
      <c r="B228" s="389">
        <v>41114</v>
      </c>
      <c r="C228" s="390" t="s">
        <v>437</v>
      </c>
      <c r="D228" s="391" t="s">
        <v>438</v>
      </c>
      <c r="E228" s="390" t="s">
        <v>572</v>
      </c>
      <c r="F228" s="390" t="s">
        <v>683</v>
      </c>
      <c r="G228" s="335" t="s">
        <v>307</v>
      </c>
      <c r="H228" s="392">
        <v>1008.76</v>
      </c>
    </row>
    <row r="229" spans="2:8" x14ac:dyDescent="0.35">
      <c r="B229" s="389">
        <v>41605</v>
      </c>
      <c r="C229" s="390" t="s">
        <v>672</v>
      </c>
      <c r="D229" s="391" t="s">
        <v>673</v>
      </c>
      <c r="E229" s="390" t="s">
        <v>684</v>
      </c>
      <c r="F229" s="390" t="s">
        <v>685</v>
      </c>
      <c r="G229" s="335" t="s">
        <v>307</v>
      </c>
      <c r="H229" s="392">
        <v>1000.31</v>
      </c>
    </row>
    <row r="230" spans="2:8" x14ac:dyDescent="0.35">
      <c r="B230" s="389">
        <v>34242</v>
      </c>
      <c r="C230" s="390" t="s">
        <v>672</v>
      </c>
      <c r="D230" s="391" t="s">
        <v>673</v>
      </c>
      <c r="E230" s="390" t="s">
        <v>686</v>
      </c>
      <c r="F230" s="390" t="s">
        <v>687</v>
      </c>
      <c r="G230" s="335" t="s">
        <v>307</v>
      </c>
      <c r="H230" s="392">
        <v>2294.7199999999998</v>
      </c>
    </row>
    <row r="231" spans="2:8" x14ac:dyDescent="0.35">
      <c r="B231" s="389">
        <v>41765</v>
      </c>
      <c r="C231" s="390" t="s">
        <v>672</v>
      </c>
      <c r="D231" s="391" t="s">
        <v>673</v>
      </c>
      <c r="E231" s="390" t="s">
        <v>688</v>
      </c>
      <c r="F231" s="390" t="s">
        <v>689</v>
      </c>
      <c r="G231" s="335" t="s">
        <v>307</v>
      </c>
      <c r="H231" s="392">
        <v>2017.36</v>
      </c>
    </row>
    <row r="232" spans="2:8" x14ac:dyDescent="0.35">
      <c r="B232" s="389">
        <v>37558</v>
      </c>
      <c r="C232" s="390" t="s">
        <v>672</v>
      </c>
      <c r="D232" s="391" t="s">
        <v>673</v>
      </c>
      <c r="E232" s="390" t="s">
        <v>674</v>
      </c>
      <c r="F232" s="390" t="s">
        <v>690</v>
      </c>
      <c r="G232" s="335" t="s">
        <v>307</v>
      </c>
      <c r="H232" s="392">
        <v>1702.54</v>
      </c>
    </row>
    <row r="233" spans="2:8" x14ac:dyDescent="0.35">
      <c r="B233" s="389">
        <v>41872</v>
      </c>
      <c r="C233" s="390" t="s">
        <v>672</v>
      </c>
      <c r="D233" s="391" t="s">
        <v>673</v>
      </c>
      <c r="E233" s="390" t="s">
        <v>674</v>
      </c>
      <c r="F233" s="390" t="s">
        <v>691</v>
      </c>
      <c r="G233" s="335" t="s">
        <v>307</v>
      </c>
      <c r="H233" s="392">
        <v>2201.6999999999998</v>
      </c>
    </row>
    <row r="234" spans="2:8" x14ac:dyDescent="0.35">
      <c r="B234" s="389">
        <v>40877</v>
      </c>
      <c r="C234" s="390" t="s">
        <v>672</v>
      </c>
      <c r="D234" s="391" t="s">
        <v>673</v>
      </c>
      <c r="E234" s="390" t="s">
        <v>684</v>
      </c>
      <c r="F234" s="390" t="s">
        <v>692</v>
      </c>
      <c r="G234" s="335" t="s">
        <v>307</v>
      </c>
      <c r="H234" s="392">
        <v>2001.61</v>
      </c>
    </row>
    <row r="235" spans="2:8" x14ac:dyDescent="0.35">
      <c r="B235" s="389">
        <v>42271</v>
      </c>
      <c r="C235" s="390" t="s">
        <v>414</v>
      </c>
      <c r="D235" s="391" t="s">
        <v>415</v>
      </c>
      <c r="E235" s="390" t="s">
        <v>693</v>
      </c>
      <c r="F235" s="390" t="s">
        <v>694</v>
      </c>
      <c r="G235" s="335" t="s">
        <v>307</v>
      </c>
      <c r="H235" s="392">
        <v>2152.6800000000003</v>
      </c>
    </row>
    <row r="236" spans="2:8" x14ac:dyDescent="0.35">
      <c r="B236" s="389">
        <v>35901</v>
      </c>
      <c r="C236" s="390" t="s">
        <v>460</v>
      </c>
      <c r="D236" s="391" t="s">
        <v>461</v>
      </c>
      <c r="E236" s="390" t="s">
        <v>462</v>
      </c>
      <c r="F236" s="390" t="s">
        <v>695</v>
      </c>
      <c r="G236" s="335" t="s">
        <v>307</v>
      </c>
      <c r="H236" s="392">
        <v>1892.6</v>
      </c>
    </row>
    <row r="237" spans="2:8" x14ac:dyDescent="0.35">
      <c r="B237" s="389">
        <v>39783</v>
      </c>
      <c r="C237" s="390" t="s">
        <v>468</v>
      </c>
      <c r="D237" s="391" t="s">
        <v>469</v>
      </c>
      <c r="E237" s="390" t="s">
        <v>470</v>
      </c>
      <c r="F237" s="390" t="s">
        <v>696</v>
      </c>
      <c r="G237" s="335" t="s">
        <v>307</v>
      </c>
      <c r="H237" s="392">
        <v>1772.44</v>
      </c>
    </row>
    <row r="238" spans="2:8" x14ac:dyDescent="0.35">
      <c r="B238" s="389">
        <v>39058</v>
      </c>
      <c r="C238" s="390" t="s">
        <v>625</v>
      </c>
      <c r="D238" s="391" t="s">
        <v>626</v>
      </c>
      <c r="E238" s="390" t="s">
        <v>627</v>
      </c>
      <c r="F238" s="390" t="s">
        <v>697</v>
      </c>
      <c r="G238" s="335" t="s">
        <v>315</v>
      </c>
      <c r="H238" s="392">
        <v>1813.62</v>
      </c>
    </row>
    <row r="239" spans="2:8" x14ac:dyDescent="0.35">
      <c r="B239" s="389">
        <v>40871</v>
      </c>
      <c r="C239" s="390" t="s">
        <v>304</v>
      </c>
      <c r="D239" s="391" t="s">
        <v>334</v>
      </c>
      <c r="E239" s="390" t="s">
        <v>698</v>
      </c>
      <c r="F239" s="390" t="s">
        <v>699</v>
      </c>
      <c r="G239" s="335" t="s">
        <v>307</v>
      </c>
      <c r="H239" s="392">
        <v>1164.54</v>
      </c>
    </row>
    <row r="240" spans="2:8" x14ac:dyDescent="0.35">
      <c r="B240" s="389">
        <v>41226</v>
      </c>
      <c r="C240" s="390" t="s">
        <v>304</v>
      </c>
      <c r="D240" s="391" t="s">
        <v>310</v>
      </c>
      <c r="E240" s="390" t="s">
        <v>311</v>
      </c>
      <c r="F240" s="390" t="s">
        <v>700</v>
      </c>
      <c r="G240" s="335" t="s">
        <v>307</v>
      </c>
      <c r="H240" s="392">
        <v>2262.87</v>
      </c>
    </row>
    <row r="241" spans="2:8" x14ac:dyDescent="0.35">
      <c r="B241" s="389">
        <v>35899</v>
      </c>
      <c r="C241" s="390" t="s">
        <v>625</v>
      </c>
      <c r="D241" s="391" t="s">
        <v>626</v>
      </c>
      <c r="E241" s="390" t="s">
        <v>701</v>
      </c>
      <c r="F241" s="390" t="s">
        <v>702</v>
      </c>
      <c r="G241" s="335" t="s">
        <v>315</v>
      </c>
      <c r="H241" s="392">
        <v>2265.42</v>
      </c>
    </row>
    <row r="242" spans="2:8" x14ac:dyDescent="0.35">
      <c r="B242" s="389">
        <v>37593</v>
      </c>
      <c r="C242" s="390" t="s">
        <v>625</v>
      </c>
      <c r="D242" s="391" t="s">
        <v>626</v>
      </c>
      <c r="E242" s="390" t="s">
        <v>701</v>
      </c>
      <c r="F242" s="390" t="s">
        <v>703</v>
      </c>
      <c r="G242" s="335" t="s">
        <v>307</v>
      </c>
      <c r="H242" s="392">
        <v>2325</v>
      </c>
    </row>
    <row r="243" spans="2:8" x14ac:dyDescent="0.35">
      <c r="B243" s="389">
        <v>44012</v>
      </c>
      <c r="C243" s="390" t="s">
        <v>304</v>
      </c>
      <c r="D243" s="391" t="s">
        <v>311</v>
      </c>
      <c r="E243" s="390" t="s">
        <v>311</v>
      </c>
      <c r="F243" s="390" t="s">
        <v>704</v>
      </c>
      <c r="G243" s="335" t="s">
        <v>307</v>
      </c>
      <c r="H243" s="392">
        <v>1997.42</v>
      </c>
    </row>
    <row r="244" spans="2:8" x14ac:dyDescent="0.35">
      <c r="B244" s="389">
        <v>41964</v>
      </c>
      <c r="C244" s="390" t="s">
        <v>705</v>
      </c>
      <c r="D244" s="391" t="s">
        <v>706</v>
      </c>
      <c r="E244" s="390" t="s">
        <v>707</v>
      </c>
      <c r="F244" s="390" t="s">
        <v>708</v>
      </c>
      <c r="G244" s="335" t="s">
        <v>307</v>
      </c>
      <c r="H244" s="392">
        <v>1202.97</v>
      </c>
    </row>
    <row r="245" spans="2:8" x14ac:dyDescent="0.35">
      <c r="B245" s="389">
        <v>41973</v>
      </c>
      <c r="C245" s="390" t="s">
        <v>625</v>
      </c>
      <c r="D245" s="391" t="s">
        <v>626</v>
      </c>
      <c r="E245" s="390" t="s">
        <v>701</v>
      </c>
      <c r="F245" s="390" t="s">
        <v>709</v>
      </c>
      <c r="G245" s="335" t="s">
        <v>307</v>
      </c>
      <c r="H245" s="392">
        <v>2260.7600000000002</v>
      </c>
    </row>
    <row r="246" spans="2:8" x14ac:dyDescent="0.35">
      <c r="B246" s="389">
        <v>37019</v>
      </c>
      <c r="C246" s="390" t="s">
        <v>407</v>
      </c>
      <c r="D246" s="391" t="s">
        <v>408</v>
      </c>
      <c r="E246" s="390" t="s">
        <v>408</v>
      </c>
      <c r="F246" s="390" t="s">
        <v>710</v>
      </c>
      <c r="G246" s="335" t="s">
        <v>307</v>
      </c>
      <c r="H246" s="392">
        <v>1711.87</v>
      </c>
    </row>
    <row r="247" spans="2:8" x14ac:dyDescent="0.35">
      <c r="B247" s="389">
        <v>41037</v>
      </c>
      <c r="C247" s="390" t="s">
        <v>468</v>
      </c>
      <c r="D247" s="391" t="s">
        <v>469</v>
      </c>
      <c r="E247" s="390" t="s">
        <v>711</v>
      </c>
      <c r="F247" s="390" t="s">
        <v>712</v>
      </c>
      <c r="G247" s="335" t="s">
        <v>307</v>
      </c>
      <c r="H247" s="392">
        <v>2020.25</v>
      </c>
    </row>
    <row r="248" spans="2:8" x14ac:dyDescent="0.35">
      <c r="B248" s="389">
        <v>38568</v>
      </c>
      <c r="C248" s="390" t="s">
        <v>468</v>
      </c>
      <c r="D248" s="391" t="s">
        <v>469</v>
      </c>
      <c r="E248" s="390" t="s">
        <v>470</v>
      </c>
      <c r="F248" s="390" t="s">
        <v>713</v>
      </c>
      <c r="G248" s="335" t="s">
        <v>307</v>
      </c>
      <c r="H248" s="392">
        <v>1714.27</v>
      </c>
    </row>
    <row r="249" spans="2:8" x14ac:dyDescent="0.35">
      <c r="B249" s="389">
        <v>42157</v>
      </c>
      <c r="C249" s="390" t="s">
        <v>468</v>
      </c>
      <c r="D249" s="391" t="s">
        <v>469</v>
      </c>
      <c r="E249" s="390" t="s">
        <v>470</v>
      </c>
      <c r="F249" s="390" t="s">
        <v>714</v>
      </c>
      <c r="G249" s="335" t="s">
        <v>307</v>
      </c>
      <c r="H249" s="392">
        <v>956.08</v>
      </c>
    </row>
    <row r="250" spans="2:8" x14ac:dyDescent="0.35">
      <c r="B250" s="389">
        <v>41192</v>
      </c>
      <c r="C250" s="390" t="s">
        <v>437</v>
      </c>
      <c r="D250" s="391" t="s">
        <v>438</v>
      </c>
      <c r="E250" s="390" t="s">
        <v>715</v>
      </c>
      <c r="F250" s="390" t="s">
        <v>716</v>
      </c>
      <c r="G250" s="335" t="s">
        <v>307</v>
      </c>
      <c r="H250" s="392">
        <v>1879.97</v>
      </c>
    </row>
    <row r="251" spans="2:8" x14ac:dyDescent="0.35">
      <c r="B251" s="389">
        <v>41604</v>
      </c>
      <c r="C251" s="390" t="s">
        <v>468</v>
      </c>
      <c r="D251" s="391" t="s">
        <v>469</v>
      </c>
      <c r="E251" s="390" t="s">
        <v>470</v>
      </c>
      <c r="F251" s="390" t="s">
        <v>717</v>
      </c>
      <c r="G251" s="335" t="s">
        <v>307</v>
      </c>
      <c r="H251" s="392">
        <v>2201.9699999999998</v>
      </c>
    </row>
    <row r="252" spans="2:8" x14ac:dyDescent="0.35">
      <c r="B252" s="389">
        <v>41975</v>
      </c>
      <c r="C252" s="390" t="s">
        <v>468</v>
      </c>
      <c r="D252" s="391" t="s">
        <v>469</v>
      </c>
      <c r="E252" s="390" t="s">
        <v>718</v>
      </c>
      <c r="F252" s="390" t="s">
        <v>719</v>
      </c>
      <c r="G252" s="335" t="s">
        <v>307</v>
      </c>
      <c r="H252" s="392">
        <v>1089.1500000000001</v>
      </c>
    </row>
    <row r="253" spans="2:8" x14ac:dyDescent="0.35">
      <c r="B253" s="389">
        <v>36853</v>
      </c>
      <c r="C253" s="390" t="s">
        <v>720</v>
      </c>
      <c r="D253" s="391" t="s">
        <v>721</v>
      </c>
      <c r="E253" s="390" t="s">
        <v>722</v>
      </c>
      <c r="F253" s="390" t="s">
        <v>723</v>
      </c>
      <c r="G253" s="335" t="s">
        <v>307</v>
      </c>
      <c r="H253" s="392">
        <v>2220.7200000000003</v>
      </c>
    </row>
    <row r="254" spans="2:8" x14ac:dyDescent="0.35">
      <c r="B254" s="389">
        <v>39961</v>
      </c>
      <c r="C254" s="390" t="s">
        <v>720</v>
      </c>
      <c r="D254" s="391" t="s">
        <v>721</v>
      </c>
      <c r="E254" s="390" t="s">
        <v>722</v>
      </c>
      <c r="F254" s="390" t="s">
        <v>724</v>
      </c>
      <c r="G254" s="335" t="s">
        <v>307</v>
      </c>
      <c r="H254" s="392">
        <v>1903.68</v>
      </c>
    </row>
    <row r="255" spans="2:8" x14ac:dyDescent="0.35">
      <c r="B255" s="389">
        <v>37238</v>
      </c>
      <c r="C255" s="390" t="s">
        <v>720</v>
      </c>
      <c r="D255" s="391" t="s">
        <v>721</v>
      </c>
      <c r="E255" s="390" t="s">
        <v>722</v>
      </c>
      <c r="F255" s="390" t="s">
        <v>725</v>
      </c>
      <c r="G255" s="335" t="s">
        <v>315</v>
      </c>
      <c r="H255" s="392">
        <v>3306.2699999999995</v>
      </c>
    </row>
    <row r="256" spans="2:8" x14ac:dyDescent="0.35">
      <c r="B256" s="389">
        <v>41984</v>
      </c>
      <c r="C256" s="390" t="s">
        <v>720</v>
      </c>
      <c r="D256" s="391" t="s">
        <v>721</v>
      </c>
      <c r="E256" s="390" t="s">
        <v>722</v>
      </c>
      <c r="F256" s="390" t="s">
        <v>726</v>
      </c>
      <c r="G256" s="335" t="s">
        <v>307</v>
      </c>
      <c r="H256" s="392">
        <v>2208.75</v>
      </c>
    </row>
    <row r="257" spans="2:8" x14ac:dyDescent="0.35">
      <c r="B257" s="389">
        <v>30432</v>
      </c>
      <c r="C257" s="390" t="s">
        <v>448</v>
      </c>
      <c r="D257" s="391" t="s">
        <v>449</v>
      </c>
      <c r="E257" s="390" t="s">
        <v>450</v>
      </c>
      <c r="F257" s="390" t="s">
        <v>727</v>
      </c>
      <c r="G257" s="335" t="s">
        <v>307</v>
      </c>
      <c r="H257" s="392">
        <v>2244.77</v>
      </c>
    </row>
    <row r="258" spans="2:8" x14ac:dyDescent="0.35">
      <c r="B258" s="389">
        <v>43741</v>
      </c>
      <c r="C258" s="390" t="s">
        <v>468</v>
      </c>
      <c r="D258" s="391" t="s">
        <v>469</v>
      </c>
      <c r="E258" s="390" t="s">
        <v>470</v>
      </c>
      <c r="F258" s="390" t="s">
        <v>728</v>
      </c>
      <c r="G258" s="335" t="s">
        <v>307</v>
      </c>
      <c r="H258" s="392">
        <v>2160.52</v>
      </c>
    </row>
    <row r="259" spans="2:8" x14ac:dyDescent="0.35">
      <c r="B259" s="389">
        <v>41604</v>
      </c>
      <c r="C259" s="390" t="s">
        <v>414</v>
      </c>
      <c r="D259" s="391" t="s">
        <v>415</v>
      </c>
      <c r="E259" s="390" t="s">
        <v>681</v>
      </c>
      <c r="F259" s="390" t="s">
        <v>729</v>
      </c>
      <c r="G259" s="335" t="s">
        <v>307</v>
      </c>
      <c r="H259" s="392">
        <v>2197.63</v>
      </c>
    </row>
    <row r="260" spans="2:8" x14ac:dyDescent="0.35">
      <c r="B260" s="389">
        <v>38099</v>
      </c>
      <c r="C260" s="390" t="s">
        <v>705</v>
      </c>
      <c r="D260" s="391" t="s">
        <v>706</v>
      </c>
      <c r="E260" s="390" t="s">
        <v>730</v>
      </c>
      <c r="F260" s="390" t="s">
        <v>731</v>
      </c>
      <c r="G260" s="335" t="s">
        <v>307</v>
      </c>
      <c r="H260" s="392">
        <v>1905.87</v>
      </c>
    </row>
    <row r="261" spans="2:8" x14ac:dyDescent="0.35">
      <c r="B261" s="389">
        <v>41765</v>
      </c>
      <c r="C261" s="390" t="s">
        <v>414</v>
      </c>
      <c r="D261" s="391" t="s">
        <v>415</v>
      </c>
      <c r="E261" s="390" t="s">
        <v>656</v>
      </c>
      <c r="F261" s="390" t="s">
        <v>732</v>
      </c>
      <c r="G261" s="335" t="s">
        <v>315</v>
      </c>
      <c r="H261" s="392">
        <v>2267.34</v>
      </c>
    </row>
    <row r="262" spans="2:8" x14ac:dyDescent="0.35">
      <c r="B262" s="389">
        <v>41594</v>
      </c>
      <c r="C262" s="390" t="s">
        <v>448</v>
      </c>
      <c r="D262" s="391" t="s">
        <v>449</v>
      </c>
      <c r="E262" s="390" t="s">
        <v>450</v>
      </c>
      <c r="F262" s="390" t="s">
        <v>733</v>
      </c>
      <c r="G262" s="335" t="s">
        <v>307</v>
      </c>
      <c r="H262" s="392">
        <v>2127.42</v>
      </c>
    </row>
    <row r="263" spans="2:8" x14ac:dyDescent="0.35">
      <c r="B263" s="389">
        <v>41975</v>
      </c>
      <c r="C263" s="390" t="s">
        <v>720</v>
      </c>
      <c r="D263" s="391" t="s">
        <v>721</v>
      </c>
      <c r="E263" s="390" t="s">
        <v>722</v>
      </c>
      <c r="F263" s="390" t="s">
        <v>734</v>
      </c>
      <c r="G263" s="335" t="s">
        <v>307</v>
      </c>
      <c r="H263" s="392">
        <v>2084.46</v>
      </c>
    </row>
    <row r="264" spans="2:8" x14ac:dyDescent="0.35">
      <c r="B264" s="389">
        <v>29872</v>
      </c>
      <c r="C264" s="390" t="s">
        <v>705</v>
      </c>
      <c r="D264" s="391" t="s">
        <v>706</v>
      </c>
      <c r="E264" s="390" t="s">
        <v>735</v>
      </c>
      <c r="F264" s="390" t="s">
        <v>736</v>
      </c>
      <c r="G264" s="335" t="s">
        <v>307</v>
      </c>
      <c r="H264" s="392">
        <v>2141.21</v>
      </c>
    </row>
    <row r="265" spans="2:8" x14ac:dyDescent="0.35">
      <c r="B265" s="389">
        <v>41465</v>
      </c>
      <c r="C265" s="390" t="s">
        <v>414</v>
      </c>
      <c r="D265" s="391" t="s">
        <v>415</v>
      </c>
      <c r="E265" s="390" t="s">
        <v>737</v>
      </c>
      <c r="F265" s="390" t="s">
        <v>738</v>
      </c>
      <c r="G265" s="335" t="s">
        <v>307</v>
      </c>
      <c r="H265" s="392">
        <v>2201.29</v>
      </c>
    </row>
    <row r="266" spans="2:8" x14ac:dyDescent="0.35">
      <c r="B266" s="389">
        <v>36642</v>
      </c>
      <c r="C266" s="390" t="s">
        <v>705</v>
      </c>
      <c r="D266" s="391" t="s">
        <v>706</v>
      </c>
      <c r="E266" s="390" t="s">
        <v>735</v>
      </c>
      <c r="F266" s="390" t="s">
        <v>739</v>
      </c>
      <c r="G266" s="335" t="s">
        <v>307</v>
      </c>
      <c r="H266" s="392">
        <v>1992.6</v>
      </c>
    </row>
    <row r="267" spans="2:8" x14ac:dyDescent="0.35">
      <c r="B267" s="389">
        <v>43580</v>
      </c>
      <c r="C267" s="390" t="s">
        <v>535</v>
      </c>
      <c r="D267" s="391" t="s">
        <v>536</v>
      </c>
      <c r="E267" s="390" t="s">
        <v>740</v>
      </c>
      <c r="F267" s="390" t="s">
        <v>741</v>
      </c>
      <c r="G267" s="335" t="s">
        <v>307</v>
      </c>
      <c r="H267" s="392">
        <v>2158.9699999999998</v>
      </c>
    </row>
    <row r="268" spans="2:8" x14ac:dyDescent="0.35">
      <c r="B268" s="389">
        <v>30628</v>
      </c>
      <c r="C268" s="390" t="s">
        <v>448</v>
      </c>
      <c r="D268" s="391" t="s">
        <v>449</v>
      </c>
      <c r="E268" s="390" t="s">
        <v>450</v>
      </c>
      <c r="F268" s="390" t="s">
        <v>742</v>
      </c>
      <c r="G268" s="335" t="s">
        <v>307</v>
      </c>
      <c r="H268" s="392">
        <v>3160.0499999999997</v>
      </c>
    </row>
    <row r="269" spans="2:8" x14ac:dyDescent="0.35">
      <c r="B269" s="389">
        <v>41590</v>
      </c>
      <c r="C269" s="390" t="s">
        <v>705</v>
      </c>
      <c r="D269" s="391" t="s">
        <v>706</v>
      </c>
      <c r="E269" s="390" t="s">
        <v>735</v>
      </c>
      <c r="F269" s="390" t="s">
        <v>743</v>
      </c>
      <c r="G269" s="335" t="s">
        <v>307</v>
      </c>
      <c r="H269" s="392">
        <v>2119.85</v>
      </c>
    </row>
    <row r="270" spans="2:8" x14ac:dyDescent="0.35">
      <c r="B270" s="389">
        <v>38995</v>
      </c>
      <c r="C270" s="390" t="s">
        <v>407</v>
      </c>
      <c r="D270" s="391" t="s">
        <v>408</v>
      </c>
      <c r="E270" s="390" t="s">
        <v>408</v>
      </c>
      <c r="F270" s="390" t="s">
        <v>744</v>
      </c>
      <c r="G270" s="335" t="s">
        <v>307</v>
      </c>
      <c r="H270" s="392">
        <v>1382</v>
      </c>
    </row>
    <row r="271" spans="2:8" x14ac:dyDescent="0.35">
      <c r="B271" s="389">
        <v>41033</v>
      </c>
      <c r="C271" s="390" t="s">
        <v>535</v>
      </c>
      <c r="D271" s="391" t="s">
        <v>536</v>
      </c>
      <c r="E271" s="390" t="s">
        <v>537</v>
      </c>
      <c r="F271" s="390" t="s">
        <v>745</v>
      </c>
      <c r="G271" s="335" t="s">
        <v>307</v>
      </c>
      <c r="H271" s="392">
        <v>1950.75</v>
      </c>
    </row>
    <row r="272" spans="2:8" x14ac:dyDescent="0.35">
      <c r="B272" s="389">
        <v>43739</v>
      </c>
      <c r="C272" s="390" t="s">
        <v>720</v>
      </c>
      <c r="D272" s="391" t="s">
        <v>721</v>
      </c>
      <c r="E272" s="390" t="s">
        <v>722</v>
      </c>
      <c r="F272" s="390" t="s">
        <v>746</v>
      </c>
      <c r="G272" s="335" t="s">
        <v>307</v>
      </c>
      <c r="H272" s="392">
        <v>2239.89</v>
      </c>
    </row>
    <row r="273" spans="2:8" x14ac:dyDescent="0.35">
      <c r="B273" s="389">
        <v>39065</v>
      </c>
      <c r="C273" s="390" t="s">
        <v>304</v>
      </c>
      <c r="D273" s="391" t="s">
        <v>305</v>
      </c>
      <c r="E273" s="390" t="s">
        <v>305</v>
      </c>
      <c r="F273" s="390" t="s">
        <v>747</v>
      </c>
      <c r="G273" s="335" t="s">
        <v>307</v>
      </c>
      <c r="H273" s="392">
        <v>1021.77</v>
      </c>
    </row>
    <row r="274" spans="2:8" x14ac:dyDescent="0.35">
      <c r="B274" s="389">
        <v>41984</v>
      </c>
      <c r="C274" s="390" t="s">
        <v>535</v>
      </c>
      <c r="D274" s="391" t="s">
        <v>536</v>
      </c>
      <c r="E274" s="390" t="s">
        <v>748</v>
      </c>
      <c r="F274" s="390" t="s">
        <v>749</v>
      </c>
      <c r="G274" s="335" t="s">
        <v>307</v>
      </c>
      <c r="H274" s="392">
        <v>1591.18</v>
      </c>
    </row>
    <row r="275" spans="2:8" x14ac:dyDescent="0.35">
      <c r="B275" s="389">
        <v>41401</v>
      </c>
      <c r="C275" s="390" t="s">
        <v>535</v>
      </c>
      <c r="D275" s="391" t="s">
        <v>536</v>
      </c>
      <c r="E275" s="390" t="s">
        <v>750</v>
      </c>
      <c r="F275" s="390" t="s">
        <v>751</v>
      </c>
      <c r="G275" s="335" t="s">
        <v>307</v>
      </c>
      <c r="H275" s="392">
        <v>2020.36</v>
      </c>
    </row>
    <row r="276" spans="2:8" x14ac:dyDescent="0.35">
      <c r="B276" s="389">
        <v>35732</v>
      </c>
      <c r="C276" s="390" t="s">
        <v>448</v>
      </c>
      <c r="D276" s="391" t="s">
        <v>449</v>
      </c>
      <c r="E276" s="390" t="s">
        <v>450</v>
      </c>
      <c r="F276" s="390" t="s">
        <v>752</v>
      </c>
      <c r="G276" s="335" t="s">
        <v>307</v>
      </c>
      <c r="H276" s="392">
        <v>2063.77</v>
      </c>
    </row>
    <row r="277" spans="2:8" x14ac:dyDescent="0.35">
      <c r="B277" s="389">
        <v>41611</v>
      </c>
      <c r="C277" s="390" t="s">
        <v>705</v>
      </c>
      <c r="D277" s="391" t="s">
        <v>706</v>
      </c>
      <c r="E277" s="390" t="s">
        <v>753</v>
      </c>
      <c r="F277" s="390" t="s">
        <v>754</v>
      </c>
      <c r="G277" s="335" t="s">
        <v>307</v>
      </c>
      <c r="H277" s="392">
        <v>2172.31</v>
      </c>
    </row>
    <row r="278" spans="2:8" x14ac:dyDescent="0.35">
      <c r="B278" s="389">
        <v>36846</v>
      </c>
      <c r="C278" s="390" t="s">
        <v>448</v>
      </c>
      <c r="D278" s="391" t="s">
        <v>449</v>
      </c>
      <c r="E278" s="390" t="s">
        <v>450</v>
      </c>
      <c r="F278" s="390" t="s">
        <v>755</v>
      </c>
      <c r="G278" s="335" t="s">
        <v>307</v>
      </c>
      <c r="H278" s="392">
        <v>1801.54</v>
      </c>
    </row>
    <row r="279" spans="2:8" x14ac:dyDescent="0.35">
      <c r="B279" s="389">
        <v>42185</v>
      </c>
      <c r="C279" s="390" t="s">
        <v>756</v>
      </c>
      <c r="D279" s="391" t="s">
        <v>757</v>
      </c>
      <c r="E279" s="390" t="s">
        <v>758</v>
      </c>
      <c r="F279" s="390" t="s">
        <v>759</v>
      </c>
      <c r="G279" s="335" t="s">
        <v>307</v>
      </c>
      <c r="H279" s="392">
        <v>1980.12</v>
      </c>
    </row>
    <row r="280" spans="2:8" x14ac:dyDescent="0.35">
      <c r="B280" s="389">
        <v>41963</v>
      </c>
      <c r="C280" s="390" t="s">
        <v>705</v>
      </c>
      <c r="D280" s="391" t="s">
        <v>706</v>
      </c>
      <c r="E280" s="390" t="s">
        <v>760</v>
      </c>
      <c r="F280" s="390" t="s">
        <v>761</v>
      </c>
      <c r="G280" s="335" t="s">
        <v>307</v>
      </c>
      <c r="H280" s="392">
        <v>1001.58</v>
      </c>
    </row>
    <row r="281" spans="2:8" x14ac:dyDescent="0.35">
      <c r="B281" s="389">
        <v>35549</v>
      </c>
      <c r="C281" s="390" t="s">
        <v>437</v>
      </c>
      <c r="D281" s="391" t="s">
        <v>438</v>
      </c>
      <c r="E281" s="390" t="s">
        <v>526</v>
      </c>
      <c r="F281" s="390" t="s">
        <v>762</v>
      </c>
      <c r="G281" s="335" t="s">
        <v>307</v>
      </c>
      <c r="H281" s="392">
        <v>2029.5200000000002</v>
      </c>
    </row>
    <row r="282" spans="2:8" x14ac:dyDescent="0.35">
      <c r="B282" s="389">
        <v>41212</v>
      </c>
      <c r="C282" s="390" t="s">
        <v>437</v>
      </c>
      <c r="D282" s="391" t="s">
        <v>438</v>
      </c>
      <c r="E282" s="390" t="s">
        <v>526</v>
      </c>
      <c r="F282" s="390" t="s">
        <v>763</v>
      </c>
      <c r="G282" s="335" t="s">
        <v>307</v>
      </c>
      <c r="H282" s="392">
        <v>1726.79</v>
      </c>
    </row>
    <row r="283" spans="2:8" x14ac:dyDescent="0.35">
      <c r="B283" s="389">
        <v>39247</v>
      </c>
      <c r="C283" s="390" t="s">
        <v>389</v>
      </c>
      <c r="D283" s="391" t="s">
        <v>400</v>
      </c>
      <c r="E283" s="390" t="s">
        <v>593</v>
      </c>
      <c r="F283" s="390" t="s">
        <v>764</v>
      </c>
      <c r="G283" s="335" t="s">
        <v>315</v>
      </c>
      <c r="H283" s="392">
        <v>1950.99</v>
      </c>
    </row>
    <row r="284" spans="2:8" x14ac:dyDescent="0.35">
      <c r="B284" s="389">
        <v>41942</v>
      </c>
      <c r="C284" s="390" t="s">
        <v>765</v>
      </c>
      <c r="D284" s="391" t="s">
        <v>766</v>
      </c>
      <c r="E284" s="390" t="s">
        <v>767</v>
      </c>
      <c r="F284" s="390" t="s">
        <v>768</v>
      </c>
      <c r="G284" s="335" t="s">
        <v>307</v>
      </c>
      <c r="H284" s="392">
        <v>1029.96</v>
      </c>
    </row>
    <row r="285" spans="2:8" x14ac:dyDescent="0.35">
      <c r="B285" s="389">
        <v>41052</v>
      </c>
      <c r="C285" s="390" t="s">
        <v>414</v>
      </c>
      <c r="D285" s="391" t="s">
        <v>415</v>
      </c>
      <c r="E285" s="390" t="s">
        <v>652</v>
      </c>
      <c r="F285" s="390" t="s">
        <v>769</v>
      </c>
      <c r="G285" s="335" t="s">
        <v>307</v>
      </c>
      <c r="H285" s="392">
        <v>2042.29</v>
      </c>
    </row>
    <row r="286" spans="2:8" x14ac:dyDescent="0.35">
      <c r="B286" s="389">
        <v>38469</v>
      </c>
      <c r="C286" s="390" t="s">
        <v>555</v>
      </c>
      <c r="D286" s="391" t="s">
        <v>642</v>
      </c>
      <c r="E286" s="390" t="s">
        <v>643</v>
      </c>
      <c r="F286" s="390" t="s">
        <v>770</v>
      </c>
      <c r="G286" s="335" t="s">
        <v>307</v>
      </c>
      <c r="H286" s="392">
        <v>2639.1800000000003</v>
      </c>
    </row>
    <row r="287" spans="2:8" x14ac:dyDescent="0.35">
      <c r="B287" s="389">
        <v>34998</v>
      </c>
      <c r="C287" s="390" t="s">
        <v>407</v>
      </c>
      <c r="D287" s="391" t="s">
        <v>445</v>
      </c>
      <c r="E287" s="390" t="s">
        <v>771</v>
      </c>
      <c r="F287" s="390" t="s">
        <v>772</v>
      </c>
      <c r="G287" s="335" t="s">
        <v>315</v>
      </c>
      <c r="H287" s="392">
        <v>2619.33</v>
      </c>
    </row>
    <row r="288" spans="2:8" x14ac:dyDescent="0.35">
      <c r="B288" s="389">
        <v>39763</v>
      </c>
      <c r="C288" s="390" t="s">
        <v>407</v>
      </c>
      <c r="D288" s="391" t="s">
        <v>445</v>
      </c>
      <c r="E288" s="390" t="s">
        <v>771</v>
      </c>
      <c r="F288" s="390" t="s">
        <v>773</v>
      </c>
      <c r="G288" s="335" t="s">
        <v>307</v>
      </c>
      <c r="H288" s="392">
        <v>1761.23</v>
      </c>
    </row>
    <row r="289" spans="2:8" x14ac:dyDescent="0.35">
      <c r="B289" s="389">
        <v>39121</v>
      </c>
      <c r="C289" s="390" t="s">
        <v>356</v>
      </c>
      <c r="D289" s="391" t="s">
        <v>357</v>
      </c>
      <c r="E289" s="390" t="s">
        <v>774</v>
      </c>
      <c r="F289" s="390" t="s">
        <v>775</v>
      </c>
      <c r="G289" s="335" t="s">
        <v>307</v>
      </c>
      <c r="H289" s="392">
        <v>1714.31</v>
      </c>
    </row>
    <row r="290" spans="2:8" x14ac:dyDescent="0.35">
      <c r="B290" s="389">
        <v>43580</v>
      </c>
      <c r="C290" s="390" t="s">
        <v>437</v>
      </c>
      <c r="D290" s="391" t="s">
        <v>438</v>
      </c>
      <c r="E290" s="390" t="s">
        <v>776</v>
      </c>
      <c r="F290" s="390" t="s">
        <v>777</v>
      </c>
      <c r="G290" s="335" t="s">
        <v>307</v>
      </c>
      <c r="H290" s="392">
        <v>2251.2199999999998</v>
      </c>
    </row>
    <row r="291" spans="2:8" x14ac:dyDescent="0.35">
      <c r="B291" s="389">
        <v>41209</v>
      </c>
      <c r="C291" s="390" t="s">
        <v>356</v>
      </c>
      <c r="D291" s="391" t="s">
        <v>357</v>
      </c>
      <c r="E291" s="390" t="s">
        <v>358</v>
      </c>
      <c r="F291" s="390" t="s">
        <v>778</v>
      </c>
      <c r="G291" s="335" t="s">
        <v>307</v>
      </c>
      <c r="H291" s="392">
        <v>1825.57</v>
      </c>
    </row>
    <row r="292" spans="2:8" x14ac:dyDescent="0.35">
      <c r="B292" s="389">
        <v>34592</v>
      </c>
      <c r="C292" s="390" t="s">
        <v>407</v>
      </c>
      <c r="D292" s="391" t="s">
        <v>445</v>
      </c>
      <c r="E292" s="390" t="s">
        <v>779</v>
      </c>
      <c r="F292" s="390" t="s">
        <v>780</v>
      </c>
      <c r="G292" s="335" t="s">
        <v>315</v>
      </c>
      <c r="H292" s="392">
        <v>2452.0299999999997</v>
      </c>
    </row>
    <row r="293" spans="2:8" x14ac:dyDescent="0.35">
      <c r="B293" s="389">
        <v>41949</v>
      </c>
      <c r="C293" s="390" t="s">
        <v>781</v>
      </c>
      <c r="D293" s="391" t="s">
        <v>782</v>
      </c>
      <c r="E293" s="390" t="s">
        <v>783</v>
      </c>
      <c r="F293" s="390" t="s">
        <v>784</v>
      </c>
      <c r="G293" s="335" t="s">
        <v>307</v>
      </c>
      <c r="H293" s="392">
        <v>1732.21</v>
      </c>
    </row>
    <row r="294" spans="2:8" x14ac:dyDescent="0.35">
      <c r="B294" s="389">
        <v>40662</v>
      </c>
      <c r="C294" s="390" t="s">
        <v>407</v>
      </c>
      <c r="D294" s="391" t="s">
        <v>445</v>
      </c>
      <c r="E294" s="390" t="s">
        <v>785</v>
      </c>
      <c r="F294" s="390" t="s">
        <v>539</v>
      </c>
      <c r="G294" s="335" t="s">
        <v>307</v>
      </c>
      <c r="H294" s="392">
        <v>1929.35</v>
      </c>
    </row>
    <row r="295" spans="2:8" x14ac:dyDescent="0.35">
      <c r="B295" s="389">
        <v>33353</v>
      </c>
      <c r="C295" s="390" t="s">
        <v>407</v>
      </c>
      <c r="D295" s="391" t="s">
        <v>408</v>
      </c>
      <c r="E295" s="390" t="s">
        <v>408</v>
      </c>
      <c r="F295" s="390" t="s">
        <v>786</v>
      </c>
      <c r="G295" s="335" t="s">
        <v>307</v>
      </c>
      <c r="H295" s="392">
        <v>2031.26</v>
      </c>
    </row>
    <row r="296" spans="2:8" x14ac:dyDescent="0.35">
      <c r="B296" s="389">
        <v>40491</v>
      </c>
      <c r="C296" s="390" t="s">
        <v>389</v>
      </c>
      <c r="D296" s="391" t="s">
        <v>400</v>
      </c>
      <c r="E296" s="390" t="s">
        <v>390</v>
      </c>
      <c r="F296" s="390" t="s">
        <v>787</v>
      </c>
      <c r="G296" s="335" t="s">
        <v>307</v>
      </c>
      <c r="H296" s="392">
        <v>1701.31</v>
      </c>
    </row>
    <row r="297" spans="2:8" x14ac:dyDescent="0.35">
      <c r="B297" s="389">
        <v>44315</v>
      </c>
      <c r="C297" s="390" t="s">
        <v>407</v>
      </c>
      <c r="D297" s="391" t="s">
        <v>788</v>
      </c>
      <c r="E297" s="390" t="s">
        <v>408</v>
      </c>
      <c r="F297" s="390" t="s">
        <v>789</v>
      </c>
      <c r="G297" s="335" t="s">
        <v>307</v>
      </c>
      <c r="H297" s="392">
        <v>2416.0699999999997</v>
      </c>
    </row>
    <row r="298" spans="2:8" x14ac:dyDescent="0.35">
      <c r="B298" s="389">
        <v>41968</v>
      </c>
      <c r="C298" s="390" t="s">
        <v>790</v>
      </c>
      <c r="D298" s="391" t="s">
        <v>791</v>
      </c>
      <c r="E298" s="390" t="s">
        <v>792</v>
      </c>
      <c r="F298" s="390" t="s">
        <v>793</v>
      </c>
      <c r="G298" s="335" t="s">
        <v>307</v>
      </c>
      <c r="H298" s="392">
        <v>2149.44</v>
      </c>
    </row>
    <row r="299" spans="2:8" x14ac:dyDescent="0.35">
      <c r="B299" s="389">
        <v>42129</v>
      </c>
      <c r="C299" s="390" t="s">
        <v>407</v>
      </c>
      <c r="D299" s="391" t="s">
        <v>445</v>
      </c>
      <c r="E299" s="390" t="s">
        <v>779</v>
      </c>
      <c r="F299" s="390" t="s">
        <v>779</v>
      </c>
      <c r="G299" s="335" t="s">
        <v>315</v>
      </c>
      <c r="H299" s="392">
        <v>2133.86</v>
      </c>
    </row>
    <row r="300" spans="2:8" x14ac:dyDescent="0.35">
      <c r="B300" s="389">
        <v>42488</v>
      </c>
      <c r="C300" s="390" t="s">
        <v>407</v>
      </c>
      <c r="D300" s="391" t="s">
        <v>445</v>
      </c>
      <c r="E300" s="390" t="s">
        <v>779</v>
      </c>
      <c r="F300" s="390" t="s">
        <v>794</v>
      </c>
      <c r="G300" s="335" t="s">
        <v>307</v>
      </c>
      <c r="H300" s="392">
        <v>2250.17</v>
      </c>
    </row>
    <row r="301" spans="2:8" x14ac:dyDescent="0.35">
      <c r="B301" s="389">
        <v>44404</v>
      </c>
      <c r="C301" s="390" t="s">
        <v>705</v>
      </c>
      <c r="D301" s="391" t="s">
        <v>795</v>
      </c>
      <c r="E301" s="390" t="s">
        <v>735</v>
      </c>
      <c r="F301" s="390" t="s">
        <v>796</v>
      </c>
      <c r="G301" s="335" t="s">
        <v>307</v>
      </c>
      <c r="H301" s="392">
        <v>1891.61</v>
      </c>
    </row>
    <row r="302" spans="2:8" x14ac:dyDescent="0.35">
      <c r="B302" s="389">
        <v>44411</v>
      </c>
      <c r="C302" s="390" t="s">
        <v>460</v>
      </c>
      <c r="D302" s="391" t="s">
        <v>797</v>
      </c>
      <c r="E302" s="390" t="s">
        <v>798</v>
      </c>
      <c r="F302" s="390" t="s">
        <v>799</v>
      </c>
      <c r="G302" s="335" t="s">
        <v>307</v>
      </c>
      <c r="H302" s="392">
        <v>1184.43</v>
      </c>
    </row>
    <row r="303" spans="2:8" x14ac:dyDescent="0.35">
      <c r="B303" s="389">
        <v>44411</v>
      </c>
      <c r="C303" s="390" t="s">
        <v>625</v>
      </c>
      <c r="D303" s="391" t="s">
        <v>800</v>
      </c>
      <c r="E303" s="390" t="s">
        <v>801</v>
      </c>
      <c r="F303" s="390" t="s">
        <v>802</v>
      </c>
      <c r="G303" s="335" t="s">
        <v>307</v>
      </c>
      <c r="H303" s="392">
        <v>1263.22</v>
      </c>
    </row>
    <row r="304" spans="2:8" x14ac:dyDescent="0.35">
      <c r="B304" s="389">
        <v>44462</v>
      </c>
      <c r="C304" s="390" t="s">
        <v>356</v>
      </c>
      <c r="D304" s="391" t="s">
        <v>803</v>
      </c>
      <c r="E304" s="390" t="s">
        <v>804</v>
      </c>
      <c r="F304" s="390" t="s">
        <v>805</v>
      </c>
      <c r="G304" s="335" t="s">
        <v>307</v>
      </c>
      <c r="H304" s="392">
        <v>1754.07</v>
      </c>
    </row>
    <row r="305" spans="2:8" x14ac:dyDescent="0.35">
      <c r="B305" s="389">
        <v>44497</v>
      </c>
      <c r="C305" s="390" t="s">
        <v>376</v>
      </c>
      <c r="D305" s="391" t="s">
        <v>806</v>
      </c>
      <c r="E305" s="390" t="s">
        <v>807</v>
      </c>
      <c r="F305" s="390" t="s">
        <v>808</v>
      </c>
      <c r="G305" s="335" t="s">
        <v>307</v>
      </c>
      <c r="H305" s="392">
        <v>1677.19</v>
      </c>
    </row>
    <row r="306" spans="2:8" x14ac:dyDescent="0.35">
      <c r="B306" s="389">
        <v>44519</v>
      </c>
      <c r="C306" s="390" t="s">
        <v>407</v>
      </c>
      <c r="D306" s="391" t="s">
        <v>809</v>
      </c>
      <c r="E306" s="390" t="s">
        <v>408</v>
      </c>
      <c r="F306" s="390" t="s">
        <v>810</v>
      </c>
      <c r="G306" s="335" t="s">
        <v>307</v>
      </c>
      <c r="H306" s="392">
        <v>2078.19</v>
      </c>
    </row>
    <row r="307" spans="2:8" x14ac:dyDescent="0.35">
      <c r="B307" s="389">
        <v>44523</v>
      </c>
      <c r="C307" s="390" t="s">
        <v>535</v>
      </c>
      <c r="D307" s="391" t="s">
        <v>811</v>
      </c>
      <c r="E307" s="390" t="s">
        <v>812</v>
      </c>
      <c r="F307" s="390" t="s">
        <v>813</v>
      </c>
      <c r="G307" s="335" t="s">
        <v>307</v>
      </c>
      <c r="H307" s="392">
        <v>1611.64</v>
      </c>
    </row>
    <row r="308" spans="2:8" x14ac:dyDescent="0.35">
      <c r="B308" s="389">
        <v>44525</v>
      </c>
      <c r="C308" s="390" t="s">
        <v>431</v>
      </c>
      <c r="D308" s="391" t="s">
        <v>814</v>
      </c>
      <c r="E308" s="390" t="s">
        <v>452</v>
      </c>
      <c r="F308" s="390" t="s">
        <v>815</v>
      </c>
      <c r="G308" s="335" t="s">
        <v>307</v>
      </c>
      <c r="H308" s="392">
        <v>1385.42</v>
      </c>
    </row>
    <row r="309" spans="2:8" x14ac:dyDescent="0.35">
      <c r="B309" s="389">
        <v>44523</v>
      </c>
      <c r="C309" s="390" t="s">
        <v>474</v>
      </c>
      <c r="D309" s="391" t="s">
        <v>816</v>
      </c>
      <c r="E309" s="390" t="s">
        <v>817</v>
      </c>
      <c r="F309" s="390" t="s">
        <v>818</v>
      </c>
      <c r="G309" s="335" t="s">
        <v>307</v>
      </c>
      <c r="H309" s="392">
        <v>1821.26</v>
      </c>
    </row>
    <row r="310" spans="2:8" x14ac:dyDescent="0.35">
      <c r="B310" s="389">
        <v>44523</v>
      </c>
      <c r="C310" s="390" t="s">
        <v>389</v>
      </c>
      <c r="D310" s="391" t="s">
        <v>819</v>
      </c>
      <c r="E310" s="390" t="s">
        <v>820</v>
      </c>
      <c r="F310" s="390" t="s">
        <v>821</v>
      </c>
      <c r="G310" s="335" t="s">
        <v>307</v>
      </c>
      <c r="H310" s="392">
        <v>1206</v>
      </c>
    </row>
    <row r="311" spans="2:8" x14ac:dyDescent="0.35">
      <c r="B311" s="389">
        <v>44532</v>
      </c>
      <c r="C311" s="390" t="s">
        <v>407</v>
      </c>
      <c r="D311" s="391" t="s">
        <v>822</v>
      </c>
      <c r="E311" s="390" t="s">
        <v>823</v>
      </c>
      <c r="F311" s="390" t="s">
        <v>824</v>
      </c>
      <c r="G311" s="335" t="s">
        <v>307</v>
      </c>
      <c r="H311" s="392">
        <v>1158.1500000000001</v>
      </c>
    </row>
    <row r="312" spans="2:8" x14ac:dyDescent="0.35">
      <c r="B312" s="389">
        <v>44529</v>
      </c>
      <c r="C312" s="390" t="s">
        <v>304</v>
      </c>
      <c r="D312" s="391" t="s">
        <v>825</v>
      </c>
      <c r="E312" s="390" t="s">
        <v>826</v>
      </c>
      <c r="F312" s="390" t="s">
        <v>827</v>
      </c>
      <c r="G312" s="335" t="s">
        <v>307</v>
      </c>
      <c r="H312" s="392">
        <v>1737.61</v>
      </c>
    </row>
    <row r="313" spans="2:8" x14ac:dyDescent="0.35">
      <c r="B313" s="389">
        <v>44518</v>
      </c>
      <c r="C313" s="390" t="s">
        <v>407</v>
      </c>
      <c r="D313" s="391" t="s">
        <v>809</v>
      </c>
      <c r="E313" s="390" t="s">
        <v>408</v>
      </c>
      <c r="F313" s="390" t="s">
        <v>828</v>
      </c>
      <c r="G313" s="335" t="s">
        <v>307</v>
      </c>
      <c r="H313" s="392">
        <v>1580.82</v>
      </c>
    </row>
    <row r="314" spans="2:8" x14ac:dyDescent="0.35">
      <c r="B314" s="389">
        <v>44538</v>
      </c>
      <c r="C314" s="390" t="s">
        <v>756</v>
      </c>
      <c r="D314" s="391" t="s">
        <v>829</v>
      </c>
      <c r="E314" s="390" t="s">
        <v>830</v>
      </c>
      <c r="F314" s="390" t="s">
        <v>831</v>
      </c>
      <c r="G314" s="335" t="s">
        <v>307</v>
      </c>
      <c r="H314" s="392">
        <v>1394.78</v>
      </c>
    </row>
    <row r="315" spans="2:8" x14ac:dyDescent="0.35">
      <c r="B315" s="389">
        <v>44536</v>
      </c>
      <c r="C315" s="390" t="s">
        <v>304</v>
      </c>
      <c r="D315" s="391" t="s">
        <v>832</v>
      </c>
      <c r="E315" s="390" t="s">
        <v>833</v>
      </c>
      <c r="F315" s="390" t="s">
        <v>834</v>
      </c>
      <c r="G315" s="335" t="s">
        <v>315</v>
      </c>
      <c r="H315" s="392">
        <v>895.09</v>
      </c>
    </row>
    <row r="316" spans="2:8" x14ac:dyDescent="0.35">
      <c r="B316" s="389">
        <v>44641</v>
      </c>
      <c r="C316" s="390" t="s">
        <v>304</v>
      </c>
      <c r="D316" s="391" t="s">
        <v>835</v>
      </c>
      <c r="E316" s="390" t="s">
        <v>305</v>
      </c>
      <c r="F316" s="390" t="s">
        <v>836</v>
      </c>
      <c r="G316" s="335" t="s">
        <v>307</v>
      </c>
      <c r="H316" s="392">
        <v>1711.42</v>
      </c>
    </row>
    <row r="317" spans="2:8" x14ac:dyDescent="0.35">
      <c r="B317" s="389">
        <v>44634</v>
      </c>
      <c r="C317" s="390" t="s">
        <v>402</v>
      </c>
      <c r="D317" s="391" t="s">
        <v>837</v>
      </c>
      <c r="E317" s="390" t="s">
        <v>540</v>
      </c>
      <c r="F317" s="390" t="s">
        <v>838</v>
      </c>
      <c r="G317" s="335" t="s">
        <v>307</v>
      </c>
      <c r="H317" s="392">
        <v>1779.43</v>
      </c>
    </row>
    <row r="318" spans="2:8" x14ac:dyDescent="0.35">
      <c r="B318" s="389">
        <v>44655</v>
      </c>
      <c r="C318" s="390" t="s">
        <v>535</v>
      </c>
      <c r="D318" s="391" t="s">
        <v>839</v>
      </c>
      <c r="E318" s="390" t="s">
        <v>840</v>
      </c>
      <c r="F318" s="390" t="s">
        <v>841</v>
      </c>
      <c r="G318" s="335" t="s">
        <v>307</v>
      </c>
      <c r="H318" s="392">
        <v>1609.07</v>
      </c>
    </row>
    <row r="319" spans="2:8" x14ac:dyDescent="0.35">
      <c r="B319" s="389">
        <v>44679</v>
      </c>
      <c r="C319" s="390" t="s">
        <v>414</v>
      </c>
      <c r="D319" s="391" t="s">
        <v>842</v>
      </c>
      <c r="E319" s="390" t="s">
        <v>843</v>
      </c>
      <c r="F319" s="390" t="s">
        <v>844</v>
      </c>
      <c r="G319" s="335" t="s">
        <v>315</v>
      </c>
      <c r="H319" s="392">
        <v>1290.27</v>
      </c>
    </row>
    <row r="320" spans="2:8" x14ac:dyDescent="0.35">
      <c r="B320" s="389">
        <v>44777</v>
      </c>
      <c r="C320" s="390" t="s">
        <v>705</v>
      </c>
      <c r="D320" s="391" t="s">
        <v>845</v>
      </c>
      <c r="E320" s="390" t="s">
        <v>707</v>
      </c>
      <c r="F320" s="390" t="s">
        <v>846</v>
      </c>
      <c r="G320" s="335" t="s">
        <v>315</v>
      </c>
      <c r="H320" s="392">
        <v>1588.2199999999998</v>
      </c>
    </row>
    <row r="321" spans="2:8" x14ac:dyDescent="0.35">
      <c r="B321" s="389">
        <v>44679</v>
      </c>
      <c r="C321" s="390" t="s">
        <v>414</v>
      </c>
      <c r="D321" s="391" t="s">
        <v>847</v>
      </c>
      <c r="E321" s="390" t="s">
        <v>848</v>
      </c>
      <c r="F321" s="390" t="s">
        <v>849</v>
      </c>
      <c r="G321" s="335" t="s">
        <v>307</v>
      </c>
      <c r="H321" s="392">
        <v>1545.02</v>
      </c>
    </row>
    <row r="322" spans="2:8" x14ac:dyDescent="0.35">
      <c r="B322" s="389">
        <v>44670</v>
      </c>
      <c r="C322" s="390" t="s">
        <v>414</v>
      </c>
      <c r="D322" s="391" t="s">
        <v>850</v>
      </c>
      <c r="E322" s="390" t="s">
        <v>851</v>
      </c>
      <c r="F322" s="390" t="s">
        <v>852</v>
      </c>
      <c r="G322" s="335" t="s">
        <v>315</v>
      </c>
      <c r="H322" s="392">
        <v>1520.87</v>
      </c>
    </row>
    <row r="323" spans="2:8" x14ac:dyDescent="0.35">
      <c r="B323" s="389">
        <v>44697</v>
      </c>
      <c r="C323" s="390" t="s">
        <v>431</v>
      </c>
      <c r="D323" s="391" t="s">
        <v>853</v>
      </c>
      <c r="E323" s="390" t="s">
        <v>433</v>
      </c>
      <c r="F323" s="390" t="s">
        <v>854</v>
      </c>
      <c r="G323" s="335" t="s">
        <v>307</v>
      </c>
      <c r="H323" s="392">
        <v>1652.66</v>
      </c>
    </row>
    <row r="324" spans="2:8" x14ac:dyDescent="0.35">
      <c r="B324" s="389">
        <v>45043</v>
      </c>
      <c r="C324" s="390" t="s">
        <v>535</v>
      </c>
      <c r="D324" s="391" t="s">
        <v>855</v>
      </c>
      <c r="E324" s="390" t="s">
        <v>856</v>
      </c>
      <c r="F324" s="390" t="s">
        <v>857</v>
      </c>
      <c r="G324" s="335" t="s">
        <v>315</v>
      </c>
      <c r="H324" s="392">
        <v>1220.99</v>
      </c>
    </row>
    <row r="325" spans="2:8" x14ac:dyDescent="0.35">
      <c r="B325" s="389">
        <v>44711</v>
      </c>
      <c r="C325" s="390" t="s">
        <v>380</v>
      </c>
      <c r="D325" s="391" t="s">
        <v>858</v>
      </c>
      <c r="E325" s="390" t="s">
        <v>859</v>
      </c>
      <c r="F325" s="390" t="s">
        <v>860</v>
      </c>
      <c r="G325" s="335" t="s">
        <v>307</v>
      </c>
      <c r="H325" s="392">
        <v>1606.24</v>
      </c>
    </row>
    <row r="326" spans="2:8" x14ac:dyDescent="0.35">
      <c r="B326" s="389">
        <v>44810</v>
      </c>
      <c r="C326" s="390" t="s">
        <v>304</v>
      </c>
      <c r="D326" s="391" t="s">
        <v>835</v>
      </c>
      <c r="E326" s="390" t="s">
        <v>305</v>
      </c>
      <c r="F326" s="390" t="s">
        <v>861</v>
      </c>
      <c r="G326" s="335" t="s">
        <v>307</v>
      </c>
      <c r="H326" s="392">
        <v>1437.95</v>
      </c>
    </row>
    <row r="327" spans="2:8" x14ac:dyDescent="0.35">
      <c r="B327" s="389">
        <v>44704</v>
      </c>
      <c r="C327" s="390" t="s">
        <v>705</v>
      </c>
      <c r="D327" s="391" t="s">
        <v>862</v>
      </c>
      <c r="E327" s="390" t="s">
        <v>735</v>
      </c>
      <c r="F327" s="390" t="s">
        <v>863</v>
      </c>
      <c r="G327" s="335" t="s">
        <v>307</v>
      </c>
      <c r="H327" s="392">
        <v>1370.22</v>
      </c>
    </row>
    <row r="328" spans="2:8" x14ac:dyDescent="0.35">
      <c r="B328" s="389">
        <v>44737</v>
      </c>
      <c r="C328" s="390" t="s">
        <v>389</v>
      </c>
      <c r="D328" s="391" t="s">
        <v>864</v>
      </c>
      <c r="E328" s="390" t="s">
        <v>865</v>
      </c>
      <c r="F328" s="390" t="s">
        <v>866</v>
      </c>
      <c r="G328" s="335" t="s">
        <v>315</v>
      </c>
      <c r="H328" s="392">
        <v>1385.08</v>
      </c>
    </row>
    <row r="329" spans="2:8" x14ac:dyDescent="0.35">
      <c r="B329" s="389">
        <v>44721</v>
      </c>
      <c r="C329" s="390" t="s">
        <v>402</v>
      </c>
      <c r="D329" s="391" t="s">
        <v>867</v>
      </c>
      <c r="E329" s="390" t="s">
        <v>498</v>
      </c>
      <c r="F329" s="390" t="s">
        <v>868</v>
      </c>
      <c r="G329" s="335" t="s">
        <v>307</v>
      </c>
      <c r="H329" s="392">
        <v>1458.65</v>
      </c>
    </row>
    <row r="330" spans="2:8" x14ac:dyDescent="0.35">
      <c r="B330" s="389">
        <v>44708</v>
      </c>
      <c r="C330" s="390" t="s">
        <v>407</v>
      </c>
      <c r="D330" s="391" t="s">
        <v>869</v>
      </c>
      <c r="E330" s="390" t="s">
        <v>408</v>
      </c>
      <c r="F330" s="390" t="s">
        <v>870</v>
      </c>
      <c r="G330" s="335" t="s">
        <v>307</v>
      </c>
      <c r="H330" s="392">
        <v>1172.43</v>
      </c>
    </row>
    <row r="331" spans="2:8" x14ac:dyDescent="0.35">
      <c r="B331" s="389">
        <v>44804</v>
      </c>
      <c r="C331" s="390" t="s">
        <v>304</v>
      </c>
      <c r="D331" s="391" t="s">
        <v>835</v>
      </c>
      <c r="E331" s="390" t="s">
        <v>305</v>
      </c>
      <c r="F331" s="390" t="s">
        <v>871</v>
      </c>
      <c r="G331" s="335" t="s">
        <v>315</v>
      </c>
      <c r="H331" s="392">
        <v>1439.36</v>
      </c>
    </row>
    <row r="332" spans="2:8" x14ac:dyDescent="0.35">
      <c r="B332" s="389">
        <v>44819</v>
      </c>
      <c r="C332" s="390" t="s">
        <v>304</v>
      </c>
      <c r="D332" s="391" t="s">
        <v>872</v>
      </c>
      <c r="E332" s="390" t="s">
        <v>873</v>
      </c>
      <c r="F332" s="390" t="s">
        <v>874</v>
      </c>
      <c r="G332" s="335" t="s">
        <v>307</v>
      </c>
      <c r="H332" s="392">
        <v>1436.68</v>
      </c>
    </row>
    <row r="333" spans="2:8" x14ac:dyDescent="0.35">
      <c r="B333" s="389">
        <v>44882</v>
      </c>
      <c r="C333" s="390" t="s">
        <v>407</v>
      </c>
      <c r="D333" s="391" t="s">
        <v>809</v>
      </c>
      <c r="E333" s="390" t="s">
        <v>408</v>
      </c>
      <c r="F333" s="390" t="s">
        <v>875</v>
      </c>
      <c r="G333" s="335" t="s">
        <v>307</v>
      </c>
      <c r="H333" s="392">
        <v>1477.24</v>
      </c>
    </row>
    <row r="334" spans="2:8" x14ac:dyDescent="0.35">
      <c r="B334" s="389">
        <v>45044</v>
      </c>
      <c r="C334" s="390" t="s">
        <v>468</v>
      </c>
      <c r="D334" s="391" t="s">
        <v>876</v>
      </c>
      <c r="E334" s="390" t="s">
        <v>877</v>
      </c>
      <c r="F334" s="390" t="s">
        <v>878</v>
      </c>
      <c r="G334" s="335" t="s">
        <v>307</v>
      </c>
      <c r="H334" s="392">
        <v>1834.71</v>
      </c>
    </row>
    <row r="335" spans="2:8" x14ac:dyDescent="0.35">
      <c r="B335" s="389">
        <v>45048</v>
      </c>
      <c r="C335" s="390" t="s">
        <v>437</v>
      </c>
      <c r="D335" s="391" t="s">
        <v>879</v>
      </c>
      <c r="E335" s="390" t="s">
        <v>880</v>
      </c>
      <c r="F335" s="390" t="s">
        <v>881</v>
      </c>
      <c r="G335" s="335" t="s">
        <v>307</v>
      </c>
      <c r="H335" s="392">
        <v>1327.64</v>
      </c>
    </row>
    <row r="336" spans="2:8" x14ac:dyDescent="0.35">
      <c r="B336" s="389">
        <v>45400</v>
      </c>
      <c r="C336" s="390" t="s">
        <v>356</v>
      </c>
      <c r="D336" s="391" t="s">
        <v>882</v>
      </c>
      <c r="E336" s="390" t="s">
        <v>883</v>
      </c>
      <c r="F336" s="390" t="s">
        <v>884</v>
      </c>
      <c r="G336" s="335" t="s">
        <v>307</v>
      </c>
      <c r="H336" s="392">
        <v>1356.5</v>
      </c>
    </row>
    <row r="337" spans="2:8" x14ac:dyDescent="0.35">
      <c r="B337" s="389">
        <v>45134</v>
      </c>
      <c r="C337" s="390" t="s">
        <v>431</v>
      </c>
      <c r="D337" s="391" t="s">
        <v>885</v>
      </c>
      <c r="E337" s="390" t="s">
        <v>886</v>
      </c>
      <c r="F337" s="390" t="s">
        <v>887</v>
      </c>
      <c r="G337" s="335" t="s">
        <v>315</v>
      </c>
      <c r="H337" s="392">
        <v>1763.21</v>
      </c>
    </row>
    <row r="338" spans="2:8" x14ac:dyDescent="0.35">
      <c r="B338" s="389">
        <v>45415</v>
      </c>
      <c r="C338" s="390" t="s">
        <v>304</v>
      </c>
      <c r="D338" s="391" t="s">
        <v>888</v>
      </c>
      <c r="E338" s="390" t="s">
        <v>889</v>
      </c>
      <c r="F338" s="390" t="s">
        <v>890</v>
      </c>
      <c r="G338" s="335" t="s">
        <v>307</v>
      </c>
      <c r="H338" s="392">
        <v>1556.24</v>
      </c>
    </row>
    <row r="339" spans="2:8" x14ac:dyDescent="0.35">
      <c r="B339" s="389">
        <v>45608</v>
      </c>
      <c r="C339" s="390" t="s">
        <v>402</v>
      </c>
      <c r="D339" s="391" t="s">
        <v>1000</v>
      </c>
      <c r="E339" s="390" t="s">
        <v>1001</v>
      </c>
      <c r="F339" s="390" t="s">
        <v>1002</v>
      </c>
      <c r="G339" s="335" t="s">
        <v>307</v>
      </c>
      <c r="H339" s="392">
        <v>1562.58</v>
      </c>
    </row>
    <row r="340" spans="2:8" x14ac:dyDescent="0.35">
      <c r="B340" s="389">
        <v>45614</v>
      </c>
      <c r="C340" s="390" t="s">
        <v>407</v>
      </c>
      <c r="D340" s="391" t="s">
        <v>1003</v>
      </c>
      <c r="E340" s="390" t="s">
        <v>1004</v>
      </c>
      <c r="F340" s="390" t="s">
        <v>1005</v>
      </c>
      <c r="G340" s="335" t="s">
        <v>307</v>
      </c>
      <c r="H340" s="392">
        <v>1271.54</v>
      </c>
    </row>
    <row r="341" spans="2:8" x14ac:dyDescent="0.35">
      <c r="B341" s="396">
        <v>45741</v>
      </c>
      <c r="C341" s="397" t="s">
        <v>356</v>
      </c>
      <c r="D341" s="398" t="s">
        <v>1020</v>
      </c>
      <c r="E341" s="397" t="s">
        <v>1021</v>
      </c>
      <c r="F341" s="397" t="s">
        <v>1022</v>
      </c>
      <c r="G341" s="335" t="s">
        <v>307</v>
      </c>
      <c r="H341" s="392">
        <v>1204</v>
      </c>
    </row>
    <row r="342" spans="2:8" x14ac:dyDescent="0.35">
      <c r="B342" s="396">
        <v>45743</v>
      </c>
      <c r="C342" s="397" t="s">
        <v>356</v>
      </c>
      <c r="D342" s="398" t="s">
        <v>1023</v>
      </c>
      <c r="E342" s="397" t="s">
        <v>1024</v>
      </c>
      <c r="F342" s="397" t="s">
        <v>1025</v>
      </c>
      <c r="G342" s="335" t="s">
        <v>307</v>
      </c>
      <c r="H342" s="392">
        <v>1640.83</v>
      </c>
    </row>
    <row r="343" spans="2:8" x14ac:dyDescent="0.35">
      <c r="B343" s="389">
        <v>45832</v>
      </c>
      <c r="C343" s="390" t="s">
        <v>304</v>
      </c>
      <c r="D343" s="391" t="s">
        <v>1038</v>
      </c>
      <c r="E343" s="390" t="s">
        <v>1039</v>
      </c>
      <c r="F343" s="390" t="s">
        <v>1040</v>
      </c>
      <c r="G343" s="335" t="s">
        <v>307</v>
      </c>
      <c r="H343" s="392">
        <v>1853</v>
      </c>
    </row>
    <row r="344" spans="2:8" x14ac:dyDescent="0.35">
      <c r="B344" s="396">
        <v>45960</v>
      </c>
      <c r="C344" s="397" t="s">
        <v>304</v>
      </c>
      <c r="D344" s="398" t="s">
        <v>1103</v>
      </c>
      <c r="E344" s="397" t="s">
        <v>1102</v>
      </c>
      <c r="F344" s="397" t="s">
        <v>1101</v>
      </c>
      <c r="G344" s="335" t="s">
        <v>307</v>
      </c>
      <c r="H344" s="392">
        <v>1554</v>
      </c>
    </row>
    <row r="345" spans="2:8" x14ac:dyDescent="0.35">
      <c r="B345" s="396">
        <v>45989</v>
      </c>
      <c r="C345" s="397" t="s">
        <v>304</v>
      </c>
      <c r="D345" s="398" t="s">
        <v>835</v>
      </c>
      <c r="E345" s="397" t="s">
        <v>305</v>
      </c>
      <c r="F345" s="397" t="s">
        <v>1100</v>
      </c>
      <c r="G345" s="335" t="s">
        <v>307</v>
      </c>
      <c r="H345" s="392">
        <v>1293</v>
      </c>
    </row>
    <row r="346" spans="2:8" x14ac:dyDescent="0.35">
      <c r="B346" s="396">
        <v>46002</v>
      </c>
      <c r="C346" s="397" t="s">
        <v>402</v>
      </c>
      <c r="D346" s="398" t="s">
        <v>1099</v>
      </c>
      <c r="E346" s="397" t="s">
        <v>1098</v>
      </c>
      <c r="F346" s="397" t="s">
        <v>1097</v>
      </c>
      <c r="G346" s="335" t="s">
        <v>307</v>
      </c>
      <c r="H346" s="392">
        <v>1993.78</v>
      </c>
    </row>
    <row r="347" spans="2:8" x14ac:dyDescent="0.35">
      <c r="B347" s="396">
        <v>46001</v>
      </c>
      <c r="C347" s="397" t="s">
        <v>376</v>
      </c>
      <c r="D347" s="398" t="s">
        <v>1096</v>
      </c>
      <c r="E347" s="397" t="s">
        <v>1095</v>
      </c>
      <c r="F347" s="397" t="s">
        <v>1094</v>
      </c>
      <c r="G347" s="335" t="s">
        <v>307</v>
      </c>
      <c r="H347" s="392">
        <v>1819.12</v>
      </c>
    </row>
    <row r="348" spans="2:8" x14ac:dyDescent="0.35">
      <c r="B348" s="396">
        <v>46001</v>
      </c>
      <c r="C348" s="397" t="s">
        <v>304</v>
      </c>
      <c r="D348" s="398" t="s">
        <v>1093</v>
      </c>
      <c r="E348" s="397" t="s">
        <v>1092</v>
      </c>
      <c r="F348" s="397" t="s">
        <v>1091</v>
      </c>
      <c r="G348" s="335" t="s">
        <v>307</v>
      </c>
      <c r="H348" s="392">
        <v>1378</v>
      </c>
    </row>
    <row r="349" spans="2:8" x14ac:dyDescent="0.35">
      <c r="B349" s="396">
        <v>46007</v>
      </c>
      <c r="C349" s="397" t="s">
        <v>431</v>
      </c>
      <c r="D349" s="398" t="s">
        <v>1090</v>
      </c>
      <c r="E349" s="397" t="s">
        <v>484</v>
      </c>
      <c r="F349" s="397" t="s">
        <v>1089</v>
      </c>
      <c r="G349" s="335" t="s">
        <v>307</v>
      </c>
      <c r="H349" s="392">
        <v>1549.34</v>
      </c>
    </row>
    <row r="350" spans="2:8" x14ac:dyDescent="0.35">
      <c r="B350" s="396">
        <v>46003</v>
      </c>
      <c r="C350" s="397" t="s">
        <v>414</v>
      </c>
      <c r="D350" s="398" t="s">
        <v>1088</v>
      </c>
      <c r="E350" s="397" t="s">
        <v>1087</v>
      </c>
      <c r="F350" s="397" t="s">
        <v>1086</v>
      </c>
      <c r="G350" s="335" t="s">
        <v>307</v>
      </c>
      <c r="H350" s="392">
        <v>1313</v>
      </c>
    </row>
    <row r="351" spans="2:8" x14ac:dyDescent="0.35">
      <c r="E351" s="446"/>
      <c r="H351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D291-3B46-41A2-B76D-CF1B0067ACB6}">
  <dimension ref="A1:H35"/>
  <sheetViews>
    <sheetView showGridLines="0" zoomScaleNormal="100" workbookViewId="0">
      <selection activeCell="I32" sqref="I32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307" t="s">
        <v>1051</v>
      </c>
      <c r="C7" s="22" t="s">
        <v>1007</v>
      </c>
      <c r="D7" s="22" t="s">
        <v>1026</v>
      </c>
      <c r="E7" s="22" t="s">
        <v>1037</v>
      </c>
      <c r="F7" s="22" t="s">
        <v>1069</v>
      </c>
    </row>
    <row r="8" spans="1:8" x14ac:dyDescent="0.35">
      <c r="A8" s="20"/>
      <c r="B8" s="106" t="s">
        <v>1052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</row>
    <row r="9" spans="1:8" x14ac:dyDescent="0.35">
      <c r="B9" s="180" t="s">
        <v>1053</v>
      </c>
      <c r="C9" s="33">
        <f>-SUM('DRE (PRÉ IFRS16)'!X47:AA47)*(1-34%)</f>
        <v>120.71285347439996</v>
      </c>
      <c r="D9" s="33">
        <f>-SUM('DRE (PRÉ IFRS16)'!Y47:AB47)*(1-34%)</f>
        <v>122.21027254919998</v>
      </c>
      <c r="E9" s="33">
        <f>-SUM('DRE (PRÉ IFRS16)'!Z47:AC47)*(1-34%)</f>
        <v>127.34900828759999</v>
      </c>
      <c r="F9" s="33">
        <f>-SUM('DRE (PRÉ IFRS16)'!AA47:AD47)*(1-34%)</f>
        <v>125.5948775928</v>
      </c>
    </row>
    <row r="10" spans="1:8" x14ac:dyDescent="0.35">
      <c r="A10" s="243"/>
      <c r="B10" s="176" t="s">
        <v>1054</v>
      </c>
      <c r="C10" s="161">
        <f>C8+C9</f>
        <v>500.16319658863858</v>
      </c>
      <c r="D10" s="161">
        <f>D8+D9</f>
        <v>570.8994519713001</v>
      </c>
      <c r="E10" s="161">
        <f>E8+E9</f>
        <v>600.96732818866849</v>
      </c>
      <c r="F10" s="179">
        <f>F8+F9</f>
        <v>610.71222668576854</v>
      </c>
    </row>
    <row r="11" spans="1:8" x14ac:dyDescent="0.35">
      <c r="A11" s="243"/>
      <c r="B11" s="403"/>
      <c r="C11" s="402"/>
      <c r="D11" s="402"/>
      <c r="E11" s="402"/>
      <c r="F11" s="402"/>
    </row>
    <row r="12" spans="1:8" x14ac:dyDescent="0.35">
      <c r="A12" s="243"/>
      <c r="B12" s="176" t="s">
        <v>1055</v>
      </c>
      <c r="C12" s="217">
        <f>C13+C20+C30</f>
        <v>2798.1495180603224</v>
      </c>
      <c r="D12" s="217">
        <f>D13+D20+D30</f>
        <v>2768.1892380049999</v>
      </c>
      <c r="E12" s="217">
        <f>E13+E20+E30</f>
        <v>2773.0472897424997</v>
      </c>
      <c r="F12" s="179">
        <f>F13+F20+F30</f>
        <v>2801.8108792775001</v>
      </c>
    </row>
    <row r="13" spans="1:8" x14ac:dyDescent="0.35">
      <c r="A13" s="174"/>
      <c r="B13" s="404" t="s">
        <v>1056</v>
      </c>
      <c r="C13" s="254">
        <f>SUM(C14:C18)</f>
        <v>3075.6174341678225</v>
      </c>
      <c r="D13" s="254">
        <f>SUM(D14:D18)</f>
        <v>3095.6959419349996</v>
      </c>
      <c r="E13" s="254">
        <f>SUM(E14:E18)</f>
        <v>3126.1612477999997</v>
      </c>
      <c r="F13" s="210">
        <f>SUM(F14:F18)</f>
        <v>3150.06025</v>
      </c>
      <c r="H13" s="3"/>
    </row>
    <row r="14" spans="1:8" x14ac:dyDescent="0.35">
      <c r="A14" s="174"/>
      <c r="B14" s="180" t="s">
        <v>1057</v>
      </c>
      <c r="C14" s="254">
        <f>AVERAGE(Balanço!X15:AA15)</f>
        <v>1472.2427980203224</v>
      </c>
      <c r="D14" s="254">
        <f>AVERAGE(Balanço!Y15:AB15)</f>
        <v>1462.7498812849999</v>
      </c>
      <c r="E14" s="254">
        <f>AVERAGE(Balanço!Z15:AC15)</f>
        <v>1445.2424193375</v>
      </c>
      <c r="F14" s="210">
        <f>AVERAGE(Balanço!AA15:AD15)</f>
        <v>1417.8579999999999</v>
      </c>
      <c r="H14" s="3"/>
    </row>
    <row r="15" spans="1:8" x14ac:dyDescent="0.35">
      <c r="B15" s="180" t="s">
        <v>7</v>
      </c>
      <c r="C15" s="254">
        <f>AVERAGE(Balanço!X16:AA16)</f>
        <v>6.6688295024999995</v>
      </c>
      <c r="D15" s="254">
        <f>AVERAGE(Balanço!Y16:AB16)</f>
        <v>4.9059303575000008</v>
      </c>
      <c r="E15" s="254">
        <f>AVERAGE(Balanço!Z16:AC16)</f>
        <v>4.7631803574999996</v>
      </c>
      <c r="F15" s="210">
        <f>AVERAGE(Balanço!AA16:AD16)</f>
        <v>0.83750000000000002</v>
      </c>
    </row>
    <row r="16" spans="1:8" x14ac:dyDescent="0.35">
      <c r="B16" s="180" t="s">
        <v>10</v>
      </c>
      <c r="C16" s="254">
        <f>AVERAGE(Balanço!X18:AA18)</f>
        <v>1115.5980410674999</v>
      </c>
      <c r="D16" s="254">
        <f>AVERAGE(Balanço!Y18:AB18)</f>
        <v>1133.4040979649999</v>
      </c>
      <c r="E16" s="254">
        <f>AVERAGE(Balanço!Z18:AC18)</f>
        <v>1136.3760979650001</v>
      </c>
      <c r="F16" s="210">
        <f>AVERAGE(Balanço!AA18:AD18)</f>
        <v>1167.03475</v>
      </c>
    </row>
    <row r="17" spans="2:6" x14ac:dyDescent="0.35">
      <c r="B17" s="180" t="s">
        <v>1058</v>
      </c>
      <c r="C17" s="254">
        <f>AVERAGE(Balanço!X19:AA19)</f>
        <v>430.13165305000001</v>
      </c>
      <c r="D17" s="254">
        <f>AVERAGE(Balanço!Y19:AB19)</f>
        <v>440.43519982499998</v>
      </c>
      <c r="E17" s="254">
        <f>AVERAGE(Balanço!Z19:AC19)</f>
        <v>480.43199509999999</v>
      </c>
      <c r="F17" s="210">
        <f>AVERAGE(Balanço!AA19:AD19)</f>
        <v>505.22950000000003</v>
      </c>
    </row>
    <row r="18" spans="2:6" x14ac:dyDescent="0.35">
      <c r="B18" s="180" t="s">
        <v>1059</v>
      </c>
      <c r="C18" s="254">
        <f>AVERAGE(Balanço!X20:AA20)</f>
        <v>50.9761125275</v>
      </c>
      <c r="D18" s="254">
        <f>AVERAGE(Balanço!Y20:AB20)</f>
        <v>54.200832502499992</v>
      </c>
      <c r="E18" s="254">
        <f>AVERAGE(Balanço!Z20:AC20)</f>
        <v>59.347555039999996</v>
      </c>
      <c r="F18" s="210">
        <f>AVERAGE(Balanço!AA20:AD20)</f>
        <v>59.100499999999997</v>
      </c>
    </row>
    <row r="19" spans="2:6" ht="5.25" customHeight="1" x14ac:dyDescent="0.35">
      <c r="B19" s="180"/>
      <c r="C19" s="87"/>
      <c r="D19" s="87"/>
      <c r="E19" s="87"/>
      <c r="F19" s="210"/>
    </row>
    <row r="20" spans="2:6" x14ac:dyDescent="0.35">
      <c r="B20" s="404" t="s">
        <v>1060</v>
      </c>
      <c r="C20" s="254">
        <f>SUM(C21:C28)</f>
        <v>-1942.3724708999998</v>
      </c>
      <c r="D20" s="254">
        <f>SUM(D21:D28)</f>
        <v>-2006.3551507474997</v>
      </c>
      <c r="E20" s="254">
        <f>SUM(E21:E28)</f>
        <v>-2061.7104048749998</v>
      </c>
      <c r="F20" s="210">
        <f>SUM(F21:F28)</f>
        <v>-2104.5078707225002</v>
      </c>
    </row>
    <row r="21" spans="2:6" x14ac:dyDescent="0.35">
      <c r="B21" s="180" t="s">
        <v>1061</v>
      </c>
      <c r="C21" s="254">
        <f>-AVERAGE(Balanço!X39:AA39)</f>
        <v>-1149.6526396299998</v>
      </c>
      <c r="D21" s="254">
        <f>-AVERAGE(Balanço!Y39:AB39)</f>
        <v>-1166.8817184499999</v>
      </c>
      <c r="E21" s="254">
        <f>-AVERAGE(Balanço!Z39:AC39)</f>
        <v>-1170.3364481650001</v>
      </c>
      <c r="F21" s="210">
        <f>-AVERAGE(Balanço!AA39:AD39)</f>
        <v>-1181.3743707225001</v>
      </c>
    </row>
    <row r="22" spans="2:6" x14ac:dyDescent="0.35">
      <c r="B22" s="180" t="s">
        <v>1062</v>
      </c>
      <c r="C22" s="254">
        <f>-AVERAGE(Balanço!X40:AA40)</f>
        <v>-278.32482109750003</v>
      </c>
      <c r="D22" s="254">
        <f>-AVERAGE(Balanço!Y40:AB40)</f>
        <v>-274.42015538750002</v>
      </c>
      <c r="E22" s="254">
        <f>-AVERAGE(Balanço!Z40:AC40)</f>
        <v>-278.78715538750004</v>
      </c>
      <c r="F22" s="210">
        <f>-AVERAGE(Balanço!AA40:AD40)</f>
        <v>-296.57774999999998</v>
      </c>
    </row>
    <row r="23" spans="2:6" x14ac:dyDescent="0.35">
      <c r="B23" s="180" t="s">
        <v>908</v>
      </c>
      <c r="C23" s="254">
        <f>-AVERAGE(Balanço!X43:AA43)</f>
        <v>-5.3814052974999997</v>
      </c>
      <c r="D23" s="254">
        <f>-AVERAGE(Balanço!Y43:AB43)</f>
        <v>-11.186155292500001</v>
      </c>
      <c r="E23" s="254">
        <f>-AVERAGE(Balanço!Z43:AC43)</f>
        <v>-15.4379052925</v>
      </c>
      <c r="F23" s="210">
        <f>-AVERAGE(Balanço!AA43:AD43)</f>
        <v>-15.798249999999999</v>
      </c>
    </row>
    <row r="24" spans="2:6" x14ac:dyDescent="0.35">
      <c r="B24" s="180" t="s">
        <v>1063</v>
      </c>
      <c r="C24" s="254">
        <f>-AVERAGE(Balanço!X44:AA44)</f>
        <v>-254.61922966499998</v>
      </c>
      <c r="D24" s="254">
        <f>-AVERAGE(Balanço!Y44:AB44)</f>
        <v>-267.82164567000001</v>
      </c>
      <c r="E24" s="254">
        <f>-AVERAGE(Balanço!Z44:AC44)</f>
        <v>-279.03489567000003</v>
      </c>
      <c r="F24" s="210">
        <f>-AVERAGE(Balanço!AA44:AD44)</f>
        <v>-282.48275000000001</v>
      </c>
    </row>
    <row r="25" spans="2:6" x14ac:dyDescent="0.35">
      <c r="B25" s="180" t="s">
        <v>910</v>
      </c>
      <c r="C25" s="254">
        <f>-AVERAGE(Balanço!X45:AA45)</f>
        <v>0</v>
      </c>
      <c r="D25" s="254">
        <f>-AVERAGE(Balanço!Y45:AB45)</f>
        <v>0</v>
      </c>
      <c r="E25" s="254">
        <f>-AVERAGE(Balanço!Z45:AC45)</f>
        <v>0</v>
      </c>
      <c r="F25" s="210">
        <f>-AVERAGE(Balanço!AA45:AD45)</f>
        <v>0</v>
      </c>
    </row>
    <row r="26" spans="2:6" x14ac:dyDescent="0.35">
      <c r="B26" s="180" t="s">
        <v>1064</v>
      </c>
      <c r="C26" s="254">
        <f>-AVERAGE(Balanço!X46:AA46)</f>
        <v>-50.967002562499999</v>
      </c>
      <c r="D26" s="254">
        <f>-AVERAGE(Balanço!Y46:AB46)</f>
        <v>-76.450502562499992</v>
      </c>
      <c r="E26" s="254">
        <f>-AVERAGE(Balanço!Z46:AC46)</f>
        <v>-101.93400256249998</v>
      </c>
      <c r="F26" s="210">
        <f>-AVERAGE(Balanço!AA46:AD46)</f>
        <v>-111.39525</v>
      </c>
    </row>
    <row r="27" spans="2:6" x14ac:dyDescent="0.35">
      <c r="B27" s="180" t="s">
        <v>911</v>
      </c>
      <c r="C27" s="254">
        <f>-AVERAGE(Balanço!X47:AA47)</f>
        <v>-158.24786252749999</v>
      </c>
      <c r="D27" s="254">
        <f>-AVERAGE(Balanço!Y47:AB47)</f>
        <v>-166.72825882500001</v>
      </c>
      <c r="E27" s="254">
        <f>-AVERAGE(Balanço!Z47:AC47)</f>
        <v>-176.58725882499999</v>
      </c>
      <c r="F27" s="210">
        <f>-AVERAGE(Balanço!AA47:AD47)</f>
        <v>-179.10674999999998</v>
      </c>
    </row>
    <row r="28" spans="2:6" x14ac:dyDescent="0.35">
      <c r="B28" s="180" t="s">
        <v>912</v>
      </c>
      <c r="C28" s="254">
        <f>-AVERAGE(Balanço!X48:AA48)</f>
        <v>-45.179510119999989</v>
      </c>
      <c r="D28" s="254">
        <f>-AVERAGE(Balanço!Y48:AB48)</f>
        <v>-42.866714559999998</v>
      </c>
      <c r="E28" s="254">
        <f>-AVERAGE(Balanço!Z48:AC48)</f>
        <v>-39.592738972500001</v>
      </c>
      <c r="F28" s="210">
        <f>-AVERAGE(Balanço!AA48:AD48)</f>
        <v>-37.772750000000002</v>
      </c>
    </row>
    <row r="29" spans="2:6" ht="6" customHeight="1" x14ac:dyDescent="0.35">
      <c r="B29" s="180"/>
      <c r="C29" s="254"/>
      <c r="D29" s="254"/>
      <c r="E29" s="254"/>
      <c r="F29" s="210"/>
    </row>
    <row r="30" spans="2:6" x14ac:dyDescent="0.35">
      <c r="B30" s="404" t="s">
        <v>1065</v>
      </c>
      <c r="C30" s="254">
        <f>SUM(C31:C32)</f>
        <v>1664.9045547925</v>
      </c>
      <c r="D30" s="254">
        <f>SUM(D31:D32)</f>
        <v>1678.8484468175</v>
      </c>
      <c r="E30" s="254">
        <f>SUM(E31:E32)</f>
        <v>1708.5964468175</v>
      </c>
      <c r="F30" s="210">
        <f>SUM(F31:F32)</f>
        <v>1756.2585000000001</v>
      </c>
    </row>
    <row r="31" spans="2:6" x14ac:dyDescent="0.35">
      <c r="B31" s="180" t="s">
        <v>18</v>
      </c>
      <c r="C31" s="254">
        <f>AVERAGE(Balanço!X31:AA31)</f>
        <v>770.32990467749983</v>
      </c>
      <c r="D31" s="254">
        <f>AVERAGE(Balanço!Y31:AB31)</f>
        <v>800.97964556249997</v>
      </c>
      <c r="E31" s="254">
        <f>AVERAGE(Balanço!Z31:AC31)</f>
        <v>846.72114556249994</v>
      </c>
      <c r="F31" s="210">
        <f>AVERAGE(Balanço!AA31:AD31)</f>
        <v>905.15225000000009</v>
      </c>
    </row>
    <row r="32" spans="2:6" x14ac:dyDescent="0.35">
      <c r="B32" s="180" t="s">
        <v>20</v>
      </c>
      <c r="C32" s="254">
        <f>AVERAGE(Balanço!X33:AA33)</f>
        <v>894.57465011500017</v>
      </c>
      <c r="D32" s="254">
        <f>AVERAGE(Balanço!Y33:AB33)</f>
        <v>877.86880125499999</v>
      </c>
      <c r="E32" s="254">
        <f>AVERAGE(Balanço!Z33:AC33)</f>
        <v>861.87530125500007</v>
      </c>
      <c r="F32" s="210">
        <f>AVERAGE(Balanço!AA33:AD33)</f>
        <v>851.10625000000005</v>
      </c>
    </row>
    <row r="33" spans="2:6" x14ac:dyDescent="0.35">
      <c r="B33" s="89" t="s">
        <v>1066</v>
      </c>
      <c r="C33" s="405">
        <f>C10/C12</f>
        <v>0.17874784508847538</v>
      </c>
      <c r="D33" s="405">
        <f>D10/D12</f>
        <v>0.20623570243439729</v>
      </c>
      <c r="E33" s="405">
        <f>E10/E12</f>
        <v>0.21671730244617401</v>
      </c>
      <c r="F33" s="405">
        <f>F10/F12</f>
        <v>0.21797053869790534</v>
      </c>
    </row>
    <row r="34" spans="2:6" x14ac:dyDescent="0.35">
      <c r="B34" s="47" t="s">
        <v>1067</v>
      </c>
    </row>
    <row r="35" spans="2:6" x14ac:dyDescent="0.35">
      <c r="B35" s="47" t="s">
        <v>1068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3"/>
  <sheetViews>
    <sheetView showGridLines="0" zoomScaleNormal="100" workbookViewId="0">
      <pane xSplit="2" ySplit="9" topLeftCell="Y46" activePane="bottomRight" state="frozen"/>
      <selection activeCell="AG15" sqref="AG15"/>
      <selection pane="topRight" activeCell="AG15" sqref="AG15"/>
      <selection pane="bottomLeft" activeCell="AG15" sqref="AG15"/>
      <selection pane="bottomRight" activeCell="AA58" sqref="AA58"/>
    </sheetView>
  </sheetViews>
  <sheetFormatPr defaultColWidth="9.1796875" defaultRowHeight="13.5" customHeight="1" x14ac:dyDescent="0.2"/>
  <cols>
    <col min="1" max="1" width="6.26953125" style="171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0" width="15.453125" style="20" bestFit="1" customWidth="1"/>
    <col min="31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72">
        <v>7</v>
      </c>
      <c r="P7" s="172">
        <v>10</v>
      </c>
      <c r="Q7" s="172">
        <v>13</v>
      </c>
      <c r="R7" s="172">
        <v>18</v>
      </c>
      <c r="S7" s="172">
        <v>21</v>
      </c>
      <c r="T7" s="172">
        <v>24</v>
      </c>
      <c r="U7" s="172">
        <v>27</v>
      </c>
      <c r="V7" s="172">
        <v>32</v>
      </c>
      <c r="W7" s="172">
        <v>35</v>
      </c>
      <c r="X7" s="172">
        <v>38</v>
      </c>
      <c r="Y7" s="172">
        <v>41</v>
      </c>
      <c r="Z7" s="172">
        <v>44</v>
      </c>
      <c r="AA7" s="172"/>
      <c r="AB7" s="172"/>
      <c r="AC7" s="172"/>
      <c r="AD7" s="172"/>
    </row>
    <row r="8" spans="1:32" ht="13.5" customHeight="1" x14ac:dyDescent="0.2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13.5" customHeight="1" x14ac:dyDescent="0.2">
      <c r="A10" s="344" t="s">
        <v>894</v>
      </c>
      <c r="B10" s="23" t="s">
        <v>1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  <c r="AC10" s="24">
        <v>8917.8340000000007</v>
      </c>
      <c r="AD10" s="24">
        <v>9318.6329999999998</v>
      </c>
      <c r="AE10" s="29">
        <v>0</v>
      </c>
      <c r="AF10" s="428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F11" s="428"/>
    </row>
    <row r="12" spans="1:32" ht="13.5" customHeight="1" x14ac:dyDescent="0.2">
      <c r="A12" s="345" t="s">
        <v>895</v>
      </c>
      <c r="B12" s="333" t="s">
        <v>2</v>
      </c>
      <c r="C12" s="185">
        <v>1772.454</v>
      </c>
      <c r="D12" s="185">
        <v>1919.1540000000002</v>
      </c>
      <c r="E12" s="185">
        <v>2195.0839999999998</v>
      </c>
      <c r="F12" s="185">
        <v>2999.5749999999998</v>
      </c>
      <c r="G12" s="185">
        <v>2062.1970000000001</v>
      </c>
      <c r="H12" s="185">
        <v>2823.2040000000002</v>
      </c>
      <c r="I12" s="185">
        <v>3093.0259999999994</v>
      </c>
      <c r="J12" s="185">
        <v>3519.9779999999996</v>
      </c>
      <c r="K12" s="185">
        <v>2968.6319999999996</v>
      </c>
      <c r="L12" s="185">
        <v>2898.2529999999992</v>
      </c>
      <c r="M12" s="185">
        <v>3084.1029999999996</v>
      </c>
      <c r="N12" s="185">
        <v>3929.3979999999992</v>
      </c>
      <c r="O12" s="185">
        <v>3629.9624828800002</v>
      </c>
      <c r="P12" s="185">
        <v>4375.2253537400002</v>
      </c>
      <c r="Q12" s="185">
        <v>4064.3367147399999</v>
      </c>
      <c r="R12" s="185">
        <v>4753.2237093500007</v>
      </c>
      <c r="S12" s="185">
        <v>4311.18273099</v>
      </c>
      <c r="T12" s="185">
        <v>4077.5928448999998</v>
      </c>
      <c r="U12" s="185">
        <v>4185.9691216899992</v>
      </c>
      <c r="V12" s="185">
        <v>4441.8413510632072</v>
      </c>
      <c r="W12" s="185">
        <v>3979.7796409290208</v>
      </c>
      <c r="X12" s="185">
        <v>3907.8633867712897</v>
      </c>
      <c r="Y12" s="185">
        <v>4097.3677765400007</v>
      </c>
      <c r="Z12" s="185">
        <v>4993.3926031400006</v>
      </c>
      <c r="AA12" s="185">
        <v>4360.4379999999992</v>
      </c>
      <c r="AB12" s="185">
        <v>4176.9560000000001</v>
      </c>
      <c r="AC12" s="185">
        <v>4251.549</v>
      </c>
      <c r="AD12" s="185">
        <v>4559.8289999999997</v>
      </c>
      <c r="AE12" s="29">
        <v>0</v>
      </c>
      <c r="AF12" s="428"/>
    </row>
    <row r="13" spans="1:32" ht="13.5" customHeight="1" x14ac:dyDescent="0.2">
      <c r="A13" s="406" t="s">
        <v>3</v>
      </c>
      <c r="B13" s="338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9"/>
      <c r="AF13" s="428"/>
    </row>
    <row r="14" spans="1:32" ht="13.5" customHeight="1" x14ac:dyDescent="0.3">
      <c r="A14" s="346" t="s">
        <v>1071</v>
      </c>
      <c r="B14" s="338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9"/>
      <c r="AF14" s="428"/>
    </row>
    <row r="15" spans="1:32" ht="13.5" customHeight="1" x14ac:dyDescent="0.2">
      <c r="A15" s="347" t="s">
        <v>6</v>
      </c>
      <c r="B15" s="339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F15" s="428"/>
    </row>
    <row r="16" spans="1:32" ht="13.5" customHeight="1" x14ac:dyDescent="0.3">
      <c r="A16" s="346" t="s">
        <v>7</v>
      </c>
      <c r="B16" s="338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9"/>
      <c r="AF16" s="428"/>
    </row>
    <row r="17" spans="1:32" ht="13.5" hidden="1" customHeight="1" x14ac:dyDescent="0.3">
      <c r="A17" s="346" t="s">
        <v>9</v>
      </c>
      <c r="B17" s="338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27">
        <v>0</v>
      </c>
      <c r="AC17" s="27">
        <v>0</v>
      </c>
      <c r="AD17" s="27">
        <v>0</v>
      </c>
      <c r="AF17" s="428"/>
    </row>
    <row r="18" spans="1:32" ht="13.5" customHeight="1" x14ac:dyDescent="0.3">
      <c r="A18" s="346" t="s">
        <v>10</v>
      </c>
      <c r="B18" s="338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F18" s="428"/>
    </row>
    <row r="19" spans="1:32" ht="13.5" customHeight="1" x14ac:dyDescent="0.2">
      <c r="A19" s="347" t="s">
        <v>896</v>
      </c>
      <c r="B19" s="339" t="s">
        <v>11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  <c r="AC19" s="27">
        <v>553.34400000000005</v>
      </c>
      <c r="AD19" s="27">
        <v>569.54399999999998</v>
      </c>
      <c r="AF19" s="428"/>
    </row>
    <row r="20" spans="1:32" ht="13.5" customHeight="1" x14ac:dyDescent="0.3">
      <c r="A20" s="346" t="s">
        <v>897</v>
      </c>
      <c r="B20" s="340" t="s">
        <v>12</v>
      </c>
      <c r="C20" s="192">
        <v>27.922999999999998</v>
      </c>
      <c r="D20" s="192">
        <v>30.832999999999998</v>
      </c>
      <c r="E20" s="192">
        <v>38.386000000000003</v>
      </c>
      <c r="F20" s="192">
        <v>21.609000000000002</v>
      </c>
      <c r="G20" s="192">
        <v>38.917999999999999</v>
      </c>
      <c r="H20" s="192">
        <v>34.055999999999997</v>
      </c>
      <c r="I20" s="192">
        <v>33.902999999999999</v>
      </c>
      <c r="J20" s="192">
        <v>22.933</v>
      </c>
      <c r="K20" s="192">
        <v>44.393999999999998</v>
      </c>
      <c r="L20" s="192">
        <v>31.800999999999998</v>
      </c>
      <c r="M20" s="192">
        <v>41.396999999999998</v>
      </c>
      <c r="N20" s="192">
        <v>33.347999999999999</v>
      </c>
      <c r="O20" s="192">
        <v>58.663832050000003</v>
      </c>
      <c r="P20" s="192">
        <v>74.062315159999997</v>
      </c>
      <c r="Q20" s="192">
        <v>50.266310030000007</v>
      </c>
      <c r="R20" s="192">
        <v>39.314842270000007</v>
      </c>
      <c r="S20" s="192">
        <v>46.846798560000011</v>
      </c>
      <c r="T20" s="192">
        <v>67.335903430000002</v>
      </c>
      <c r="U20" s="192">
        <v>63.648180640000007</v>
      </c>
      <c r="V20" s="192">
        <v>51.883329759999995</v>
      </c>
      <c r="W20" s="192">
        <v>48.295478880000012</v>
      </c>
      <c r="X20" s="192">
        <v>68.585120100000012</v>
      </c>
      <c r="Y20" s="192">
        <v>53.325109850000004</v>
      </c>
      <c r="Z20" s="192">
        <v>37.197220160000001</v>
      </c>
      <c r="AA20" s="192">
        <v>44.796999999999997</v>
      </c>
      <c r="AB20" s="192">
        <v>81.483999999999995</v>
      </c>
      <c r="AC20" s="192">
        <v>73.912000000000006</v>
      </c>
      <c r="AD20" s="192">
        <v>36.209000000000003</v>
      </c>
      <c r="AF20" s="428"/>
    </row>
    <row r="21" spans="1:32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F21" s="428"/>
    </row>
    <row r="22" spans="1:32" ht="13.5" customHeight="1" x14ac:dyDescent="0.2">
      <c r="A22" s="344" t="s">
        <v>898</v>
      </c>
      <c r="B22" s="341" t="s">
        <v>13</v>
      </c>
      <c r="C22" s="185">
        <v>3660.2190000000001</v>
      </c>
      <c r="D22" s="185">
        <v>3652.9560000000001</v>
      </c>
      <c r="E22" s="185">
        <v>3352.4679999999994</v>
      </c>
      <c r="F22" s="185">
        <v>3037.5170000000003</v>
      </c>
      <c r="G22" s="185">
        <v>3736.1600000000003</v>
      </c>
      <c r="H22" s="185">
        <v>3675.2909999999997</v>
      </c>
      <c r="I22" s="185">
        <v>3684.9900000000007</v>
      </c>
      <c r="J22" s="185">
        <v>3789.6689999999999</v>
      </c>
      <c r="K22" s="185">
        <v>3828.9189999999999</v>
      </c>
      <c r="L22" s="185">
        <v>4065.3430000000003</v>
      </c>
      <c r="M22" s="185">
        <v>4529.7150000000001</v>
      </c>
      <c r="N22" s="185">
        <v>4743.268</v>
      </c>
      <c r="O22" s="185">
        <v>4716.03336228426</v>
      </c>
      <c r="P22" s="185">
        <v>4720.7134662418821</v>
      </c>
      <c r="Q22" s="185">
        <v>5044.864736686839</v>
      </c>
      <c r="R22" s="185">
        <v>5178.5707461830407</v>
      </c>
      <c r="S22" s="185">
        <v>5030.769339131687</v>
      </c>
      <c r="T22" s="185">
        <v>4941.5401109470004</v>
      </c>
      <c r="U22" s="185">
        <v>4873.6286012255041</v>
      </c>
      <c r="V22" s="185">
        <v>5283.7236381246348</v>
      </c>
      <c r="W22" s="185">
        <v>5216.3950424761988</v>
      </c>
      <c r="X22" s="185">
        <v>5015.4624061486002</v>
      </c>
      <c r="Y22" s="185">
        <v>4991.2133650599999</v>
      </c>
      <c r="Z22" s="185">
        <v>5060.5057199149142</v>
      </c>
      <c r="AA22" s="185">
        <v>4920.3629999999994</v>
      </c>
      <c r="AB22" s="185">
        <v>4692.9480000000003</v>
      </c>
      <c r="AC22" s="185">
        <v>4666.2849999999999</v>
      </c>
      <c r="AD22" s="185">
        <v>4758.8040000000001</v>
      </c>
      <c r="AE22" s="29">
        <v>0</v>
      </c>
      <c r="AF22" s="428"/>
    </row>
    <row r="23" spans="1:32" ht="13.5" customHeight="1" x14ac:dyDescent="0.3">
      <c r="A23" s="346" t="s">
        <v>899</v>
      </c>
      <c r="B23" s="338" t="s">
        <v>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8</v>
      </c>
      <c r="R23" s="27">
        <v>0</v>
      </c>
      <c r="S23" s="27" t="s">
        <v>8</v>
      </c>
      <c r="T23" s="27" t="s">
        <v>8</v>
      </c>
      <c r="U23" s="27" t="s">
        <v>5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  <c r="AC23" s="27">
        <v>0</v>
      </c>
      <c r="AD23" s="27">
        <v>0</v>
      </c>
      <c r="AF23" s="428"/>
    </row>
    <row r="24" spans="1:32" ht="13.5" customHeight="1" x14ac:dyDescent="0.3">
      <c r="A24" s="346" t="s">
        <v>900</v>
      </c>
      <c r="B24" s="338" t="s">
        <v>11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  <c r="AC24" s="27">
        <v>845.80100000000004</v>
      </c>
      <c r="AD24" s="27">
        <v>791.36400000000003</v>
      </c>
      <c r="AF24" s="428"/>
    </row>
    <row r="25" spans="1:32" ht="13.5" customHeight="1" x14ac:dyDescent="0.2">
      <c r="A25" s="347" t="s">
        <v>14</v>
      </c>
      <c r="B25" s="339" t="s">
        <v>14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  <c r="AC25" s="27">
        <v>501.98</v>
      </c>
      <c r="AD25" s="27">
        <v>489.74799999999999</v>
      </c>
      <c r="AF25" s="428"/>
    </row>
    <row r="26" spans="1:32" ht="13.5" customHeight="1" x14ac:dyDescent="0.2">
      <c r="A26" s="347" t="s">
        <v>15</v>
      </c>
      <c r="B26" s="339" t="s">
        <v>15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  <c r="AC26" s="27">
        <v>92.388999999999996</v>
      </c>
      <c r="AD26" s="27">
        <v>91.36</v>
      </c>
      <c r="AF26" s="428"/>
    </row>
    <row r="27" spans="1:32" ht="13.5" customHeight="1" x14ac:dyDescent="0.3">
      <c r="A27" s="346" t="s">
        <v>1006</v>
      </c>
      <c r="B27" s="339" t="s">
        <v>999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  <c r="AC27" s="27">
        <v>0</v>
      </c>
      <c r="AD27" s="27">
        <v>0</v>
      </c>
      <c r="AF27" s="428"/>
    </row>
    <row r="28" spans="1:32" ht="13.5" hidden="1" customHeight="1" x14ac:dyDescent="0.3">
      <c r="A28" s="346" t="s">
        <v>16</v>
      </c>
      <c r="B28" s="338" t="s">
        <v>16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5</v>
      </c>
      <c r="AA28" s="27">
        <v>0</v>
      </c>
      <c r="AB28" s="27">
        <v>0</v>
      </c>
      <c r="AC28" s="27">
        <v>0</v>
      </c>
      <c r="AD28" s="27">
        <v>0</v>
      </c>
      <c r="AF28" s="428"/>
    </row>
    <row r="29" spans="1:32" ht="13.5" customHeight="1" x14ac:dyDescent="0.3">
      <c r="A29" s="346" t="s">
        <v>901</v>
      </c>
      <c r="B29" s="338" t="s">
        <v>12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  <c r="AC29" s="27">
        <v>4.9539999999999997</v>
      </c>
      <c r="AD29" s="27">
        <v>4.6150000000000002</v>
      </c>
      <c r="AF29" s="428"/>
    </row>
    <row r="30" spans="1:32" ht="13.5" customHeight="1" x14ac:dyDescent="0.3">
      <c r="A30" s="346" t="s">
        <v>17</v>
      </c>
      <c r="B30" s="338" t="s">
        <v>17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5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  <c r="AC30" s="27">
        <v>0</v>
      </c>
      <c r="AD30" s="27">
        <v>0</v>
      </c>
      <c r="AF30" s="428"/>
    </row>
    <row r="31" spans="1:32" ht="13.5" customHeight="1" x14ac:dyDescent="0.3">
      <c r="A31" s="346" t="s">
        <v>18</v>
      </c>
      <c r="B31" s="338" t="s">
        <v>18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  <c r="AC31" s="27">
        <v>914.44200000000001</v>
      </c>
      <c r="AD31" s="27">
        <v>1057.4380000000001</v>
      </c>
      <c r="AF31" s="428"/>
    </row>
    <row r="32" spans="1:32" ht="13.5" customHeight="1" x14ac:dyDescent="0.2">
      <c r="A32" s="347" t="s">
        <v>902</v>
      </c>
      <c r="B32" s="339" t="s">
        <v>19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  <c r="AC32" s="27">
        <v>1469.2809999999999</v>
      </c>
      <c r="AD32" s="27">
        <v>1474.548</v>
      </c>
      <c r="AF32" s="428"/>
    </row>
    <row r="33" spans="1:32" ht="13.5" customHeight="1" x14ac:dyDescent="0.3">
      <c r="A33" s="346" t="s">
        <v>20</v>
      </c>
      <c r="B33" s="340" t="s">
        <v>20</v>
      </c>
      <c r="C33" s="192">
        <v>211.21899999999999</v>
      </c>
      <c r="D33" s="192">
        <v>207.46</v>
      </c>
      <c r="E33" s="192">
        <v>196.92099999999999</v>
      </c>
      <c r="F33" s="192">
        <v>187.34</v>
      </c>
      <c r="G33" s="192">
        <v>212.77099999999999</v>
      </c>
      <c r="H33" s="192">
        <v>217.238</v>
      </c>
      <c r="I33" s="192">
        <v>220.26900000000001</v>
      </c>
      <c r="J33" s="192">
        <v>294.95999999999998</v>
      </c>
      <c r="K33" s="192">
        <v>315.53399999999999</v>
      </c>
      <c r="L33" s="192">
        <v>364.30900000000003</v>
      </c>
      <c r="M33" s="192">
        <v>402.68299999999999</v>
      </c>
      <c r="N33" s="192">
        <v>975.69500000000005</v>
      </c>
      <c r="O33" s="192">
        <v>965.85733284000003</v>
      </c>
      <c r="P33" s="192">
        <v>984.70229166000013</v>
      </c>
      <c r="Q33" s="192">
        <v>999.9356869300002</v>
      </c>
      <c r="R33" s="192">
        <v>1021.0646428000002</v>
      </c>
      <c r="S33" s="192">
        <v>1011.191</v>
      </c>
      <c r="T33" s="192">
        <v>995.53499999999997</v>
      </c>
      <c r="U33" s="192">
        <v>977.33500000000004</v>
      </c>
      <c r="V33" s="192">
        <v>964.76358755000012</v>
      </c>
      <c r="W33" s="192">
        <v>939.82256737</v>
      </c>
      <c r="X33" s="192">
        <v>920.47239544000024</v>
      </c>
      <c r="Y33" s="192">
        <v>901.41200000000003</v>
      </c>
      <c r="Z33" s="192">
        <v>892.80720502000008</v>
      </c>
      <c r="AA33" s="192">
        <v>863.60699999999997</v>
      </c>
      <c r="AB33" s="192">
        <v>853.649</v>
      </c>
      <c r="AC33" s="192">
        <v>837.43799999999999</v>
      </c>
      <c r="AD33" s="192">
        <v>849.73099999999999</v>
      </c>
      <c r="AF33" s="428"/>
    </row>
    <row r="34" spans="1:32" ht="13.5" customHeight="1" x14ac:dyDescent="0.2">
      <c r="AF34" s="428"/>
    </row>
    <row r="35" spans="1:32" ht="13.5" customHeight="1" x14ac:dyDescent="0.2">
      <c r="A35" s="344" t="s">
        <v>903</v>
      </c>
      <c r="B35" s="23" t="s">
        <v>21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  <c r="AC35" s="24">
        <v>8917.8340000000007</v>
      </c>
      <c r="AD35" s="24">
        <v>9318.6329999999998</v>
      </c>
      <c r="AE35" s="29">
        <v>0</v>
      </c>
      <c r="AF35" s="428"/>
    </row>
    <row r="36" spans="1:32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F36" s="428"/>
    </row>
    <row r="37" spans="1:32" ht="13.5" customHeight="1" x14ac:dyDescent="0.2">
      <c r="A37" s="348" t="s">
        <v>904</v>
      </c>
      <c r="B37" s="341" t="s">
        <v>2</v>
      </c>
      <c r="C37" s="185">
        <v>1213.3789999999999</v>
      </c>
      <c r="D37" s="185">
        <v>1238.059</v>
      </c>
      <c r="E37" s="185">
        <v>1224.8749999999998</v>
      </c>
      <c r="F37" s="185">
        <v>1751.0770000000002</v>
      </c>
      <c r="G37" s="185">
        <v>1475.7159999999999</v>
      </c>
      <c r="H37" s="185">
        <v>1488.6052666399999</v>
      </c>
      <c r="I37" s="185">
        <v>1827.3031379199999</v>
      </c>
      <c r="J37" s="185">
        <v>2251.7108998800004</v>
      </c>
      <c r="K37" s="185">
        <v>1975.018726</v>
      </c>
      <c r="L37" s="185">
        <v>1585.5593641600001</v>
      </c>
      <c r="M37" s="185">
        <v>1901.3845951600001</v>
      </c>
      <c r="N37" s="185">
        <v>2415.0557484700003</v>
      </c>
      <c r="O37" s="185">
        <v>2385.11503795</v>
      </c>
      <c r="P37" s="185">
        <v>3182.3597673200006</v>
      </c>
      <c r="Q37" s="185">
        <v>3240.8918355800001</v>
      </c>
      <c r="R37" s="185">
        <v>3517.3300165400005</v>
      </c>
      <c r="S37" s="185">
        <v>2607.5892311500006</v>
      </c>
      <c r="T37" s="185">
        <v>2331.8514396</v>
      </c>
      <c r="U37" s="185">
        <v>2466.0672953100002</v>
      </c>
      <c r="V37" s="185">
        <v>3035.2285853000003</v>
      </c>
      <c r="W37" s="185">
        <v>2579.1603082699994</v>
      </c>
      <c r="X37" s="185">
        <v>2690.5805760899998</v>
      </c>
      <c r="Y37" s="185">
        <v>3050.2939297299995</v>
      </c>
      <c r="Z37" s="185">
        <v>3850.2695017599999</v>
      </c>
      <c r="AA37" s="185">
        <v>3354.94741432</v>
      </c>
      <c r="AB37" s="185">
        <v>2806.3119999999999</v>
      </c>
      <c r="AC37" s="185">
        <v>2906.136</v>
      </c>
      <c r="AD37" s="185">
        <v>3116.1610000000001</v>
      </c>
      <c r="AE37" s="29">
        <v>0</v>
      </c>
      <c r="AF37" s="428"/>
    </row>
    <row r="38" spans="1:32" ht="13.5" customHeight="1" x14ac:dyDescent="0.2">
      <c r="A38" s="347" t="s">
        <v>905</v>
      </c>
      <c r="B38" s="339" t="s">
        <v>22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  <c r="AC38" s="27">
        <v>366.74</v>
      </c>
      <c r="AD38" s="27">
        <v>372.74299999999999</v>
      </c>
      <c r="AF38" s="428"/>
    </row>
    <row r="39" spans="1:32" ht="13.5" customHeight="1" x14ac:dyDescent="0.2">
      <c r="A39" s="347" t="s">
        <v>23</v>
      </c>
      <c r="B39" s="339" t="s">
        <v>23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285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  <c r="AC39" s="27">
        <v>1137.251</v>
      </c>
      <c r="AD39" s="27">
        <v>1324.8320000000001</v>
      </c>
      <c r="AF39" s="428"/>
    </row>
    <row r="40" spans="1:32" ht="13.5" customHeight="1" x14ac:dyDescent="0.3">
      <c r="A40" s="346" t="s">
        <v>906</v>
      </c>
      <c r="B40" s="339" t="s">
        <v>24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  <c r="AC40" s="27">
        <v>303.97899999999998</v>
      </c>
      <c r="AD40" s="27">
        <v>421.20499999999998</v>
      </c>
      <c r="AF40" s="428"/>
    </row>
    <row r="41" spans="1:32" ht="13.5" customHeight="1" x14ac:dyDescent="0.3">
      <c r="A41" s="346" t="s">
        <v>927</v>
      </c>
      <c r="B41" s="339" t="s">
        <v>25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8</v>
      </c>
      <c r="T41" s="27" t="s">
        <v>8</v>
      </c>
      <c r="U41" s="27" t="s">
        <v>5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C41" s="27">
        <v>0</v>
      </c>
      <c r="AD41" s="27">
        <v>0</v>
      </c>
      <c r="AF41" s="428"/>
    </row>
    <row r="42" spans="1:32" ht="13.5" customHeight="1" x14ac:dyDescent="0.3">
      <c r="A42" s="346" t="s">
        <v>907</v>
      </c>
      <c r="B42" s="339" t="s">
        <v>26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  <c r="AC42" s="27">
        <v>523.38199999999995</v>
      </c>
      <c r="AD42" s="27">
        <v>139.79599999999999</v>
      </c>
      <c r="AF42" s="428"/>
    </row>
    <row r="43" spans="1:32" ht="13.5" customHeight="1" x14ac:dyDescent="0.3">
      <c r="A43" s="346" t="s">
        <v>908</v>
      </c>
      <c r="B43" s="339" t="s">
        <v>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  <c r="AC43" s="27">
        <v>22.908000000000001</v>
      </c>
      <c r="AD43" s="27">
        <v>1.76</v>
      </c>
      <c r="AF43" s="428"/>
    </row>
    <row r="44" spans="1:32" ht="13.5" customHeight="1" x14ac:dyDescent="0.3">
      <c r="A44" s="346" t="s">
        <v>909</v>
      </c>
      <c r="B44" s="339" t="s">
        <v>27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  <c r="AC44" s="27">
        <v>288.346</v>
      </c>
      <c r="AD44" s="27">
        <v>293.61700000000002</v>
      </c>
      <c r="AF44" s="428"/>
    </row>
    <row r="45" spans="1:32" ht="13.5" customHeight="1" x14ac:dyDescent="0.2">
      <c r="A45" s="347" t="s">
        <v>910</v>
      </c>
      <c r="B45" s="339" t="s">
        <v>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5</v>
      </c>
      <c r="P45" s="27" t="s">
        <v>5</v>
      </c>
      <c r="Q45" s="27" t="s">
        <v>5</v>
      </c>
      <c r="R45" s="27">
        <v>-3.8317939999999849E-2</v>
      </c>
      <c r="S45" s="27" t="s">
        <v>5</v>
      </c>
      <c r="T45" s="27" t="s">
        <v>5</v>
      </c>
      <c r="U45" s="27" t="s">
        <v>5</v>
      </c>
      <c r="V45" s="27">
        <v>-3.505697000000018E-2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F45" s="428"/>
    </row>
    <row r="46" spans="1:32" ht="13.5" customHeight="1" x14ac:dyDescent="0.3">
      <c r="A46" s="346" t="s">
        <v>928</v>
      </c>
      <c r="B46" s="339" t="s">
        <v>28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8</v>
      </c>
      <c r="T46" s="27" t="s">
        <v>8</v>
      </c>
      <c r="U46" s="27" t="s">
        <v>5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  <c r="AC46" s="27">
        <v>101.934</v>
      </c>
      <c r="AD46" s="27">
        <v>139.779</v>
      </c>
      <c r="AF46" s="428"/>
    </row>
    <row r="47" spans="1:32" ht="13.5" customHeight="1" x14ac:dyDescent="0.3">
      <c r="A47" s="346" t="s">
        <v>911</v>
      </c>
      <c r="B47" s="339" t="s">
        <v>29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  <c r="AC47" s="27">
        <v>127.087</v>
      </c>
      <c r="AD47" s="27">
        <v>385.97699999999998</v>
      </c>
      <c r="AF47" s="428"/>
    </row>
    <row r="48" spans="1:32" ht="13.5" customHeight="1" x14ac:dyDescent="0.2">
      <c r="A48" s="347" t="s">
        <v>912</v>
      </c>
      <c r="B48" s="339" t="s">
        <v>30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  <c r="AC48" s="27">
        <v>34.509</v>
      </c>
      <c r="AD48" s="27">
        <v>36.451999999999998</v>
      </c>
      <c r="AF48" s="428"/>
    </row>
    <row r="49" spans="1:32" ht="6" customHeight="1" x14ac:dyDescent="0.3">
      <c r="A49" s="346" t="s">
        <v>932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F49" s="428"/>
    </row>
    <row r="50" spans="1:32" ht="13.5" customHeight="1" x14ac:dyDescent="0.2">
      <c r="A50" s="349" t="s">
        <v>13</v>
      </c>
      <c r="B50" s="341" t="s">
        <v>13</v>
      </c>
      <c r="C50" s="185">
        <v>2354.7839999999997</v>
      </c>
      <c r="D50" s="185">
        <v>2447.2109999999998</v>
      </c>
      <c r="E50" s="185">
        <v>2410.6560000000004</v>
      </c>
      <c r="F50" s="185">
        <v>1546.4450000000002</v>
      </c>
      <c r="G50" s="185">
        <v>1612.0290000000002</v>
      </c>
      <c r="H50" s="185">
        <v>2431.8589999999999</v>
      </c>
      <c r="I50" s="185">
        <v>2401.4079999999999</v>
      </c>
      <c r="J50" s="185">
        <v>2403.1359999999995</v>
      </c>
      <c r="K50" s="185">
        <v>2298.1010000000001</v>
      </c>
      <c r="L50" s="185">
        <v>2788.232</v>
      </c>
      <c r="M50" s="185">
        <v>2871.2250000000004</v>
      </c>
      <c r="N50" s="185">
        <v>3262.6019999999999</v>
      </c>
      <c r="O50" s="185">
        <v>3134.9320996500001</v>
      </c>
      <c r="P50" s="185">
        <v>3068.9520658600004</v>
      </c>
      <c r="Q50" s="185">
        <v>3082.4393731</v>
      </c>
      <c r="R50" s="185">
        <v>3426.7177366699998</v>
      </c>
      <c r="S50" s="185">
        <v>3875.6905694700004</v>
      </c>
      <c r="T50" s="185">
        <v>3821.5641878399992</v>
      </c>
      <c r="U50" s="185">
        <v>3763.3139640099998</v>
      </c>
      <c r="V50" s="185">
        <v>3699.2259362200002</v>
      </c>
      <c r="W50" s="185">
        <v>3558.77704696</v>
      </c>
      <c r="X50" s="185">
        <v>3112.0520635500006</v>
      </c>
      <c r="Y50" s="185">
        <v>2879.1566189800001</v>
      </c>
      <c r="Z50" s="185">
        <v>2895.14032765</v>
      </c>
      <c r="AA50" s="185">
        <v>2663.3019999999997</v>
      </c>
      <c r="AB50" s="185">
        <v>2607.902</v>
      </c>
      <c r="AC50" s="185">
        <v>2474.8649999999998</v>
      </c>
      <c r="AD50" s="185">
        <v>2495.4160000000002</v>
      </c>
      <c r="AE50" s="29">
        <v>0</v>
      </c>
      <c r="AF50" s="428"/>
    </row>
    <row r="51" spans="1:32" ht="13.5" customHeight="1" x14ac:dyDescent="0.2">
      <c r="A51" s="347" t="s">
        <v>913</v>
      </c>
      <c r="B51" s="339" t="s">
        <v>22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  <c r="AC51" s="27">
        <v>1404.961</v>
      </c>
      <c r="AD51" s="27">
        <v>1407.5</v>
      </c>
      <c r="AF51" s="428"/>
    </row>
    <row r="52" spans="1:32" ht="13.5" customHeight="1" x14ac:dyDescent="0.3">
      <c r="A52" s="346" t="s">
        <v>914</v>
      </c>
      <c r="B52" s="339" t="s">
        <v>23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  <c r="AC52" s="27">
        <v>4.6539999999999999</v>
      </c>
      <c r="AD52" s="27">
        <v>0</v>
      </c>
      <c r="AF52" s="428"/>
    </row>
    <row r="53" spans="1:32" ht="13.5" customHeight="1" x14ac:dyDescent="0.2">
      <c r="A53" s="347" t="s">
        <v>929</v>
      </c>
      <c r="B53" s="339" t="s">
        <v>25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8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F53" s="428"/>
    </row>
    <row r="54" spans="1:32" ht="13.5" customHeight="1" x14ac:dyDescent="0.2">
      <c r="B54" s="339" t="s">
        <v>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8</v>
      </c>
      <c r="R54" s="27">
        <v>0</v>
      </c>
      <c r="S54" s="27" t="s">
        <v>8</v>
      </c>
      <c r="T54" s="27" t="s">
        <v>8</v>
      </c>
      <c r="U54" s="27" t="s">
        <v>5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F54" s="428"/>
    </row>
    <row r="55" spans="1:32" ht="13.5" customHeight="1" x14ac:dyDescent="0.3">
      <c r="A55" s="346" t="s">
        <v>915</v>
      </c>
      <c r="B55" s="339" t="s">
        <v>26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  <c r="AC55" s="27">
        <v>725.63900000000001</v>
      </c>
      <c r="AD55" s="27">
        <v>820.67600000000004</v>
      </c>
      <c r="AF55" s="428"/>
    </row>
    <row r="56" spans="1:32" ht="13.5" customHeight="1" x14ac:dyDescent="0.3">
      <c r="A56" s="346" t="s">
        <v>930</v>
      </c>
      <c r="B56" s="339" t="s">
        <v>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5</v>
      </c>
      <c r="Z56" s="27">
        <v>0</v>
      </c>
      <c r="AA56" s="27">
        <v>0</v>
      </c>
      <c r="AB56" s="27">
        <v>0.129</v>
      </c>
      <c r="AC56" s="27">
        <v>0</v>
      </c>
      <c r="AD56" s="27">
        <v>0</v>
      </c>
      <c r="AF56" s="428"/>
    </row>
    <row r="57" spans="1:32" ht="13.5" customHeight="1" x14ac:dyDescent="0.3">
      <c r="A57" s="346" t="s">
        <v>916</v>
      </c>
      <c r="B57" s="339" t="s">
        <v>27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  <c r="AC57" s="27">
        <v>18.384</v>
      </c>
      <c r="AD57" s="27">
        <v>16.152000000000001</v>
      </c>
      <c r="AF57" s="428"/>
    </row>
    <row r="58" spans="1:32" ht="13.5" customHeight="1" x14ac:dyDescent="0.2">
      <c r="A58" s="347" t="s">
        <v>917</v>
      </c>
      <c r="B58" s="339" t="s">
        <v>31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  <c r="AC58" s="27">
        <v>251.524</v>
      </c>
      <c r="AD58" s="27">
        <v>186.554</v>
      </c>
      <c r="AF58" s="428"/>
    </row>
    <row r="59" spans="1:32" ht="13.5" customHeight="1" x14ac:dyDescent="0.3">
      <c r="A59" s="346" t="s">
        <v>918</v>
      </c>
      <c r="B59" s="339" t="s">
        <v>32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  <c r="AC59" s="27">
        <v>14.965</v>
      </c>
      <c r="AD59" s="27">
        <v>14.324999999999999</v>
      </c>
      <c r="AF59" s="428"/>
    </row>
    <row r="60" spans="1:32" ht="13.5" customHeight="1" x14ac:dyDescent="0.2">
      <c r="A60" s="171" t="s">
        <v>931</v>
      </c>
      <c r="B60" s="342" t="s">
        <v>14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8</v>
      </c>
      <c r="R60" s="27">
        <v>0</v>
      </c>
      <c r="S60" s="27" t="s">
        <v>8</v>
      </c>
      <c r="T60" s="27" t="s">
        <v>8</v>
      </c>
      <c r="U60" s="27" t="s">
        <v>5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F60" s="428"/>
    </row>
    <row r="61" spans="1:32" ht="13.5" customHeight="1" x14ac:dyDescent="0.2">
      <c r="A61" s="347" t="s">
        <v>919</v>
      </c>
      <c r="B61" s="339" t="s">
        <v>30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  <c r="AC61" s="27">
        <v>54.738</v>
      </c>
      <c r="AD61" s="27">
        <v>50.209000000000003</v>
      </c>
      <c r="AF61" s="428"/>
    </row>
    <row r="62" spans="1:32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F62" s="428"/>
    </row>
    <row r="63" spans="1:32" ht="16.5" customHeight="1" x14ac:dyDescent="0.2">
      <c r="A63" s="348" t="s">
        <v>920</v>
      </c>
      <c r="B63" s="341" t="s">
        <v>33</v>
      </c>
      <c r="C63" s="185">
        <v>1864.51</v>
      </c>
      <c r="D63" s="185">
        <v>1886.8400000000001</v>
      </c>
      <c r="E63" s="185">
        <v>1912.0210000000002</v>
      </c>
      <c r="F63" s="185">
        <v>2739.5699999999997</v>
      </c>
      <c r="G63" s="185">
        <v>2710.6119999999996</v>
      </c>
      <c r="H63" s="185">
        <v>2578.0310000000004</v>
      </c>
      <c r="I63" s="185">
        <v>2549.3049999999998</v>
      </c>
      <c r="J63" s="185">
        <v>2654.7999999999997</v>
      </c>
      <c r="K63" s="185">
        <v>2524.4309999999996</v>
      </c>
      <c r="L63" s="185">
        <v>2589.8050000000003</v>
      </c>
      <c r="M63" s="185">
        <v>2841.2069999999999</v>
      </c>
      <c r="N63" s="185">
        <v>2995.009</v>
      </c>
      <c r="O63" s="185">
        <v>2825.9473189600003</v>
      </c>
      <c r="P63" s="185">
        <v>2844.6259184918827</v>
      </c>
      <c r="Q63" s="185">
        <v>2785.8698986200002</v>
      </c>
      <c r="R63" s="185">
        <v>2987.7083843830405</v>
      </c>
      <c r="S63" s="185">
        <v>2858.6731008799998</v>
      </c>
      <c r="T63" s="185">
        <v>2865.7160955469994</v>
      </c>
      <c r="U63" s="185">
        <v>2830.2165806320559</v>
      </c>
      <c r="V63" s="185">
        <v>2991.075410697842</v>
      </c>
      <c r="W63" s="185">
        <v>3058.2379687502294</v>
      </c>
      <c r="X63" s="185">
        <v>3120.6943645199999</v>
      </c>
      <c r="Y63" s="185">
        <v>3159.1304827900003</v>
      </c>
      <c r="Z63" s="185">
        <v>3308.4883392449146</v>
      </c>
      <c r="AA63" s="185">
        <v>3262.5519999999997</v>
      </c>
      <c r="AB63" s="185">
        <v>3455.69</v>
      </c>
      <c r="AC63" s="185">
        <v>3536.8330000000001</v>
      </c>
      <c r="AD63" s="185">
        <v>3707.056</v>
      </c>
      <c r="AE63" s="29">
        <v>0</v>
      </c>
      <c r="AF63" s="428"/>
    </row>
    <row r="64" spans="1:32" ht="13.5" customHeight="1" x14ac:dyDescent="0.3">
      <c r="A64" s="346" t="s">
        <v>921</v>
      </c>
      <c r="B64" s="339" t="s">
        <v>34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  <c r="AC64" s="27">
        <v>1847.1769999999999</v>
      </c>
      <c r="AD64" s="27">
        <v>1847.1769999999999</v>
      </c>
      <c r="AF64" s="428"/>
    </row>
    <row r="65" spans="1:32" ht="12" customHeight="1" x14ac:dyDescent="0.2">
      <c r="A65" s="347" t="s">
        <v>35</v>
      </c>
      <c r="B65" s="339" t="s">
        <v>35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  <c r="AC65" s="27">
        <v>-48.19</v>
      </c>
      <c r="AD65" s="27">
        <v>-48.19</v>
      </c>
      <c r="AF65" s="428"/>
    </row>
    <row r="66" spans="1:32" ht="13.5" customHeight="1" x14ac:dyDescent="0.2">
      <c r="A66" s="347" t="s">
        <v>922</v>
      </c>
      <c r="B66" s="339" t="s">
        <v>36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  <c r="AC66" s="27">
        <v>32.956000000000003</v>
      </c>
      <c r="AD66" s="27">
        <v>39.243000000000002</v>
      </c>
      <c r="AF66" s="428"/>
    </row>
    <row r="67" spans="1:32" ht="13" x14ac:dyDescent="0.2">
      <c r="A67" s="347" t="s">
        <v>925</v>
      </c>
      <c r="B67" s="339" t="s">
        <v>37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  <c r="AC67" s="27">
        <v>273.85700000000003</v>
      </c>
      <c r="AD67" s="27">
        <v>0</v>
      </c>
      <c r="AF67" s="428"/>
    </row>
    <row r="68" spans="1:32" ht="13" x14ac:dyDescent="0.2">
      <c r="A68" s="347" t="s">
        <v>923</v>
      </c>
      <c r="B68" s="339" t="s">
        <v>38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  <c r="AC68" s="27">
        <v>1439.134</v>
      </c>
      <c r="AD68" s="27">
        <v>1868.222</v>
      </c>
      <c r="AF68" s="428"/>
    </row>
    <row r="69" spans="1:32" ht="13" x14ac:dyDescent="0.2">
      <c r="A69" s="347" t="s">
        <v>924</v>
      </c>
      <c r="B69" s="342" t="s">
        <v>39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  <c r="AC69" s="27">
        <v>-8.1029999999999998</v>
      </c>
      <c r="AD69" s="27">
        <v>0.60199999999999998</v>
      </c>
      <c r="AF69" s="428"/>
    </row>
    <row r="70" spans="1:32" ht="16.5" customHeight="1" x14ac:dyDescent="0.2">
      <c r="A70" s="347" t="s">
        <v>926</v>
      </c>
      <c r="B70" s="343" t="s">
        <v>40</v>
      </c>
      <c r="C70" s="192">
        <v>2E-3</v>
      </c>
      <c r="D70" s="192">
        <v>1E-3</v>
      </c>
      <c r="E70" s="192">
        <v>2E-3</v>
      </c>
      <c r="F70" s="192">
        <v>2E-3</v>
      </c>
      <c r="G70" s="192">
        <v>2E-3</v>
      </c>
      <c r="H70" s="192">
        <v>2E-3</v>
      </c>
      <c r="I70" s="192">
        <v>2E-3</v>
      </c>
      <c r="J70" s="192">
        <v>2E-3</v>
      </c>
      <c r="K70" s="192">
        <v>1E-3</v>
      </c>
      <c r="L70" s="192">
        <v>2E-3</v>
      </c>
      <c r="M70" s="192">
        <v>2E-3</v>
      </c>
      <c r="N70" s="192">
        <v>3.0000000000000001E-3</v>
      </c>
      <c r="O70" s="192">
        <v>-3.0000000000000001E-3</v>
      </c>
      <c r="P70" s="192">
        <v>-1.775688117704919E-3</v>
      </c>
      <c r="Q70" s="192">
        <v>0</v>
      </c>
      <c r="R70" s="192">
        <v>-2.1236695901639347E-4</v>
      </c>
      <c r="S70" s="192">
        <v>1E-3</v>
      </c>
      <c r="T70" s="192">
        <v>-1E-3</v>
      </c>
      <c r="U70" s="192">
        <v>1.0999999999999999E-2</v>
      </c>
      <c r="V70" s="192">
        <v>3.1648110430000003E-3</v>
      </c>
      <c r="W70" s="192">
        <v>3.4775102290000004E-3</v>
      </c>
      <c r="X70" s="192">
        <v>4.0000000000000001E-3</v>
      </c>
      <c r="Y70" s="192">
        <v>1E-3</v>
      </c>
      <c r="Z70" s="192">
        <v>3.8146398425132613E-3</v>
      </c>
      <c r="AA70" s="192">
        <v>2E-3</v>
      </c>
      <c r="AB70" s="192">
        <v>2E-3</v>
      </c>
      <c r="AC70" s="192">
        <v>2E-3</v>
      </c>
      <c r="AD70" s="192">
        <v>2E-3</v>
      </c>
      <c r="AF70" s="428"/>
    </row>
    <row r="71" spans="1:32" ht="13.5" customHeight="1" x14ac:dyDescent="0.2">
      <c r="B71" s="47" t="s">
        <v>41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  <c r="AC71" s="29">
        <v>0</v>
      </c>
      <c r="AD71" s="29">
        <v>0</v>
      </c>
    </row>
    <row r="73" spans="1:32" ht="13.5" customHeight="1" x14ac:dyDescent="0.2">
      <c r="Z73" s="29"/>
      <c r="AA73" s="29"/>
      <c r="AB73" s="29"/>
      <c r="AC73" s="29"/>
      <c r="AD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F68"/>
  <sheetViews>
    <sheetView showGridLines="0" zoomScale="115" zoomScaleNormal="115" workbookViewId="0">
      <pane xSplit="2" ySplit="10" topLeftCell="AC29" activePane="bottomRight" state="frozen"/>
      <selection activeCell="AG15" sqref="AG15"/>
      <selection pane="topRight" activeCell="AG15" sqref="AG15"/>
      <selection pane="bottomLeft" activeCell="AG15" sqref="AG15"/>
      <selection pane="bottomRight" sqref="A1:XFD1048576"/>
    </sheetView>
  </sheetViews>
  <sheetFormatPr defaultColWidth="9.1796875" defaultRowHeight="10" x14ac:dyDescent="0.2"/>
  <cols>
    <col min="1" max="1" width="6.1796875" style="171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0" width="12.54296875" style="82" customWidth="1"/>
    <col min="31" max="16384" width="9.1796875" style="20"/>
  </cols>
  <sheetData>
    <row r="5" spans="1:32" ht="14.5" x14ac:dyDescent="0.35">
      <c r="AB5"/>
    </row>
    <row r="8" spans="1:32" ht="13.5" customHeight="1" x14ac:dyDescent="0.2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55"/>
      <c r="V9" s="255"/>
      <c r="W9" s="255"/>
      <c r="X9" s="255"/>
      <c r="Y9" s="255"/>
      <c r="Z9" s="255"/>
      <c r="AA9" s="255"/>
      <c r="AB9" s="325"/>
      <c r="AC9" s="255"/>
      <c r="AD9" s="255"/>
    </row>
    <row r="10" spans="1:32" ht="13.5" customHeight="1" x14ac:dyDescent="0.2">
      <c r="A10" s="291" t="s">
        <v>1009</v>
      </c>
      <c r="B10" s="23" t="s">
        <v>43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4">
        <v>-279.58199999999999</v>
      </c>
      <c r="V10" s="84">
        <v>-48.087000000000003</v>
      </c>
      <c r="W10" s="84">
        <v>51.982999999999997</v>
      </c>
      <c r="X10" s="84">
        <v>170.983</v>
      </c>
      <c r="Y10" s="84">
        <v>206.81</v>
      </c>
      <c r="Z10" s="84">
        <v>512.91899999999998</v>
      </c>
      <c r="AA10" s="84">
        <v>-3.3959999999999999</v>
      </c>
      <c r="AB10" s="84">
        <v>288.798</v>
      </c>
      <c r="AC10" s="84">
        <v>365.98200000000003</v>
      </c>
      <c r="AD10" s="84">
        <v>740.01</v>
      </c>
      <c r="AF10" s="429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55"/>
      <c r="V11" s="255"/>
      <c r="W11" s="255"/>
      <c r="X11" s="255"/>
      <c r="Y11" s="255"/>
      <c r="Z11" s="255"/>
      <c r="AA11" s="255"/>
      <c r="AB11" s="325"/>
      <c r="AC11" s="255"/>
      <c r="AD11" s="255"/>
      <c r="AF11" s="429"/>
    </row>
    <row r="12" spans="1:32" ht="13.5" customHeight="1" x14ac:dyDescent="0.2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77"/>
      <c r="V12" s="277"/>
      <c r="W12" s="277"/>
      <c r="X12" s="277"/>
      <c r="Y12" s="277"/>
      <c r="Z12" s="277"/>
      <c r="AA12" s="277"/>
      <c r="AB12" s="326"/>
      <c r="AC12" s="277"/>
      <c r="AD12" s="277"/>
      <c r="AF12" s="429"/>
    </row>
    <row r="13" spans="1:32" ht="13.5" customHeight="1" x14ac:dyDescent="0.2">
      <c r="A13" s="292" t="s">
        <v>1010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52">
        <v>171.096</v>
      </c>
      <c r="V13" s="252">
        <v>233.482</v>
      </c>
      <c r="W13" s="252">
        <v>45.844999999999999</v>
      </c>
      <c r="X13" s="252">
        <v>110.505</v>
      </c>
      <c r="Y13" s="252">
        <v>152.05099999999999</v>
      </c>
      <c r="Z13" s="252">
        <v>198.678</v>
      </c>
      <c r="AA13" s="252">
        <v>31.95</v>
      </c>
      <c r="AB13" s="324">
        <v>52.103999999999999</v>
      </c>
      <c r="AC13" s="252">
        <v>93.031000000000006</v>
      </c>
      <c r="AD13" s="252">
        <v>124.756</v>
      </c>
      <c r="AF13" s="429"/>
    </row>
    <row r="14" spans="1:32" ht="13.5" customHeight="1" x14ac:dyDescent="0.2">
      <c r="A14" s="292" t="s">
        <v>47</v>
      </c>
      <c r="B14" s="39" t="s">
        <v>47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52">
        <v>55.828000000000003</v>
      </c>
      <c r="V14" s="252">
        <v>78.027000000000001</v>
      </c>
      <c r="W14" s="252">
        <v>16.672999999999998</v>
      </c>
      <c r="X14" s="252">
        <v>41.125</v>
      </c>
      <c r="Y14" s="252">
        <v>61.731000000000002</v>
      </c>
      <c r="Z14" s="252">
        <v>95.406000000000006</v>
      </c>
      <c r="AA14" s="252">
        <v>20.091000000000001</v>
      </c>
      <c r="AB14" s="324">
        <v>45.335000000000001</v>
      </c>
      <c r="AC14" s="252">
        <v>69.236999999999995</v>
      </c>
      <c r="AD14" s="252">
        <v>106.127</v>
      </c>
      <c r="AF14" s="429"/>
    </row>
    <row r="15" spans="1:32" ht="13.5" customHeight="1" x14ac:dyDescent="0.2">
      <c r="A15" s="292" t="s">
        <v>1011</v>
      </c>
      <c r="B15" s="39" t="s">
        <v>998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52">
        <v>-55.722999999999999</v>
      </c>
      <c r="V15" s="252">
        <v>-67.820999999999998</v>
      </c>
      <c r="W15" s="252">
        <v>-168.12299999999999</v>
      </c>
      <c r="X15" s="252">
        <v>-182.70699999999999</v>
      </c>
      <c r="Y15" s="252">
        <v>-195.191</v>
      </c>
      <c r="Z15" s="252">
        <v>-284.911</v>
      </c>
      <c r="AA15" s="252">
        <v>-17.850000000000001</v>
      </c>
      <c r="AB15" s="324">
        <v>-36.494999999999997</v>
      </c>
      <c r="AC15" s="252">
        <v>-54.219000000000001</v>
      </c>
      <c r="AD15" s="252">
        <v>-69.555000000000007</v>
      </c>
      <c r="AF15" s="429"/>
    </row>
    <row r="16" spans="1:32" ht="13.5" customHeight="1" x14ac:dyDescent="0.2">
      <c r="A16" s="292" t="s">
        <v>48</v>
      </c>
      <c r="B16" s="39" t="s">
        <v>48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52">
        <v>271.78199999999998</v>
      </c>
      <c r="V16" s="252">
        <v>366.30700000000002</v>
      </c>
      <c r="W16" s="252">
        <v>89.403999999999996</v>
      </c>
      <c r="X16" s="252">
        <v>175.41399999999999</v>
      </c>
      <c r="Y16" s="252">
        <v>261.63</v>
      </c>
      <c r="Z16" s="252">
        <v>349.04300000000001</v>
      </c>
      <c r="AA16" s="252">
        <v>85.789000000000001</v>
      </c>
      <c r="AB16" s="324">
        <v>170.136</v>
      </c>
      <c r="AC16" s="252">
        <v>255.95500000000001</v>
      </c>
      <c r="AD16" s="252">
        <v>344.61200000000002</v>
      </c>
      <c r="AF16" s="429"/>
    </row>
    <row r="17" spans="1:32" ht="13.5" customHeight="1" x14ac:dyDescent="0.2">
      <c r="A17" s="292" t="s">
        <v>1012</v>
      </c>
      <c r="B17" s="39" t="s">
        <v>49</v>
      </c>
      <c r="C17" s="27">
        <v>73.748000000000005</v>
      </c>
      <c r="D17" s="28" t="s">
        <v>46</v>
      </c>
      <c r="E17" s="28" t="s">
        <v>46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52">
        <v>281.91500000000002</v>
      </c>
      <c r="V17" s="252">
        <v>380.964</v>
      </c>
      <c r="W17" s="252">
        <v>90.75</v>
      </c>
      <c r="X17" s="252">
        <v>181.13800000000001</v>
      </c>
      <c r="Y17" s="252">
        <v>270.553</v>
      </c>
      <c r="Z17" s="252">
        <v>358.64699999999999</v>
      </c>
      <c r="AA17" s="252">
        <v>92.072000000000003</v>
      </c>
      <c r="AB17" s="324">
        <v>185.17599999999999</v>
      </c>
      <c r="AC17" s="252">
        <v>279.37400000000002</v>
      </c>
      <c r="AD17" s="252">
        <v>375.7</v>
      </c>
      <c r="AF17" s="429"/>
    </row>
    <row r="18" spans="1:32" ht="13.5" customHeight="1" x14ac:dyDescent="0.2">
      <c r="A18" s="292" t="s">
        <v>1072</v>
      </c>
      <c r="B18" s="39" t="s">
        <v>1072</v>
      </c>
      <c r="C18" s="252">
        <v>37.940999999999995</v>
      </c>
      <c r="D18" s="252">
        <v>75.460999999999984</v>
      </c>
      <c r="E18" s="252">
        <v>113.05199999999999</v>
      </c>
      <c r="F18" s="252">
        <v>208.971</v>
      </c>
      <c r="G18" s="252">
        <v>33.960999999999999</v>
      </c>
      <c r="H18" s="252">
        <v>79.668000000000006</v>
      </c>
      <c r="I18" s="252">
        <v>129.703</v>
      </c>
      <c r="J18" s="252">
        <v>175.53700000000001</v>
      </c>
      <c r="K18" s="252" t="e">
        <v>#VALUE!</v>
      </c>
      <c r="L18" s="252" t="e">
        <v>#VALUE!</v>
      </c>
      <c r="M18" s="252" t="e">
        <v>#VALUE!</v>
      </c>
      <c r="N18" s="252" t="e">
        <v>#VALUE!</v>
      </c>
      <c r="O18" s="252" t="e">
        <v>#VALUE!</v>
      </c>
      <c r="P18" s="252" t="e">
        <v>#VALUE!</v>
      </c>
      <c r="Q18" s="252">
        <v>345.83677600999999</v>
      </c>
      <c r="R18" s="252">
        <v>509.31792740000009</v>
      </c>
      <c r="S18" s="252">
        <v>132.01613553999999</v>
      </c>
      <c r="T18" s="252">
        <v>249.54251413999995</v>
      </c>
      <c r="U18" s="252">
        <v>376.06674878999996</v>
      </c>
      <c r="V18" s="252">
        <v>514.58299999999986</v>
      </c>
      <c r="W18" s="252">
        <v>105.74018475</v>
      </c>
      <c r="X18" s="252">
        <v>203.06761879999996</v>
      </c>
      <c r="Y18" s="252">
        <v>300.97300000000001</v>
      </c>
      <c r="Z18" s="252">
        <v>417.70199999999994</v>
      </c>
      <c r="AA18" s="252">
        <v>106.03700000000001</v>
      </c>
      <c r="AB18" s="252">
        <v>222.87500000000003</v>
      </c>
      <c r="AC18" s="252">
        <v>313.00200000000001</v>
      </c>
      <c r="AD18" s="252">
        <v>384.67099999999999</v>
      </c>
      <c r="AF18" s="429"/>
    </row>
    <row r="19" spans="1:32" ht="13.5" customHeight="1" x14ac:dyDescent="0.2">
      <c r="A19" s="292" t="s">
        <v>52</v>
      </c>
      <c r="B19" s="39" t="s">
        <v>52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52">
        <v>21.259</v>
      </c>
      <c r="V19" s="252">
        <v>28.201000000000001</v>
      </c>
      <c r="W19" s="252">
        <v>-11.808999999999999</v>
      </c>
      <c r="X19" s="252">
        <v>-34.771000000000001</v>
      </c>
      <c r="Y19" s="252">
        <v>-35.981000000000002</v>
      </c>
      <c r="Z19" s="252">
        <v>39.075000000000003</v>
      </c>
      <c r="AA19" s="252">
        <v>10.637</v>
      </c>
      <c r="AB19" s="324">
        <v>21.294</v>
      </c>
      <c r="AC19" s="252">
        <v>33.685000000000002</v>
      </c>
      <c r="AD19" s="252">
        <v>-17.827999999999999</v>
      </c>
      <c r="AF19" s="429"/>
    </row>
    <row r="20" spans="1:32" ht="13.5" customHeight="1" x14ac:dyDescent="0.2">
      <c r="A20" s="292" t="s">
        <v>183</v>
      </c>
      <c r="B20" s="39" t="s">
        <v>183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52">
        <v>-3.6440000000000001</v>
      </c>
      <c r="V20" s="252">
        <v>6.3489999999999984</v>
      </c>
      <c r="W20" s="252">
        <v>9.3449999999999989</v>
      </c>
      <c r="X20" s="252">
        <v>18.604999999999997</v>
      </c>
      <c r="Y20" s="252">
        <v>22.934000000000001</v>
      </c>
      <c r="Z20" s="252">
        <v>30.255000000000003</v>
      </c>
      <c r="AA20" s="252">
        <v>-2.5270000000000001</v>
      </c>
      <c r="AB20" s="324">
        <v>9.35</v>
      </c>
      <c r="AC20" s="252">
        <v>17.816000000000003</v>
      </c>
      <c r="AD20" s="252">
        <v>25.52</v>
      </c>
      <c r="AF20" s="429"/>
    </row>
    <row r="21" spans="1:32" ht="13.5" customHeight="1" x14ac:dyDescent="0.2">
      <c r="B21" s="34" t="s">
        <v>53</v>
      </c>
      <c r="C21" s="81">
        <v>77.318000000000183</v>
      </c>
      <c r="D21" s="81">
        <v>285.65699999999981</v>
      </c>
      <c r="E21" s="81">
        <v>467.19100000000014</v>
      </c>
      <c r="F21" s="81">
        <v>894.49700000000007</v>
      </c>
      <c r="G21" s="81">
        <v>85.85199999999999</v>
      </c>
      <c r="H21" s="81">
        <v>-12.50300000000003</v>
      </c>
      <c r="I21" s="81">
        <v>157.887</v>
      </c>
      <c r="J21" s="81">
        <v>321.786</v>
      </c>
      <c r="K21" s="81" t="e">
        <v>#VALUE!</v>
      </c>
      <c r="L21" s="81" t="e">
        <v>#VALUE!</v>
      </c>
      <c r="M21" s="81" t="e">
        <v>#VALUE!</v>
      </c>
      <c r="N21" s="81" t="e">
        <v>#VALUE!</v>
      </c>
      <c r="O21" s="81" t="e">
        <v>#VALUE!</v>
      </c>
      <c r="P21" s="81" t="e">
        <v>#VALUE!</v>
      </c>
      <c r="Q21" s="81">
        <v>580.73377601000016</v>
      </c>
      <c r="R21" s="81">
        <v>1098.4859274</v>
      </c>
      <c r="S21" s="81">
        <v>168.60713554</v>
      </c>
      <c r="T21" s="81">
        <v>541.10651414000006</v>
      </c>
      <c r="U21" s="81">
        <v>838.99774879000006</v>
      </c>
      <c r="V21" s="81">
        <v>1492.0049999999999</v>
      </c>
      <c r="W21" s="81">
        <v>229.80818475000001</v>
      </c>
      <c r="X21" s="81">
        <v>683.35961880000002</v>
      </c>
      <c r="Y21" s="81">
        <v>1045.51</v>
      </c>
      <c r="Z21" s="81">
        <v>1716.8140000000001</v>
      </c>
      <c r="AA21" s="81">
        <v>322.803</v>
      </c>
      <c r="AB21" s="81">
        <v>958.57299999999987</v>
      </c>
      <c r="AC21" s="81">
        <v>1373.8630000000001</v>
      </c>
      <c r="AD21" s="81">
        <v>2014.0130000000001</v>
      </c>
      <c r="AE21" s="29">
        <v>0</v>
      </c>
      <c r="AF21" s="429"/>
    </row>
    <row r="22" spans="1:32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5"/>
      <c r="V22" s="255"/>
      <c r="W22" s="255"/>
      <c r="X22" s="255"/>
      <c r="Y22" s="255"/>
      <c r="Z22" s="255"/>
      <c r="AA22" s="255"/>
      <c r="AB22" s="325"/>
      <c r="AC22" s="255"/>
      <c r="AD22" s="255"/>
      <c r="AF22" s="429"/>
    </row>
    <row r="23" spans="1:32" ht="13.5" customHeight="1" x14ac:dyDescent="0.2">
      <c r="B23" s="70" t="s">
        <v>1073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407"/>
      <c r="V23" s="407"/>
      <c r="W23" s="407"/>
      <c r="X23" s="407"/>
      <c r="Y23" s="407"/>
      <c r="Z23" s="407"/>
      <c r="AA23" s="407"/>
      <c r="AB23" s="408"/>
      <c r="AC23" s="407"/>
      <c r="AD23" s="407"/>
      <c r="AF23" s="429"/>
    </row>
    <row r="24" spans="1:32" ht="13.5" customHeight="1" x14ac:dyDescent="0.2">
      <c r="A24" s="292" t="s">
        <v>54</v>
      </c>
      <c r="B24" s="43" t="s">
        <v>54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78">
        <v>112.00700000000001</v>
      </c>
      <c r="V24" s="278">
        <v>-725.88300000000004</v>
      </c>
      <c r="W24" s="278">
        <v>473.392</v>
      </c>
      <c r="X24" s="278">
        <v>190.52199999999999</v>
      </c>
      <c r="Y24" s="278">
        <v>291.197</v>
      </c>
      <c r="Z24" s="278">
        <v>-282.79399999999998</v>
      </c>
      <c r="AA24" s="252">
        <v>633.476</v>
      </c>
      <c r="AB24" s="324">
        <v>368.31900000000002</v>
      </c>
      <c r="AC24" s="252">
        <v>503.93900000000002</v>
      </c>
      <c r="AD24" s="252">
        <v>-13.849</v>
      </c>
      <c r="AF24" s="429"/>
    </row>
    <row r="25" spans="1:32" ht="13.5" customHeight="1" x14ac:dyDescent="0.2">
      <c r="A25" s="292" t="s">
        <v>10</v>
      </c>
      <c r="B25" s="43" t="s">
        <v>10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78">
        <v>-216.36099999999999</v>
      </c>
      <c r="V25" s="278">
        <v>-106.04</v>
      </c>
      <c r="W25" s="278">
        <v>-190.464</v>
      </c>
      <c r="X25" s="278">
        <v>-253.94399999999999</v>
      </c>
      <c r="Y25" s="278">
        <v>-348.02199999999999</v>
      </c>
      <c r="Z25" s="278">
        <v>-250.44800000000001</v>
      </c>
      <c r="AA25" s="252">
        <v>-173.309</v>
      </c>
      <c r="AB25" s="324">
        <v>-181.864</v>
      </c>
      <c r="AC25" s="252">
        <v>-221.85599999999999</v>
      </c>
      <c r="AD25" s="252">
        <v>-238.72900000000001</v>
      </c>
      <c r="AF25" s="429"/>
    </row>
    <row r="26" spans="1:32" ht="13.5" customHeight="1" x14ac:dyDescent="0.2">
      <c r="A26" s="292" t="s">
        <v>11</v>
      </c>
      <c r="B26" s="43" t="s">
        <v>11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79">
        <v>230.536</v>
      </c>
      <c r="V26" s="279">
        <v>318.33499999999998</v>
      </c>
      <c r="W26" s="278">
        <v>105.155</v>
      </c>
      <c r="X26" s="279">
        <v>158.39699999999999</v>
      </c>
      <c r="Y26" s="279">
        <v>224.92500000000001</v>
      </c>
      <c r="Z26" s="279">
        <v>273.15499999999997</v>
      </c>
      <c r="AA26" s="252">
        <v>136.00800000000001</v>
      </c>
      <c r="AB26" s="324">
        <v>224.80099999999999</v>
      </c>
      <c r="AC26" s="252">
        <v>253.12</v>
      </c>
      <c r="AD26" s="252">
        <v>306.69299999999998</v>
      </c>
      <c r="AF26" s="429"/>
    </row>
    <row r="27" spans="1:32" ht="13.5" customHeight="1" x14ac:dyDescent="0.2">
      <c r="A27" s="292" t="s">
        <v>15</v>
      </c>
      <c r="B27" s="43" t="s">
        <v>15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78">
        <v>4.7779999999999996</v>
      </c>
      <c r="V27" s="278">
        <v>15.552</v>
      </c>
      <c r="W27" s="278">
        <v>0.65800000000000003</v>
      </c>
      <c r="X27" s="278">
        <v>12.180999999999999</v>
      </c>
      <c r="Y27" s="278">
        <v>13.486000000000001</v>
      </c>
      <c r="Z27" s="278">
        <v>16.021999999999998</v>
      </c>
      <c r="AA27" s="252">
        <v>17.777000000000001</v>
      </c>
      <c r="AB27" s="324">
        <v>20.971</v>
      </c>
      <c r="AC27" s="252">
        <v>57.640999999999998</v>
      </c>
      <c r="AD27" s="252">
        <v>58.96</v>
      </c>
      <c r="AF27" s="429"/>
    </row>
    <row r="28" spans="1:32" ht="13.5" customHeight="1" x14ac:dyDescent="0.2">
      <c r="A28" s="292" t="s">
        <v>9</v>
      </c>
      <c r="B28" s="43" t="s">
        <v>9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5</v>
      </c>
      <c r="T28" s="27" t="s">
        <v>5</v>
      </c>
      <c r="U28" s="279" t="s">
        <v>5</v>
      </c>
      <c r="V28" s="279">
        <v>0</v>
      </c>
      <c r="W28" s="278" t="s">
        <v>5</v>
      </c>
      <c r="X28" s="279" t="s">
        <v>5</v>
      </c>
      <c r="Y28" s="279">
        <v>0</v>
      </c>
      <c r="Z28" s="279">
        <v>0</v>
      </c>
      <c r="AA28" s="252">
        <v>0</v>
      </c>
      <c r="AB28" s="324">
        <v>0</v>
      </c>
      <c r="AC28" s="252">
        <v>0</v>
      </c>
      <c r="AD28" s="252">
        <v>0</v>
      </c>
      <c r="AF28" s="429"/>
    </row>
    <row r="29" spans="1:32" ht="13.5" customHeight="1" x14ac:dyDescent="0.2">
      <c r="A29" s="292" t="s">
        <v>55</v>
      </c>
      <c r="B29" s="43" t="s">
        <v>55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79">
        <v>-21.946000000000002</v>
      </c>
      <c r="V29" s="279">
        <v>-13.202</v>
      </c>
      <c r="W29" s="278">
        <v>4.1849999999999996</v>
      </c>
      <c r="X29" s="279">
        <v>-15.818</v>
      </c>
      <c r="Y29" s="279">
        <v>-1.8320000000000001</v>
      </c>
      <c r="Z29" s="279">
        <v>13.172000000000001</v>
      </c>
      <c r="AA29" s="252">
        <v>-7.9870000000000001</v>
      </c>
      <c r="AB29" s="324">
        <v>-44.093000000000004</v>
      </c>
      <c r="AC29" s="252">
        <v>-36.917999999999999</v>
      </c>
      <c r="AD29" s="252">
        <v>1.125</v>
      </c>
      <c r="AF29" s="429"/>
    </row>
    <row r="30" spans="1:32" ht="13.5" customHeight="1" x14ac:dyDescent="0.2">
      <c r="A30" s="292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9"/>
      <c r="V30" s="279"/>
      <c r="W30" s="278"/>
      <c r="X30" s="279"/>
      <c r="Y30" s="279"/>
      <c r="Z30" s="279"/>
      <c r="AA30" s="252"/>
      <c r="AB30" s="324"/>
      <c r="AC30" s="252"/>
      <c r="AD30" s="252"/>
      <c r="AF30" s="429"/>
    </row>
    <row r="31" spans="1:32" ht="13.5" customHeight="1" x14ac:dyDescent="0.2">
      <c r="B31" s="70" t="s">
        <v>1074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407"/>
      <c r="V31" s="407"/>
      <c r="W31" s="407"/>
      <c r="X31" s="407"/>
      <c r="Y31" s="407"/>
      <c r="Z31" s="407"/>
      <c r="AA31" s="407"/>
      <c r="AB31" s="408"/>
      <c r="AC31" s="407"/>
      <c r="AD31" s="407"/>
      <c r="AF31" s="429"/>
    </row>
    <row r="32" spans="1:32" ht="13.5" customHeight="1" x14ac:dyDescent="0.2">
      <c r="A32" s="292" t="s">
        <v>23</v>
      </c>
      <c r="B32" s="43" t="s">
        <v>23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78">
        <v>-13.016999999999999</v>
      </c>
      <c r="V32" s="278">
        <v>227.52699999999999</v>
      </c>
      <c r="W32" s="278">
        <v>-203.45518475</v>
      </c>
      <c r="X32" s="278">
        <v>-161.28761879999999</v>
      </c>
      <c r="Y32" s="278">
        <v>-154.172</v>
      </c>
      <c r="Z32" s="278">
        <v>-60.536999999999999</v>
      </c>
      <c r="AA32" s="252">
        <v>-101.901</v>
      </c>
      <c r="AB32" s="324">
        <v>-30.033000000000001</v>
      </c>
      <c r="AC32" s="252">
        <v>-79.891999999999996</v>
      </c>
      <c r="AD32" s="252">
        <v>46.155999999999999</v>
      </c>
      <c r="AF32" s="429"/>
    </row>
    <row r="33" spans="1:32" ht="13.5" customHeight="1" x14ac:dyDescent="0.2">
      <c r="A33" s="292" t="s">
        <v>927</v>
      </c>
      <c r="B33" s="43" t="s">
        <v>927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324">
        <v>-650.64800000000002</v>
      </c>
      <c r="AC33" s="252">
        <v>-650.64800000000002</v>
      </c>
      <c r="AD33" s="252">
        <v>-650.64800000000002</v>
      </c>
      <c r="AF33" s="429"/>
    </row>
    <row r="34" spans="1:32" ht="13.5" customHeight="1" x14ac:dyDescent="0.2">
      <c r="A34" s="292" t="s">
        <v>1015</v>
      </c>
      <c r="B34" s="43" t="s">
        <v>57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78">
        <v>-84.061999999999998</v>
      </c>
      <c r="V34" s="278">
        <v>-21.556999999999999</v>
      </c>
      <c r="W34" s="278">
        <v>-115.88800000000001</v>
      </c>
      <c r="X34" s="278">
        <v>-78.234999999999999</v>
      </c>
      <c r="Y34" s="278">
        <v>-78.197999999999993</v>
      </c>
      <c r="Z34" s="278">
        <v>-14.666</v>
      </c>
      <c r="AA34" s="252">
        <v>-159.77099999999999</v>
      </c>
      <c r="AB34" s="324">
        <v>-79.188000000000002</v>
      </c>
      <c r="AC34" s="252">
        <v>-46.064</v>
      </c>
      <c r="AD34" s="252">
        <v>71.162000000000006</v>
      </c>
      <c r="AF34" s="429"/>
    </row>
    <row r="35" spans="1:32" ht="13.5" customHeight="1" x14ac:dyDescent="0.2">
      <c r="A35" s="292" t="s">
        <v>60</v>
      </c>
      <c r="B35" s="43" t="s">
        <v>60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78">
        <v>-174.81200000000001</v>
      </c>
      <c r="V35" s="278">
        <v>-12.965</v>
      </c>
      <c r="W35" s="278">
        <v>-193.303</v>
      </c>
      <c r="X35" s="278">
        <v>-126.634</v>
      </c>
      <c r="Y35" s="278">
        <v>-141.28200000000001</v>
      </c>
      <c r="Z35" s="278">
        <v>87.484999999999999</v>
      </c>
      <c r="AA35" s="252">
        <v>-273.78800000000001</v>
      </c>
      <c r="AB35" s="324">
        <v>-206.571</v>
      </c>
      <c r="AC35" s="252">
        <v>-193.96899999999999</v>
      </c>
      <c r="AD35" s="252">
        <v>15.843999999999999</v>
      </c>
      <c r="AF35" s="429"/>
    </row>
    <row r="36" spans="1:32" ht="13.5" customHeight="1" x14ac:dyDescent="0.2">
      <c r="A36" s="292" t="s">
        <v>27</v>
      </c>
      <c r="B36" s="43" t="s">
        <v>27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78">
        <v>7.0759999999999996</v>
      </c>
      <c r="V36" s="278">
        <v>44.002000000000002</v>
      </c>
      <c r="W36" s="278">
        <v>23.89</v>
      </c>
      <c r="X36" s="278">
        <v>-28.829000000000001</v>
      </c>
      <c r="Y36" s="278">
        <v>8.9049999999999994</v>
      </c>
      <c r="Z36" s="278">
        <v>43.792999999999999</v>
      </c>
      <c r="AA36" s="252">
        <v>12.391</v>
      </c>
      <c r="AB36" s="324">
        <v>-31.651</v>
      </c>
      <c r="AC36" s="252">
        <v>-4.6369999999999996</v>
      </c>
      <c r="AD36" s="252">
        <v>-1.5980000000000001</v>
      </c>
      <c r="AF36" s="429"/>
    </row>
    <row r="37" spans="1:32" ht="13.5" customHeight="1" x14ac:dyDescent="0.2">
      <c r="A37" s="292" t="s">
        <v>59</v>
      </c>
      <c r="B37" s="43" t="s">
        <v>59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78">
        <v>-16.111999999999998</v>
      </c>
      <c r="V37" s="278">
        <v>-18.399000000000001</v>
      </c>
      <c r="W37" s="278">
        <v>-10.489000000000001</v>
      </c>
      <c r="X37" s="278">
        <v>-20.041</v>
      </c>
      <c r="Y37" s="278">
        <v>-28.571999999999999</v>
      </c>
      <c r="Z37" s="278">
        <v>-34.762999999999998</v>
      </c>
      <c r="AA37" s="252">
        <v>-21.408000000000001</v>
      </c>
      <c r="AB37" s="324">
        <v>-29.277000000000001</v>
      </c>
      <c r="AC37" s="252">
        <v>-75.212999999999994</v>
      </c>
      <c r="AD37" s="252">
        <v>-88.67</v>
      </c>
      <c r="AF37" s="429"/>
    </row>
    <row r="38" spans="1:32" ht="13.5" customHeight="1" x14ac:dyDescent="0.2">
      <c r="A38" s="292" t="s">
        <v>30</v>
      </c>
      <c r="B38" s="43" t="s">
        <v>58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78">
        <v>-4.6529999999999996</v>
      </c>
      <c r="V38" s="278">
        <v>-20.97</v>
      </c>
      <c r="W38" s="278">
        <v>4.6900000000000004</v>
      </c>
      <c r="X38" s="278">
        <v>5.8140000000000001</v>
      </c>
      <c r="Y38" s="278">
        <v>2.7199999999999998</v>
      </c>
      <c r="Z38" s="278">
        <v>-3.4820000000000002</v>
      </c>
      <c r="AA38" s="252">
        <v>-2.8969999999999998</v>
      </c>
      <c r="AB38" s="324">
        <v>-6.5419999999999998</v>
      </c>
      <c r="AC38" s="252">
        <v>-10.003</v>
      </c>
      <c r="AD38" s="252">
        <v>-11.295999999999999</v>
      </c>
      <c r="AF38" s="429"/>
    </row>
    <row r="39" spans="1:32" ht="19" customHeight="1" x14ac:dyDescent="0.2">
      <c r="B39" s="34" t="s">
        <v>1075</v>
      </c>
      <c r="C39" s="81">
        <v>122.8390000000002</v>
      </c>
      <c r="D39" s="81">
        <v>152.61999999999986</v>
      </c>
      <c r="E39" s="81">
        <v>410.82000000000005</v>
      </c>
      <c r="F39" s="81">
        <v>870.83499999999981</v>
      </c>
      <c r="G39" s="81">
        <v>-19.666000000000007</v>
      </c>
      <c r="H39" s="81">
        <v>-112.62000000000006</v>
      </c>
      <c r="I39" s="81">
        <v>120.17400000000008</v>
      </c>
      <c r="J39" s="81">
        <v>626.553</v>
      </c>
      <c r="K39" s="81" t="e">
        <v>#VALUE!</v>
      </c>
      <c r="L39" s="81" t="e">
        <v>#VALUE!</v>
      </c>
      <c r="M39" s="81" t="e">
        <v>#VALUE!</v>
      </c>
      <c r="N39" s="81" t="e">
        <v>#VALUE!</v>
      </c>
      <c r="O39" s="81" t="e">
        <v>#VALUE!</v>
      </c>
      <c r="P39" s="81" t="e">
        <v>#VALUE!</v>
      </c>
      <c r="Q39" s="81">
        <v>132.72600000000011</v>
      </c>
      <c r="R39" s="81">
        <v>1128.8920000000001</v>
      </c>
      <c r="S39" s="81">
        <v>-5.6697377900000188</v>
      </c>
      <c r="T39" s="81">
        <v>268.98302499999994</v>
      </c>
      <c r="U39" s="81">
        <v>662.43174879000003</v>
      </c>
      <c r="V39" s="81">
        <v>1178.405</v>
      </c>
      <c r="W39" s="81">
        <v>128.17900000000006</v>
      </c>
      <c r="X39" s="81">
        <v>365.48500000000007</v>
      </c>
      <c r="Y39" s="81">
        <v>834.66499999999985</v>
      </c>
      <c r="Z39" s="81">
        <v>1503.7509999999997</v>
      </c>
      <c r="AA39" s="81">
        <v>381.39400000000023</v>
      </c>
      <c r="AB39" s="81">
        <v>312.79699999999974</v>
      </c>
      <c r="AC39" s="81">
        <v>869.36300000000017</v>
      </c>
      <c r="AD39" s="81">
        <v>1509.163</v>
      </c>
      <c r="AE39" s="29"/>
      <c r="AF39" s="429"/>
    </row>
    <row r="40" spans="1:32" ht="7.5" customHeight="1" x14ac:dyDescent="0.2">
      <c r="A40" s="292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8"/>
      <c r="V40" s="278"/>
      <c r="W40" s="278"/>
      <c r="X40" s="278"/>
      <c r="Y40" s="278"/>
      <c r="Z40" s="278"/>
      <c r="AA40" s="252"/>
      <c r="AB40" s="324"/>
      <c r="AC40" s="252"/>
      <c r="AD40" s="252"/>
      <c r="AF40" s="429"/>
    </row>
    <row r="41" spans="1:32" ht="13.5" customHeight="1" x14ac:dyDescent="0.2">
      <c r="A41" s="292" t="s">
        <v>1014</v>
      </c>
      <c r="B41" s="43" t="s">
        <v>56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78">
        <v>9.0570000000000004</v>
      </c>
      <c r="V41" s="278">
        <v>-184.13800000000001</v>
      </c>
      <c r="W41" s="278">
        <v>10.148</v>
      </c>
      <c r="X41" s="278">
        <v>-5.5119999999999996</v>
      </c>
      <c r="Y41" s="278">
        <v>3.76</v>
      </c>
      <c r="Z41" s="278">
        <v>40.573</v>
      </c>
      <c r="AA41" s="252">
        <v>-148.88499999999999</v>
      </c>
      <c r="AB41" s="324">
        <v>16.736000000000001</v>
      </c>
      <c r="AC41" s="252">
        <v>-77.667000000000002</v>
      </c>
      <c r="AD41" s="252">
        <v>-62.915999999999997</v>
      </c>
      <c r="AF41" s="429"/>
    </row>
    <row r="42" spans="1:32" ht="13.5" customHeight="1" x14ac:dyDescent="0.2">
      <c r="A42" s="292" t="s">
        <v>1016</v>
      </c>
      <c r="B42" s="45" t="s">
        <v>61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80">
        <v>-25.018000000000001</v>
      </c>
      <c r="V42" s="280">
        <v>-27.521000000000001</v>
      </c>
      <c r="W42" s="280">
        <v>-44.911000000000001</v>
      </c>
      <c r="X42" s="280">
        <v>-49.475000000000001</v>
      </c>
      <c r="Y42" s="280">
        <v>-53.164999999999999</v>
      </c>
      <c r="Z42" s="280">
        <v>-59.277000000000001</v>
      </c>
      <c r="AA42" s="252">
        <v>-43.143000000000001</v>
      </c>
      <c r="AB42" s="324">
        <v>-61.045000000000002</v>
      </c>
      <c r="AC42" s="252">
        <v>-111.086</v>
      </c>
      <c r="AD42" s="252">
        <v>-120.889</v>
      </c>
      <c r="AF42" s="429"/>
    </row>
    <row r="43" spans="1:32" ht="13.5" customHeight="1" x14ac:dyDescent="0.2">
      <c r="A43" s="171" t="s">
        <v>1036</v>
      </c>
      <c r="B43" s="34" t="s">
        <v>1076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81">
        <v>646.47074879000002</v>
      </c>
      <c r="V43" s="81">
        <v>966.74599999999987</v>
      </c>
      <c r="W43" s="81">
        <v>93.416000000000111</v>
      </c>
      <c r="X43" s="81">
        <v>310.49799999999999</v>
      </c>
      <c r="Y43" s="81">
        <v>785.26199999999994</v>
      </c>
      <c r="Z43" s="81">
        <v>1485.0469999999998</v>
      </c>
      <c r="AA43" s="81">
        <v>189.36600000000013</v>
      </c>
      <c r="AB43" s="322">
        <v>268.488</v>
      </c>
      <c r="AC43" s="81">
        <v>680.61</v>
      </c>
      <c r="AD43" s="81">
        <v>1325.3579999999999</v>
      </c>
      <c r="AE43" s="29">
        <v>0</v>
      </c>
      <c r="AF43" s="429"/>
    </row>
    <row r="44" spans="1:32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55"/>
      <c r="V44" s="255"/>
      <c r="W44" s="255"/>
      <c r="X44" s="255"/>
      <c r="Y44" s="255"/>
      <c r="Z44" s="255"/>
      <c r="AA44" s="255"/>
      <c r="AB44" s="325"/>
      <c r="AC44" s="255"/>
      <c r="AD44" s="255"/>
      <c r="AF44" s="429"/>
    </row>
    <row r="45" spans="1:32" ht="13.5" customHeight="1" x14ac:dyDescent="0.2">
      <c r="B45" s="36" t="s">
        <v>62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77"/>
      <c r="V45" s="277"/>
      <c r="W45" s="277"/>
      <c r="X45" s="277"/>
      <c r="Y45" s="277"/>
      <c r="Z45" s="277"/>
      <c r="AA45" s="277"/>
      <c r="AB45" s="326"/>
      <c r="AC45" s="277"/>
      <c r="AD45" s="277"/>
      <c r="AF45" s="429"/>
    </row>
    <row r="46" spans="1:32" ht="13.5" customHeight="1" x14ac:dyDescent="0.2">
      <c r="A46" s="292" t="s">
        <v>63</v>
      </c>
      <c r="B46" s="43" t="s">
        <v>63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81">
        <v>-58.841999999999999</v>
      </c>
      <c r="V46" s="281">
        <v>-74.161000000000001</v>
      </c>
      <c r="W46" s="281">
        <v>-16.277000000000001</v>
      </c>
      <c r="X46" s="281">
        <v>-31.367000000000001</v>
      </c>
      <c r="Y46" s="281">
        <v>-72.968999999999994</v>
      </c>
      <c r="Z46" s="281">
        <v>-155.49299999999999</v>
      </c>
      <c r="AA46" s="252">
        <v>-92.379000000000005</v>
      </c>
      <c r="AB46" s="324">
        <v>-144.839</v>
      </c>
      <c r="AC46" s="252">
        <v>-249.72</v>
      </c>
      <c r="AD46" s="252">
        <v>-395.17899999999997</v>
      </c>
      <c r="AF46" s="429"/>
    </row>
    <row r="47" spans="1:32" ht="13.5" customHeight="1" x14ac:dyDescent="0.2">
      <c r="A47" s="292" t="s">
        <v>64</v>
      </c>
      <c r="B47" s="43" t="s">
        <v>64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52">
        <v>-122.697</v>
      </c>
      <c r="V47" s="252">
        <v>-161.80500000000001</v>
      </c>
      <c r="W47" s="252">
        <v>-38.587000000000003</v>
      </c>
      <c r="X47" s="252">
        <v>-68.376000000000005</v>
      </c>
      <c r="Y47" s="252">
        <v>-99.102999999999994</v>
      </c>
      <c r="Z47" s="252">
        <v>-136.34200000000001</v>
      </c>
      <c r="AA47" s="252">
        <v>-42.462000000000003</v>
      </c>
      <c r="AB47" s="324">
        <v>-73.358999999999995</v>
      </c>
      <c r="AC47" s="252">
        <v>-102.1</v>
      </c>
      <c r="AD47" s="252">
        <v>-144.726</v>
      </c>
      <c r="AF47" s="429"/>
    </row>
    <row r="48" spans="1:32" ht="13.5" customHeight="1" x14ac:dyDescent="0.2">
      <c r="A48" s="292" t="s">
        <v>65</v>
      </c>
      <c r="B48" s="43" t="s">
        <v>65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52">
        <v>0.55200000000000005</v>
      </c>
      <c r="V48" s="252">
        <v>1.5429999999999999</v>
      </c>
      <c r="W48" s="252">
        <v>0.69</v>
      </c>
      <c r="X48" s="252">
        <v>5.1999999999999998E-2</v>
      </c>
      <c r="Y48" s="252">
        <v>7.3999999999999996E-2</v>
      </c>
      <c r="Z48" s="252">
        <v>7.3999999999999996E-2</v>
      </c>
      <c r="AA48" s="252">
        <v>3.4000000000000002E-2</v>
      </c>
      <c r="AB48" s="324">
        <v>4.1000000000000002E-2</v>
      </c>
      <c r="AC48" s="252">
        <v>6.8000000000000005E-2</v>
      </c>
      <c r="AD48" s="252">
        <v>6.8000000000000005E-2</v>
      </c>
      <c r="AF48" s="429"/>
    </row>
    <row r="49" spans="1:32" ht="13.5" customHeight="1" x14ac:dyDescent="0.2">
      <c r="A49" s="171" t="s">
        <v>1035</v>
      </c>
      <c r="B49" s="34" t="s">
        <v>66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81">
        <v>-180.98699999999999</v>
      </c>
      <c r="V49" s="81">
        <v>-234.423</v>
      </c>
      <c r="W49" s="81">
        <v>-54.174000000000007</v>
      </c>
      <c r="X49" s="81">
        <v>-99.691000000000003</v>
      </c>
      <c r="Y49" s="81">
        <v>-171.99799999999999</v>
      </c>
      <c r="Z49" s="81">
        <v>-291.76100000000002</v>
      </c>
      <c r="AA49" s="81">
        <v>-134.80700000000002</v>
      </c>
      <c r="AB49" s="322">
        <v>-218.15700000000001</v>
      </c>
      <c r="AC49" s="81">
        <v>-351.75200000000001</v>
      </c>
      <c r="AD49" s="81">
        <v>-539.83699999999999</v>
      </c>
      <c r="AE49" s="29">
        <v>0</v>
      </c>
      <c r="AF49" s="429"/>
    </row>
    <row r="50" spans="1:32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55"/>
      <c r="V50" s="255"/>
      <c r="W50" s="255"/>
      <c r="X50" s="255"/>
      <c r="Y50" s="255"/>
      <c r="Z50" s="255"/>
      <c r="AA50" s="255"/>
      <c r="AB50" s="325"/>
      <c r="AC50" s="255"/>
      <c r="AD50" s="255"/>
      <c r="AF50" s="429"/>
    </row>
    <row r="51" spans="1:32" ht="13.5" customHeight="1" x14ac:dyDescent="0.2">
      <c r="B51" s="36" t="s">
        <v>67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77"/>
      <c r="V51" s="277"/>
      <c r="W51" s="277"/>
      <c r="X51" s="277"/>
      <c r="Y51" s="277"/>
      <c r="Z51" s="277"/>
      <c r="AA51" s="277"/>
      <c r="AB51" s="326"/>
      <c r="AC51" s="277"/>
      <c r="AD51" s="277"/>
      <c r="AF51" s="429"/>
    </row>
    <row r="52" spans="1:32" ht="13.5" customHeight="1" x14ac:dyDescent="0.2">
      <c r="B52" s="43" t="s">
        <v>68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52">
        <v>0</v>
      </c>
      <c r="V52" s="252">
        <v>0</v>
      </c>
      <c r="W52" s="252">
        <v>0</v>
      </c>
      <c r="X52" s="252">
        <v>0</v>
      </c>
      <c r="Y52" s="252">
        <v>0</v>
      </c>
      <c r="Z52" s="252">
        <v>0</v>
      </c>
      <c r="AA52" s="252">
        <v>0</v>
      </c>
      <c r="AB52" s="324"/>
      <c r="AC52" s="252"/>
      <c r="AD52" s="252">
        <v>0</v>
      </c>
      <c r="AF52" s="429"/>
    </row>
    <row r="53" spans="1:32" ht="13.5" customHeight="1" x14ac:dyDescent="0.2">
      <c r="A53" s="292" t="s">
        <v>1017</v>
      </c>
      <c r="B53" s="43" t="s">
        <v>69</v>
      </c>
      <c r="C53" s="27" t="s">
        <v>46</v>
      </c>
      <c r="D53" s="27" t="s">
        <v>46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52">
        <v>381.37200000000001</v>
      </c>
      <c r="V53" s="252">
        <v>381.37200000000001</v>
      </c>
      <c r="W53" s="252">
        <v>0</v>
      </c>
      <c r="X53" s="252">
        <v>0</v>
      </c>
      <c r="Y53" s="252">
        <v>659.14700000000005</v>
      </c>
      <c r="Z53" s="252">
        <v>745.96299999999997</v>
      </c>
      <c r="AA53" s="252">
        <v>0</v>
      </c>
      <c r="AB53" s="324">
        <v>0</v>
      </c>
      <c r="AC53" s="252">
        <v>0</v>
      </c>
      <c r="AD53" s="252">
        <v>300</v>
      </c>
      <c r="AF53" s="429"/>
    </row>
    <row r="54" spans="1:32" ht="13.5" customHeight="1" x14ac:dyDescent="0.2">
      <c r="A54" s="292"/>
      <c r="B54" s="43" t="s">
        <v>70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52">
        <v>0</v>
      </c>
      <c r="V54" s="252">
        <v>0</v>
      </c>
      <c r="W54" s="252">
        <v>0</v>
      </c>
      <c r="X54" s="252">
        <v>0</v>
      </c>
      <c r="Y54" s="252">
        <v>0</v>
      </c>
      <c r="Z54" s="252">
        <v>0</v>
      </c>
      <c r="AA54" s="252">
        <v>0</v>
      </c>
      <c r="AB54" s="324">
        <v>0</v>
      </c>
      <c r="AC54" s="252">
        <v>0</v>
      </c>
      <c r="AD54" s="252">
        <v>0</v>
      </c>
      <c r="AF54" s="429"/>
    </row>
    <row r="55" spans="1:32" ht="13.5" customHeight="1" x14ac:dyDescent="0.2">
      <c r="B55" s="43" t="s">
        <v>71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52">
        <v>0</v>
      </c>
      <c r="V55" s="252">
        <v>0</v>
      </c>
      <c r="W55" s="252">
        <v>0</v>
      </c>
      <c r="X55" s="252">
        <v>0</v>
      </c>
      <c r="Y55" s="252">
        <v>0</v>
      </c>
      <c r="Z55" s="252">
        <v>0</v>
      </c>
      <c r="AA55" s="252">
        <v>0</v>
      </c>
      <c r="AB55" s="324">
        <v>0</v>
      </c>
      <c r="AC55" s="252">
        <v>0</v>
      </c>
      <c r="AD55" s="252">
        <v>0</v>
      </c>
      <c r="AF55" s="429"/>
    </row>
    <row r="56" spans="1:32" ht="13.5" customHeight="1" x14ac:dyDescent="0.2">
      <c r="A56" s="293" t="s">
        <v>1018</v>
      </c>
      <c r="B56" s="43" t="s">
        <v>72</v>
      </c>
      <c r="C56" s="27" t="s">
        <v>46</v>
      </c>
      <c r="D56" s="27" t="s">
        <v>46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52">
        <v>-4.9589999999999996</v>
      </c>
      <c r="V56" s="252">
        <v>-4.9829999999999997</v>
      </c>
      <c r="W56" s="252">
        <v>-0.16</v>
      </c>
      <c r="X56" s="252">
        <v>-0.434</v>
      </c>
      <c r="Y56" s="252">
        <v>-1.98</v>
      </c>
      <c r="Z56" s="252">
        <v>-8.7210000000000001</v>
      </c>
      <c r="AA56" s="252">
        <v>-0.13300000000000001</v>
      </c>
      <c r="AB56" s="324">
        <v>-0.26700000000000002</v>
      </c>
      <c r="AC56" s="252">
        <v>-0.40799999999999997</v>
      </c>
      <c r="AD56" s="252">
        <v>-0.64400000000000002</v>
      </c>
      <c r="AF56" s="429"/>
    </row>
    <row r="57" spans="1:32" ht="13.5" customHeight="1" x14ac:dyDescent="0.2">
      <c r="A57" s="292" t="s">
        <v>73</v>
      </c>
      <c r="B57" s="43" t="s">
        <v>73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51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52">
        <v>-745.42899999999997</v>
      </c>
      <c r="V57" s="252">
        <v>-745.42899999999997</v>
      </c>
      <c r="W57" s="252">
        <v>-20</v>
      </c>
      <c r="X57" s="252">
        <v>-360</v>
      </c>
      <c r="Y57" s="252">
        <v>-915.82399999999996</v>
      </c>
      <c r="Z57" s="252">
        <v>-955.42399999999998</v>
      </c>
      <c r="AA57" s="252">
        <v>-40.200000000000003</v>
      </c>
      <c r="AB57" s="324">
        <v>-228.38200000000001</v>
      </c>
      <c r="AC57" s="252">
        <v>-228.38200000000001</v>
      </c>
      <c r="AD57" s="252">
        <v>-828.77599999999995</v>
      </c>
      <c r="AF57" s="429"/>
    </row>
    <row r="58" spans="1:32" ht="13.5" customHeight="1" x14ac:dyDescent="0.2">
      <c r="A58" s="292" t="s">
        <v>74</v>
      </c>
      <c r="B58" s="43" t="s">
        <v>74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52">
        <v>-260.61599999999999</v>
      </c>
      <c r="V58" s="252">
        <v>-354.54700000000003</v>
      </c>
      <c r="W58" s="252">
        <v>-28.35</v>
      </c>
      <c r="X58" s="252">
        <v>-110.083</v>
      </c>
      <c r="Y58" s="252">
        <v>-147.614</v>
      </c>
      <c r="Z58" s="252">
        <v>-175.78100000000001</v>
      </c>
      <c r="AA58" s="252">
        <v>-56.207000000000001</v>
      </c>
      <c r="AB58" s="324">
        <v>-89.248000000000005</v>
      </c>
      <c r="AC58" s="252">
        <v>-156.33099999999999</v>
      </c>
      <c r="AD58" s="252">
        <v>-188.26499999999999</v>
      </c>
      <c r="AF58" s="429"/>
    </row>
    <row r="59" spans="1:32" ht="13.5" customHeight="1" x14ac:dyDescent="0.2">
      <c r="B59" s="43" t="s">
        <v>75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52">
        <v>0</v>
      </c>
      <c r="V59" s="252">
        <v>0</v>
      </c>
      <c r="W59" s="252">
        <v>0</v>
      </c>
      <c r="X59" s="252">
        <v>0</v>
      </c>
      <c r="Y59" s="252">
        <v>0</v>
      </c>
      <c r="Z59" s="252">
        <v>0</v>
      </c>
      <c r="AA59" s="252">
        <v>0</v>
      </c>
      <c r="AB59" s="324">
        <v>0</v>
      </c>
      <c r="AC59" s="252">
        <v>0</v>
      </c>
      <c r="AD59" s="252">
        <v>0</v>
      </c>
      <c r="AF59" s="429"/>
    </row>
    <row r="60" spans="1:32" ht="13.5" customHeight="1" x14ac:dyDescent="0.2">
      <c r="A60" s="292" t="s">
        <v>76</v>
      </c>
      <c r="B60" s="43" t="s">
        <v>76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52">
        <v>-388.61599999999999</v>
      </c>
      <c r="V60" s="252">
        <v>-525.51900000000001</v>
      </c>
      <c r="W60" s="252">
        <v>-128.63900000000001</v>
      </c>
      <c r="X60" s="252">
        <v>-256.45</v>
      </c>
      <c r="Y60" s="252">
        <v>-384.16500000000002</v>
      </c>
      <c r="Z60" s="252">
        <v>-519.32100000000003</v>
      </c>
      <c r="AA60" s="252">
        <v>-132.30600000000001</v>
      </c>
      <c r="AB60" s="324">
        <v>-266.90499999999997</v>
      </c>
      <c r="AC60" s="252">
        <v>-403.65699999999998</v>
      </c>
      <c r="AD60" s="252">
        <v>-545.53800000000001</v>
      </c>
      <c r="AE60" s="29"/>
      <c r="AF60" s="429"/>
    </row>
    <row r="61" spans="1:32" ht="13.5" customHeight="1" x14ac:dyDescent="0.2">
      <c r="A61" s="292" t="s">
        <v>1013</v>
      </c>
      <c r="B61" s="43" t="s">
        <v>77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52">
        <v>0</v>
      </c>
      <c r="V61" s="252">
        <v>0</v>
      </c>
      <c r="W61" s="252">
        <v>0</v>
      </c>
      <c r="X61" s="252">
        <v>0</v>
      </c>
      <c r="Y61" s="252">
        <v>0</v>
      </c>
      <c r="Z61" s="252">
        <v>0</v>
      </c>
      <c r="AA61" s="252">
        <v>0</v>
      </c>
      <c r="AB61" s="324">
        <v>0</v>
      </c>
      <c r="AC61" s="252">
        <v>0</v>
      </c>
      <c r="AD61" s="252">
        <v>0</v>
      </c>
      <c r="AF61" s="429"/>
    </row>
    <row r="62" spans="1:32" ht="13.5" customHeight="1" x14ac:dyDescent="0.2">
      <c r="A62" s="292" t="s">
        <v>78</v>
      </c>
      <c r="B62" s="43" t="s">
        <v>78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52">
        <v>-1.72</v>
      </c>
      <c r="V62" s="252">
        <v>-1.72</v>
      </c>
      <c r="W62" s="252">
        <v>0</v>
      </c>
      <c r="X62" s="252">
        <v>-29.3</v>
      </c>
      <c r="Y62" s="252">
        <v>-29.3</v>
      </c>
      <c r="Z62" s="252">
        <v>-32.363999999999997</v>
      </c>
      <c r="AA62" s="252">
        <v>-36.039000000000001</v>
      </c>
      <c r="AB62" s="324">
        <v>-36.039000000000001</v>
      </c>
      <c r="AC62" s="252">
        <v>-36.039000000000001</v>
      </c>
      <c r="AD62" s="252">
        <v>-36.039000000000001</v>
      </c>
      <c r="AF62" s="429"/>
    </row>
    <row r="63" spans="1:32" ht="13.5" customHeight="1" x14ac:dyDescent="0.2">
      <c r="B63" s="43" t="s">
        <v>40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52">
        <v>0</v>
      </c>
      <c r="V63" s="252">
        <v>0</v>
      </c>
      <c r="W63" s="252">
        <v>0</v>
      </c>
      <c r="X63" s="252">
        <v>0</v>
      </c>
      <c r="Y63" s="252">
        <v>0</v>
      </c>
      <c r="Z63" s="252">
        <v>0</v>
      </c>
      <c r="AA63" s="252">
        <v>0</v>
      </c>
      <c r="AB63" s="324">
        <v>0</v>
      </c>
      <c r="AC63" s="252">
        <v>0</v>
      </c>
      <c r="AD63" s="252">
        <v>0</v>
      </c>
      <c r="AF63" s="429"/>
    </row>
    <row r="64" spans="1:32" ht="13.5" customHeight="1" x14ac:dyDescent="0.2">
      <c r="A64" s="292" t="s">
        <v>79</v>
      </c>
      <c r="B64" s="45" t="s">
        <v>79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252">
        <v>0</v>
      </c>
      <c r="AB64" s="324">
        <v>0</v>
      </c>
      <c r="AC64" s="252">
        <v>0</v>
      </c>
      <c r="AD64" s="252">
        <v>-101.934</v>
      </c>
      <c r="AF64" s="429"/>
    </row>
    <row r="65" spans="1:32" ht="13.5" customHeight="1" x14ac:dyDescent="0.2">
      <c r="A65" s="171" t="s">
        <v>1034</v>
      </c>
      <c r="B65" s="34" t="s">
        <v>80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81">
        <v>-1019.968</v>
      </c>
      <c r="V65" s="81">
        <v>-1250.826</v>
      </c>
      <c r="W65" s="81">
        <v>-177.149</v>
      </c>
      <c r="X65" s="81">
        <v>-756.26700000000005</v>
      </c>
      <c r="Y65" s="81">
        <v>-819.73599999999988</v>
      </c>
      <c r="Z65" s="81">
        <v>-945.64800000000014</v>
      </c>
      <c r="AA65" s="81">
        <v>-264.88499999999999</v>
      </c>
      <c r="AB65" s="322">
        <v>-620.84100000000001</v>
      </c>
      <c r="AC65" s="81">
        <v>-824.81700000000001</v>
      </c>
      <c r="AD65" s="81">
        <v>-1401.1959999999999</v>
      </c>
      <c r="AE65" s="29">
        <v>0</v>
      </c>
      <c r="AF65" s="429"/>
    </row>
    <row r="66" spans="1:32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55"/>
      <c r="V66" s="255"/>
      <c r="W66" s="255"/>
      <c r="X66" s="255"/>
      <c r="Y66" s="255"/>
      <c r="Z66" s="255"/>
      <c r="AA66" s="255"/>
      <c r="AB66" s="325"/>
      <c r="AC66" s="255"/>
      <c r="AD66" s="255"/>
      <c r="AF66" s="429"/>
    </row>
    <row r="67" spans="1:32" ht="13.5" customHeight="1" x14ac:dyDescent="0.2">
      <c r="A67" s="171" t="s">
        <v>1033</v>
      </c>
      <c r="B67" s="89" t="s">
        <v>81</v>
      </c>
      <c r="C67" s="90">
        <v>-311.12199999999984</v>
      </c>
      <c r="D67" s="90">
        <v>-350.69600000000025</v>
      </c>
      <c r="E67" s="90">
        <v>-257.27399999999989</v>
      </c>
      <c r="F67" s="90">
        <v>1.1029999999999518</v>
      </c>
      <c r="G67" s="90">
        <v>-167.14600000000007</v>
      </c>
      <c r="H67" s="90">
        <v>811.46199999999999</v>
      </c>
      <c r="I67" s="90">
        <v>874.57400000000018</v>
      </c>
      <c r="J67" s="90">
        <v>1062.0500000000002</v>
      </c>
      <c r="K67" s="90">
        <v>-470.68799999999999</v>
      </c>
      <c r="L67" s="90">
        <v>-630.20099999999991</v>
      </c>
      <c r="M67" s="90">
        <v>-539.77700000000004</v>
      </c>
      <c r="N67" s="90">
        <v>-458.90800000000002</v>
      </c>
      <c r="O67" s="90">
        <v>-389.69799999999987</v>
      </c>
      <c r="P67" s="90">
        <v>63.323000000000093</v>
      </c>
      <c r="Q67" s="90">
        <v>177.96400000000023</v>
      </c>
      <c r="R67" s="90">
        <v>623.84</v>
      </c>
      <c r="S67" s="90">
        <v>-218.09773779000002</v>
      </c>
      <c r="T67" s="90">
        <v>-713.24697500000002</v>
      </c>
      <c r="U67" s="93">
        <v>-554.48425120999991</v>
      </c>
      <c r="V67" s="93">
        <v>-518.50300000000016</v>
      </c>
      <c r="W67" s="93">
        <v>-137.9069999999999</v>
      </c>
      <c r="X67" s="93">
        <v>-545.46</v>
      </c>
      <c r="Y67" s="93">
        <v>-206.47200000000001</v>
      </c>
      <c r="Z67" s="93">
        <v>247.63799999999969</v>
      </c>
      <c r="AA67" s="93">
        <v>-210.32599999999988</v>
      </c>
      <c r="AB67" s="323">
        <v>-570.51</v>
      </c>
      <c r="AC67" s="93">
        <v>-495.959</v>
      </c>
      <c r="AD67" s="93">
        <v>-615.67499999999995</v>
      </c>
      <c r="AE67" s="29">
        <v>0</v>
      </c>
      <c r="AF67" s="429"/>
    </row>
    <row r="68" spans="1:32" x14ac:dyDescent="0.2">
      <c r="B68" s="47" t="s">
        <v>41</v>
      </c>
      <c r="U68" s="32"/>
      <c r="V68" s="32"/>
      <c r="W68" s="32"/>
      <c r="X68" s="32"/>
      <c r="Y68" s="32"/>
      <c r="Z68" s="32"/>
      <c r="AA68" s="32">
        <v>0</v>
      </c>
      <c r="AB68" s="321">
        <v>0</v>
      </c>
      <c r="AC68" s="32">
        <v>0</v>
      </c>
      <c r="AD68" s="32"/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4:AP83"/>
  <sheetViews>
    <sheetView showGridLines="0" zoomScaleNormal="100" workbookViewId="0">
      <pane xSplit="2" ySplit="8" topLeftCell="Z9" activePane="bottomRight" state="frozen"/>
      <selection activeCell="X24" sqref="X24"/>
      <selection pane="topRight" activeCell="X24" sqref="X24"/>
      <selection pane="bottomLeft" activeCell="X24" sqref="X24"/>
      <selection pane="bottomRight" activeCell="AC13" sqref="AC13"/>
    </sheetView>
  </sheetViews>
  <sheetFormatPr defaultRowHeight="14.5" x14ac:dyDescent="0.35"/>
  <cols>
    <col min="1" max="1" width="6.7265625" style="171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7" bestFit="1" customWidth="1"/>
    <col min="23" max="23" width="12.7265625" style="87" customWidth="1"/>
    <col min="24" max="30" width="11.7265625" style="87" customWidth="1"/>
    <col min="31" max="31" width="4.81640625" style="302" customWidth="1"/>
    <col min="32" max="32" width="11.81640625" style="87" customWidth="1"/>
    <col min="33" max="38" width="11.26953125" style="87" customWidth="1"/>
    <col min="40" max="40" width="14" customWidth="1"/>
    <col min="41" max="41" width="9.08984375" bestFit="1" customWidth="1"/>
    <col min="42" max="42" width="10.08984375" bestFit="1" customWidth="1"/>
  </cols>
  <sheetData>
    <row r="4" spans="1:39" x14ac:dyDescent="0.35">
      <c r="A4" s="376"/>
      <c r="B4"/>
      <c r="C4" s="3"/>
    </row>
    <row r="5" spans="1:39" x14ac:dyDescent="0.35">
      <c r="A5" s="376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8" spans="1:39" s="20" customFormat="1" ht="13.5" customHeight="1" x14ac:dyDescent="0.2">
      <c r="A8" s="171"/>
      <c r="B8" s="21" t="s">
        <v>82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83" t="s">
        <v>99</v>
      </c>
      <c r="T8" s="83" t="s">
        <v>100</v>
      </c>
      <c r="U8" s="83" t="s">
        <v>101</v>
      </c>
      <c r="V8" s="83" t="s">
        <v>102</v>
      </c>
      <c r="W8" s="83" t="s">
        <v>103</v>
      </c>
      <c r="X8" s="83" t="s">
        <v>104</v>
      </c>
      <c r="Y8" s="83" t="s">
        <v>105</v>
      </c>
      <c r="Z8" s="83" t="s">
        <v>933</v>
      </c>
      <c r="AA8" s="83" t="s">
        <v>1007</v>
      </c>
      <c r="AB8" s="83" t="s">
        <v>1026</v>
      </c>
      <c r="AC8" s="83" t="s">
        <v>1037</v>
      </c>
      <c r="AD8" s="83" t="s">
        <v>1069</v>
      </c>
      <c r="AE8" s="316"/>
      <c r="AF8" s="83" t="s">
        <v>106</v>
      </c>
      <c r="AG8" s="83" t="s">
        <v>107</v>
      </c>
      <c r="AH8" s="83" t="s">
        <v>108</v>
      </c>
      <c r="AI8" s="83" t="s">
        <v>109</v>
      </c>
      <c r="AJ8" s="83" t="s">
        <v>110</v>
      </c>
      <c r="AK8" s="83" t="s">
        <v>934</v>
      </c>
      <c r="AL8" s="83" t="s">
        <v>1070</v>
      </c>
      <c r="AM8" s="83"/>
    </row>
    <row r="9" spans="1:39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316"/>
      <c r="AF9" s="255"/>
      <c r="AG9" s="255"/>
      <c r="AH9" s="82"/>
      <c r="AI9" s="82"/>
      <c r="AJ9" s="82"/>
      <c r="AK9" s="82"/>
      <c r="AL9" s="82"/>
    </row>
    <row r="10" spans="1:39" x14ac:dyDescent="0.35">
      <c r="A10" s="243" t="s">
        <v>935</v>
      </c>
      <c r="B10" s="147" t="s">
        <v>111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95">
        <v>1595.365</v>
      </c>
      <c r="T10" s="195">
        <v>2137.6060000000002</v>
      </c>
      <c r="U10" s="195">
        <v>2004.077</v>
      </c>
      <c r="V10" s="195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195">
        <v>2717.4236587552205</v>
      </c>
      <c r="AC10" s="195">
        <v>2432.3115835000003</v>
      </c>
      <c r="AD10" s="195">
        <v>3281.4184795868077</v>
      </c>
      <c r="AF10" s="256">
        <v>6841.1049999999996</v>
      </c>
      <c r="AG10" s="237">
        <v>5268.7749999999996</v>
      </c>
      <c r="AH10" s="237">
        <v>6695.8950000000004</v>
      </c>
      <c r="AI10" s="237">
        <v>8000.3540000000012</v>
      </c>
      <c r="AJ10" s="237">
        <v>8734.7880000000005</v>
      </c>
      <c r="AK10" s="237">
        <v>9989.6502028039176</v>
      </c>
      <c r="AL10" s="237">
        <v>10541.109394622028</v>
      </c>
    </row>
    <row r="11" spans="1:39" x14ac:dyDescent="0.35">
      <c r="A11" s="243" t="s">
        <v>936</v>
      </c>
      <c r="B11" s="230" t="s">
        <v>112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2">
        <v>-354.78800000000001</v>
      </c>
      <c r="T11" s="232">
        <v>-494.64400000000001</v>
      </c>
      <c r="U11" s="232">
        <v>-461.40100000000001</v>
      </c>
      <c r="V11" s="232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232">
        <v>-658.96074452999994</v>
      </c>
      <c r="AC11" s="232">
        <v>-591.45061830000009</v>
      </c>
      <c r="AD11" s="232">
        <v>-809.86682991000009</v>
      </c>
      <c r="AF11" s="257">
        <v>-1555.9279999999999</v>
      </c>
      <c r="AG11" s="232">
        <v>-1182.636</v>
      </c>
      <c r="AH11" s="232">
        <v>-1542.691</v>
      </c>
      <c r="AI11" s="232">
        <v>-1816.8049999999998</v>
      </c>
      <c r="AJ11" s="232">
        <v>-2015.47</v>
      </c>
      <c r="AK11" s="232">
        <v>-2353.1113408399997</v>
      </c>
      <c r="AL11" s="232">
        <v>-2558.1551545100001</v>
      </c>
    </row>
    <row r="12" spans="1:39" s="20" customFormat="1" ht="6" customHeight="1" x14ac:dyDescent="0.35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2"/>
      <c r="T12" s="82"/>
      <c r="U12" s="82"/>
      <c r="V12" s="82"/>
      <c r="W12" s="82"/>
      <c r="X12" s="82"/>
      <c r="Y12" s="82"/>
      <c r="Z12" s="82"/>
      <c r="AA12" s="82"/>
      <c r="AB12" s="82">
        <v>0</v>
      </c>
      <c r="AC12" s="82">
        <v>0</v>
      </c>
      <c r="AD12" s="82">
        <v>0</v>
      </c>
      <c r="AE12" s="302"/>
      <c r="AF12" s="255"/>
      <c r="AG12" s="255"/>
      <c r="AH12" s="258"/>
      <c r="AI12" s="258"/>
      <c r="AJ12" s="258"/>
      <c r="AK12" s="258"/>
      <c r="AL12" s="258">
        <v>0</v>
      </c>
    </row>
    <row r="13" spans="1:39" x14ac:dyDescent="0.35">
      <c r="A13" s="243" t="s">
        <v>937</v>
      </c>
      <c r="B13" s="218" t="s">
        <v>113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219">
        <v>1240.577</v>
      </c>
      <c r="T13" s="219">
        <v>1642.9620000000002</v>
      </c>
      <c r="U13" s="219">
        <v>1542.6759999999999</v>
      </c>
      <c r="V13" s="219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219">
        <v>2058.4629142252197</v>
      </c>
      <c r="AC13" s="219">
        <v>1840.8609651999998</v>
      </c>
      <c r="AD13" s="219">
        <v>2471.5516496768073</v>
      </c>
      <c r="AE13" s="317"/>
      <c r="AF13" s="259">
        <v>5285.1769999999997</v>
      </c>
      <c r="AG13" s="219">
        <v>4086.1390000000001</v>
      </c>
      <c r="AH13" s="219">
        <v>5153.2040000000006</v>
      </c>
      <c r="AI13" s="219">
        <v>6183.549</v>
      </c>
      <c r="AJ13" s="219">
        <v>6719.3180000000002</v>
      </c>
      <c r="AK13" s="219">
        <v>7636.5388619639161</v>
      </c>
      <c r="AL13" s="219">
        <v>7982.9576731320267</v>
      </c>
      <c r="AM13" s="3"/>
    </row>
    <row r="14" spans="1:39" x14ac:dyDescent="0.35">
      <c r="A14" s="244" t="s">
        <v>938</v>
      </c>
      <c r="B14" s="220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52">
        <v>966.005</v>
      </c>
      <c r="T14" s="252">
        <v>1351.0429999999999</v>
      </c>
      <c r="U14" s="252">
        <v>1276.9179999999999</v>
      </c>
      <c r="V14" s="252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96">
        <v>1795.0401424052209</v>
      </c>
      <c r="AC14" s="96">
        <v>1648.7081609399995</v>
      </c>
      <c r="AD14" s="96">
        <v>2251.927846706807</v>
      </c>
      <c r="AE14" s="317"/>
      <c r="AF14" s="260">
        <v>4125.95</v>
      </c>
      <c r="AG14" s="252">
        <v>3121.0520000000001</v>
      </c>
      <c r="AH14" s="252">
        <v>4204.0619999999999</v>
      </c>
      <c r="AI14" s="252">
        <v>5021.0720000000001</v>
      </c>
      <c r="AJ14" s="252">
        <v>5551.58</v>
      </c>
      <c r="AK14" s="252">
        <v>6462.9351777839156</v>
      </c>
      <c r="AL14" s="252">
        <v>7059.7801801620271</v>
      </c>
    </row>
    <row r="15" spans="1:39" x14ac:dyDescent="0.35">
      <c r="A15" s="244" t="s">
        <v>939</v>
      </c>
      <c r="B15" s="220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52">
        <v>191.261</v>
      </c>
      <c r="T15" s="252">
        <v>198.286</v>
      </c>
      <c r="U15" s="252">
        <v>173.26400000000001</v>
      </c>
      <c r="V15" s="252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96">
        <v>171.48618789000002</v>
      </c>
      <c r="AC15" s="96">
        <v>120.33040349999999</v>
      </c>
      <c r="AD15" s="96">
        <v>146.72358459</v>
      </c>
      <c r="AE15" s="317"/>
      <c r="AF15" s="260">
        <v>925.899</v>
      </c>
      <c r="AG15" s="252">
        <v>801.83699999999999</v>
      </c>
      <c r="AH15" s="252">
        <v>756.57100000000003</v>
      </c>
      <c r="AI15" s="252">
        <v>883.4129999999999</v>
      </c>
      <c r="AJ15" s="252">
        <v>785.11900000000003</v>
      </c>
      <c r="AK15" s="252">
        <v>695.75130584999999</v>
      </c>
      <c r="AL15" s="252">
        <v>584.10874483999999</v>
      </c>
    </row>
    <row r="16" spans="1:39" s="1" customFormat="1" x14ac:dyDescent="0.35">
      <c r="A16" s="245" t="s">
        <v>940</v>
      </c>
      <c r="B16" s="216" t="s">
        <v>116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253">
        <v>1157.2660000000001</v>
      </c>
      <c r="T16" s="253">
        <v>1549.329</v>
      </c>
      <c r="U16" s="253">
        <v>1450.1819999999998</v>
      </c>
      <c r="V16" s="253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95">
        <v>1966.5263665852208</v>
      </c>
      <c r="AC16" s="95">
        <v>1769.0386011199998</v>
      </c>
      <c r="AD16" s="95">
        <v>2398.6514689568075</v>
      </c>
      <c r="AE16" s="317"/>
      <c r="AF16" s="261">
        <v>5051.8490000000002</v>
      </c>
      <c r="AG16" s="253">
        <v>3922.8890000000001</v>
      </c>
      <c r="AH16" s="253">
        <v>4960.6329999999998</v>
      </c>
      <c r="AI16" s="253">
        <v>5904.4849999999997</v>
      </c>
      <c r="AJ16" s="253">
        <v>6336.6990000000005</v>
      </c>
      <c r="AK16" s="253">
        <v>7158.6866168039151</v>
      </c>
      <c r="AL16" s="253">
        <v>7643.8856993020281</v>
      </c>
      <c r="AM16" s="415"/>
    </row>
    <row r="17" spans="1:39" x14ac:dyDescent="0.35">
      <c r="A17" s="245" t="s">
        <v>941</v>
      </c>
      <c r="B17" s="223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5">
        <v>4.1420000000000003</v>
      </c>
      <c r="T17" s="85">
        <v>5.6589999999999998</v>
      </c>
      <c r="U17" s="85">
        <v>6.31</v>
      </c>
      <c r="V17" s="85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85">
        <v>6.3302482199999996</v>
      </c>
      <c r="AC17" s="85">
        <v>5.8724141500000009</v>
      </c>
      <c r="AD17" s="85">
        <v>3.8037163199999995</v>
      </c>
      <c r="AE17" s="317"/>
      <c r="AF17" s="262">
        <v>16.925000000000001</v>
      </c>
      <c r="AG17" s="85">
        <v>13.337999999999999</v>
      </c>
      <c r="AH17" s="85">
        <v>17.599</v>
      </c>
      <c r="AI17" s="85">
        <v>21.693000000000001</v>
      </c>
      <c r="AJ17" s="85">
        <v>26.024999999999999</v>
      </c>
      <c r="AK17" s="85">
        <v>36.877174740000001</v>
      </c>
      <c r="AL17" s="85">
        <v>21.95576801</v>
      </c>
    </row>
    <row r="18" spans="1:39" x14ac:dyDescent="0.35">
      <c r="A18" s="246" t="s">
        <v>942</v>
      </c>
      <c r="B18" s="224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1">
        <v>1161.4080000000001</v>
      </c>
      <c r="T18" s="81">
        <v>1554.9880000000001</v>
      </c>
      <c r="U18" s="81">
        <v>1456.4919999999997</v>
      </c>
      <c r="V18" s="81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81">
        <v>1972.8566148052207</v>
      </c>
      <c r="AC18" s="81">
        <v>1774.9110152699998</v>
      </c>
      <c r="AD18" s="81">
        <v>2402.4551852768077</v>
      </c>
      <c r="AE18" s="317"/>
      <c r="AF18" s="263">
        <v>5068.7739999999994</v>
      </c>
      <c r="AG18" s="81">
        <v>3936.2269999999999</v>
      </c>
      <c r="AH18" s="81">
        <v>4978.2319999999991</v>
      </c>
      <c r="AI18" s="81">
        <v>5926.1779999999999</v>
      </c>
      <c r="AJ18" s="81">
        <v>6362.7240000000002</v>
      </c>
      <c r="AK18" s="81">
        <v>7195.5637915439147</v>
      </c>
      <c r="AL18" s="81">
        <v>7665.8414673120278</v>
      </c>
    </row>
    <row r="19" spans="1:39" x14ac:dyDescent="0.35">
      <c r="A19" s="243" t="s">
        <v>943</v>
      </c>
      <c r="B19" s="412" t="s">
        <v>119</v>
      </c>
      <c r="C19" s="413">
        <v>55.305</v>
      </c>
      <c r="D19" s="413">
        <v>61.008000000000003</v>
      </c>
      <c r="E19" s="413">
        <v>52.466999999999999</v>
      </c>
      <c r="F19" s="413">
        <v>47.622</v>
      </c>
      <c r="G19" s="413">
        <v>68.231999999999999</v>
      </c>
      <c r="H19" s="413">
        <v>15.885</v>
      </c>
      <c r="I19" s="413">
        <v>16.032</v>
      </c>
      <c r="J19" s="413">
        <v>49.11</v>
      </c>
      <c r="K19" s="413">
        <v>62.488</v>
      </c>
      <c r="L19" s="413">
        <v>37.682000000000002</v>
      </c>
      <c r="M19" s="413">
        <v>49.604999999999997</v>
      </c>
      <c r="N19" s="413">
        <v>25.199000000000002</v>
      </c>
      <c r="O19" s="413">
        <v>66.334999999999994</v>
      </c>
      <c r="P19" s="413">
        <v>54.79</v>
      </c>
      <c r="Q19" s="413">
        <v>73.406000000000006</v>
      </c>
      <c r="R19" s="413">
        <v>62.841999999999999</v>
      </c>
      <c r="S19" s="413">
        <v>79.168999999999997</v>
      </c>
      <c r="T19" s="413">
        <v>87.974000000000004</v>
      </c>
      <c r="U19" s="413">
        <v>86.182000000000002</v>
      </c>
      <c r="V19" s="413">
        <v>103.26600000000001</v>
      </c>
      <c r="W19" s="414">
        <v>113.86794177000111</v>
      </c>
      <c r="X19" s="414">
        <v>117.5674536100004</v>
      </c>
      <c r="Y19" s="414">
        <v>112.64454102999963</v>
      </c>
      <c r="Z19" s="414">
        <v>96.89513389000011</v>
      </c>
      <c r="AA19" s="414">
        <v>96.460059049999998</v>
      </c>
      <c r="AB19" s="414">
        <v>85.606299419999885</v>
      </c>
      <c r="AC19" s="414">
        <v>65.949949930000002</v>
      </c>
      <c r="AD19" s="414">
        <v>69.096164269999932</v>
      </c>
      <c r="AE19" s="317"/>
      <c r="AF19" s="409">
        <v>216.40199999999999</v>
      </c>
      <c r="AG19" s="410">
        <v>149.25900000000001</v>
      </c>
      <c r="AH19" s="410">
        <v>174.97400000000002</v>
      </c>
      <c r="AI19" s="410">
        <v>257.37299999999999</v>
      </c>
      <c r="AJ19" s="411">
        <v>356.59100000000001</v>
      </c>
      <c r="AK19" s="411">
        <v>440.97507042000132</v>
      </c>
      <c r="AL19" s="411">
        <v>317.11247266999982</v>
      </c>
      <c r="AM19" s="3"/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2"/>
      <c r="T20" s="82"/>
      <c r="U20" s="82"/>
      <c r="V20" s="82"/>
      <c r="W20" s="82"/>
      <c r="X20" s="82"/>
      <c r="Y20" s="82"/>
      <c r="Z20" s="82"/>
      <c r="AA20" s="82"/>
      <c r="AB20" s="82">
        <v>0</v>
      </c>
      <c r="AC20" s="82">
        <v>0</v>
      </c>
      <c r="AD20" s="82">
        <v>0</v>
      </c>
      <c r="AE20" s="317"/>
      <c r="AF20" s="255"/>
      <c r="AG20" s="255"/>
      <c r="AH20" s="258"/>
      <c r="AI20" s="258"/>
      <c r="AJ20" s="258"/>
      <c r="AK20" s="258"/>
      <c r="AL20" s="258">
        <v>0</v>
      </c>
    </row>
    <row r="21" spans="1:39" x14ac:dyDescent="0.35">
      <c r="A21" s="243" t="s">
        <v>944</v>
      </c>
      <c r="B21" s="228" t="s">
        <v>120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-629.60357073</v>
      </c>
      <c r="P21" s="183">
        <v>-793.78481690000012</v>
      </c>
      <c r="Q21" s="183">
        <v>-713.68997750999995</v>
      </c>
      <c r="R21" s="183">
        <v>-940.36184959000002</v>
      </c>
      <c r="S21" s="229">
        <v>-616.05600000000004</v>
      </c>
      <c r="T21" s="229">
        <v>-763.62099999999998</v>
      </c>
      <c r="U21" s="229">
        <v>-745.43299999999999</v>
      </c>
      <c r="V21" s="229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229">
        <v>-891.58567937999965</v>
      </c>
      <c r="AC21" s="229">
        <v>-834.93148978000011</v>
      </c>
      <c r="AD21" s="229">
        <v>-1083.9006999000001</v>
      </c>
      <c r="AE21" s="317"/>
      <c r="AF21" s="264">
        <v>-2717.0650000000001</v>
      </c>
      <c r="AG21" s="229">
        <v>-2188.86</v>
      </c>
      <c r="AH21" s="229">
        <v>-2755.8980000000001</v>
      </c>
      <c r="AI21" s="229">
        <v>-3077.4402147300002</v>
      </c>
      <c r="AJ21" s="229">
        <v>-3197.049</v>
      </c>
      <c r="AK21" s="229">
        <v>-3459.9703390199998</v>
      </c>
      <c r="AL21" s="229">
        <v>-3550.5018378300001</v>
      </c>
    </row>
    <row r="22" spans="1:39" s="20" customFormat="1" ht="6" customHeight="1" x14ac:dyDescent="0.35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2"/>
      <c r="T22" s="82"/>
      <c r="U22" s="82"/>
      <c r="V22" s="82"/>
      <c r="W22" s="82"/>
      <c r="X22" s="82"/>
      <c r="Y22" s="82"/>
      <c r="Z22" s="82"/>
      <c r="AA22" s="82">
        <v>0</v>
      </c>
      <c r="AB22" s="82">
        <v>0</v>
      </c>
      <c r="AC22" s="82">
        <v>0</v>
      </c>
      <c r="AD22" s="82">
        <v>0</v>
      </c>
      <c r="AE22" s="302"/>
      <c r="AF22" s="255"/>
      <c r="AG22" s="255"/>
      <c r="AH22" s="258"/>
      <c r="AI22" s="258"/>
      <c r="AJ22" s="258"/>
      <c r="AK22" s="258"/>
      <c r="AL22" s="258">
        <v>0</v>
      </c>
    </row>
    <row r="23" spans="1:39" s="1" customFormat="1" x14ac:dyDescent="0.35">
      <c r="A23" s="243" t="s">
        <v>945</v>
      </c>
      <c r="B23" s="218" t="s">
        <v>121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567.42042926999989</v>
      </c>
      <c r="P23" s="185">
        <v>836.45418310000014</v>
      </c>
      <c r="Q23" s="185">
        <v>693.85002249000001</v>
      </c>
      <c r="R23" s="185">
        <v>1008.3841504100001</v>
      </c>
      <c r="S23" s="219">
        <v>624.52099999999996</v>
      </c>
      <c r="T23" s="219">
        <v>879.34100000000024</v>
      </c>
      <c r="U23" s="219">
        <v>797.24299999999994</v>
      </c>
      <c r="V23" s="219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219">
        <v>1166.8772348452201</v>
      </c>
      <c r="AC23" s="219">
        <v>1005.9294754199999</v>
      </c>
      <c r="AD23" s="219">
        <v>1387.650949776807</v>
      </c>
      <c r="AE23" s="317"/>
      <c r="AF23" s="259">
        <v>2568.1119999999996</v>
      </c>
      <c r="AG23" s="219">
        <v>1897.279</v>
      </c>
      <c r="AH23" s="219">
        <v>2397.3060000000005</v>
      </c>
      <c r="AI23" s="219">
        <v>3106.1087852700002</v>
      </c>
      <c r="AJ23" s="219">
        <v>3522.2690000000002</v>
      </c>
      <c r="AK23" s="219">
        <v>4176.5685229439168</v>
      </c>
      <c r="AL23" s="219">
        <v>4432.4558353020275</v>
      </c>
      <c r="AM23" s="415"/>
    </row>
    <row r="24" spans="1:39" x14ac:dyDescent="0.35">
      <c r="A24" s="245" t="s">
        <v>946</v>
      </c>
      <c r="B24" s="220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52">
        <v>512.79399999999998</v>
      </c>
      <c r="T24" s="252">
        <v>762.51199999999994</v>
      </c>
      <c r="U24" s="252">
        <v>690.77599999999995</v>
      </c>
      <c r="V24" s="252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96">
        <v>1049.7953429574211</v>
      </c>
      <c r="AC24" s="96">
        <v>912.71278251399951</v>
      </c>
      <c r="AD24" s="96">
        <v>1276.7335211303071</v>
      </c>
      <c r="AE24" s="317"/>
      <c r="AF24" s="260">
        <v>2154.4250000000002</v>
      </c>
      <c r="AG24" s="252">
        <v>1602.0839999999998</v>
      </c>
      <c r="AH24" s="252">
        <v>2123.4059999999999</v>
      </c>
      <c r="AI24" s="252">
        <v>2705.748</v>
      </c>
      <c r="AJ24" s="252">
        <v>3071.2640000000001</v>
      </c>
      <c r="AK24" s="252">
        <v>3621.3982752692159</v>
      </c>
      <c r="AL24" s="252">
        <v>3984.4910965306276</v>
      </c>
    </row>
    <row r="25" spans="1:39" x14ac:dyDescent="0.35">
      <c r="A25" s="245" t="s">
        <v>947</v>
      </c>
      <c r="B25" s="220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52">
        <v>43.534999999999997</v>
      </c>
      <c r="T25" s="252">
        <v>43.12</v>
      </c>
      <c r="U25" s="252">
        <v>39.723999999999997</v>
      </c>
      <c r="V25" s="252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96">
        <v>58.229813767800017</v>
      </c>
      <c r="AC25" s="96">
        <v>52.673185045999986</v>
      </c>
      <c r="AD25" s="96">
        <v>72.054166766500003</v>
      </c>
      <c r="AE25" s="431"/>
      <c r="AF25" s="260">
        <v>225.17499999999998</v>
      </c>
      <c r="AG25" s="252">
        <v>180.13900000000001</v>
      </c>
      <c r="AH25" s="252">
        <v>147.04</v>
      </c>
      <c r="AI25" s="252">
        <v>193.90099999999998</v>
      </c>
      <c r="AJ25" s="252">
        <v>181.798</v>
      </c>
      <c r="AK25" s="252">
        <v>201.25170263660002</v>
      </c>
      <c r="AL25" s="252">
        <v>230.73802469080005</v>
      </c>
    </row>
    <row r="26" spans="1:39" s="1" customFormat="1" x14ac:dyDescent="0.35">
      <c r="A26" s="243" t="s">
        <v>948</v>
      </c>
      <c r="B26" s="216" t="s">
        <v>122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253">
        <v>556.32899999999995</v>
      </c>
      <c r="T26" s="253">
        <v>805.63199999999995</v>
      </c>
      <c r="U26" s="253">
        <v>730.5</v>
      </c>
      <c r="V26" s="253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95">
        <v>1108.0251567252212</v>
      </c>
      <c r="AC26" s="95">
        <v>965.38596755999947</v>
      </c>
      <c r="AD26" s="95">
        <v>1348.7876878968073</v>
      </c>
      <c r="AE26" s="431"/>
      <c r="AF26" s="261">
        <v>2379.6</v>
      </c>
      <c r="AG26" s="253">
        <v>1782.223</v>
      </c>
      <c r="AH26" s="253">
        <v>2270.4459999999999</v>
      </c>
      <c r="AI26" s="253">
        <v>2899.6490000000003</v>
      </c>
      <c r="AJ26" s="253">
        <v>3253.0619999999999</v>
      </c>
      <c r="AK26" s="253">
        <v>3822.6499779058154</v>
      </c>
      <c r="AL26" s="253">
        <v>4215.2291212214277</v>
      </c>
    </row>
    <row r="27" spans="1:39" x14ac:dyDescent="0.35">
      <c r="A27" s="243" t="s">
        <v>949</v>
      </c>
      <c r="B27" s="223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5">
        <v>-10.648</v>
      </c>
      <c r="T27" s="85">
        <v>-14.018000000000001</v>
      </c>
      <c r="U27" s="85">
        <v>-19.184999999999999</v>
      </c>
      <c r="V27" s="85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85">
        <v>-26.646491130000001</v>
      </c>
      <c r="AC27" s="85">
        <v>-25.406478750000002</v>
      </c>
      <c r="AD27" s="85">
        <v>-30.233240179999996</v>
      </c>
      <c r="AE27" s="430"/>
      <c r="AF27" s="262">
        <v>-26.616</v>
      </c>
      <c r="AG27" s="85">
        <v>-33.838999999999999</v>
      </c>
      <c r="AH27" s="85">
        <v>-46.13</v>
      </c>
      <c r="AI27" s="85">
        <v>-49.381</v>
      </c>
      <c r="AJ27" s="85">
        <v>-86.302999999999997</v>
      </c>
      <c r="AK27" s="85">
        <v>-86.468749840000015</v>
      </c>
      <c r="AL27" s="85">
        <v>-99.618506190000005</v>
      </c>
    </row>
    <row r="28" spans="1:39" x14ac:dyDescent="0.35">
      <c r="A28" s="245" t="s">
        <v>950</v>
      </c>
      <c r="B28" s="224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1">
        <v>545.68099999999993</v>
      </c>
      <c r="T28" s="81">
        <v>791.61399999999992</v>
      </c>
      <c r="U28" s="81">
        <v>711.31500000000005</v>
      </c>
      <c r="V28" s="81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81">
        <v>1081.3786655952213</v>
      </c>
      <c r="AC28" s="81">
        <v>939.97948880999945</v>
      </c>
      <c r="AD28" s="81">
        <v>1318.5544477168073</v>
      </c>
      <c r="AE28" s="317"/>
      <c r="AF28" s="263">
        <v>2352.9839999999999</v>
      </c>
      <c r="AG28" s="81">
        <v>1748.3839999999998</v>
      </c>
      <c r="AH28" s="81">
        <v>2224.3159999999998</v>
      </c>
      <c r="AI28" s="81">
        <v>2850.268</v>
      </c>
      <c r="AJ28" s="81">
        <v>3166.759</v>
      </c>
      <c r="AK28" s="81">
        <v>3736.1812280658155</v>
      </c>
      <c r="AL28" s="81">
        <v>4115.6106150314281</v>
      </c>
    </row>
    <row r="29" spans="1:39" x14ac:dyDescent="0.35">
      <c r="A29" s="243" t="s">
        <v>951</v>
      </c>
      <c r="B29" s="412" t="s">
        <v>125</v>
      </c>
      <c r="C29" s="413">
        <v>54.965000000000003</v>
      </c>
      <c r="D29" s="413">
        <v>60.69</v>
      </c>
      <c r="E29" s="413">
        <v>52.152999999999999</v>
      </c>
      <c r="F29" s="413">
        <v>47.319000000000003</v>
      </c>
      <c r="G29" s="413">
        <v>67.932000000000002</v>
      </c>
      <c r="H29" s="413">
        <v>15.635999999999999</v>
      </c>
      <c r="I29" s="413">
        <v>15.798</v>
      </c>
      <c r="J29" s="413">
        <v>48.875</v>
      </c>
      <c r="K29" s="413">
        <v>62.249000000000002</v>
      </c>
      <c r="L29" s="413">
        <v>37.460999999999999</v>
      </c>
      <c r="M29" s="413">
        <v>49.396000000000001</v>
      </c>
      <c r="N29" s="413">
        <v>23.884</v>
      </c>
      <c r="O29" s="413">
        <v>66.209000000000003</v>
      </c>
      <c r="P29" s="413">
        <v>54.125</v>
      </c>
      <c r="Q29" s="413">
        <v>73.031999999999996</v>
      </c>
      <c r="R29" s="413">
        <v>62.475000000000001</v>
      </c>
      <c r="S29" s="414">
        <v>78.84</v>
      </c>
      <c r="T29" s="414">
        <v>87.727999999999994</v>
      </c>
      <c r="U29" s="414">
        <v>85.927000000000007</v>
      </c>
      <c r="V29" s="414">
        <v>103.015</v>
      </c>
      <c r="W29" s="414">
        <v>113.7403216600011</v>
      </c>
      <c r="X29" s="414">
        <v>117.40268893000039</v>
      </c>
      <c r="Y29" s="414">
        <v>112.48967123999961</v>
      </c>
      <c r="Z29" s="414">
        <v>96.754542990000104</v>
      </c>
      <c r="AA29" s="414">
        <v>96.300131399999998</v>
      </c>
      <c r="AB29" s="414">
        <v>85.501974939999883</v>
      </c>
      <c r="AC29" s="414">
        <v>65.949949930000002</v>
      </c>
      <c r="AD29" s="414">
        <v>69.096164269999932</v>
      </c>
      <c r="AE29" s="416"/>
      <c r="AF29" s="417">
        <v>215.12700000000001</v>
      </c>
      <c r="AG29" s="414">
        <v>148.24099999999999</v>
      </c>
      <c r="AH29" s="414">
        <v>172.99</v>
      </c>
      <c r="AI29" s="414">
        <v>255.84099999999998</v>
      </c>
      <c r="AJ29" s="414">
        <v>355.51</v>
      </c>
      <c r="AK29" s="414">
        <v>440.38722494000126</v>
      </c>
      <c r="AL29" s="414">
        <v>316.84822053999983</v>
      </c>
    </row>
    <row r="30" spans="1:39" s="20" customFormat="1" ht="6" customHeight="1" x14ac:dyDescent="0.35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2"/>
      <c r="T30" s="82"/>
      <c r="U30" s="82"/>
      <c r="V30" s="82"/>
      <c r="W30" s="82"/>
      <c r="X30" s="82"/>
      <c r="Y30" s="82"/>
      <c r="Z30" s="82"/>
      <c r="AA30" s="82"/>
      <c r="AB30" s="82">
        <v>0</v>
      </c>
      <c r="AC30" s="82">
        <v>0</v>
      </c>
      <c r="AD30" s="82">
        <v>0</v>
      </c>
      <c r="AE30" s="302"/>
      <c r="AF30" s="255"/>
      <c r="AG30" s="255"/>
      <c r="AH30" s="258"/>
      <c r="AI30" s="258"/>
      <c r="AJ30" s="258"/>
      <c r="AK30" s="258"/>
      <c r="AL30" s="258">
        <v>0</v>
      </c>
    </row>
    <row r="31" spans="1:39" x14ac:dyDescent="0.35">
      <c r="A31" s="243" t="s">
        <v>952</v>
      </c>
      <c r="B31" s="218" t="s">
        <v>126</v>
      </c>
      <c r="C31" s="185">
        <v>109.41400000000002</v>
      </c>
      <c r="D31" s="185">
        <v>-548.01499999999999</v>
      </c>
      <c r="E31" s="185">
        <v>-529.97399999999993</v>
      </c>
      <c r="F31" s="185">
        <v>-566.452</v>
      </c>
      <c r="G31" s="185">
        <v>-526.25</v>
      </c>
      <c r="H31" s="185">
        <v>-387.74</v>
      </c>
      <c r="I31" s="185">
        <v>-494.22700000000003</v>
      </c>
      <c r="J31" s="185">
        <v>-652.64800000000002</v>
      </c>
      <c r="K31" s="185">
        <v>-520.09</v>
      </c>
      <c r="L31" s="185">
        <v>-462.69600000000003</v>
      </c>
      <c r="M31" s="185">
        <v>-639.95600000000002</v>
      </c>
      <c r="N31" s="185">
        <v>-681.76799999999992</v>
      </c>
      <c r="O31" s="185">
        <v>-738.36063499999989</v>
      </c>
      <c r="P31" s="185">
        <v>-747.2</v>
      </c>
      <c r="Q31" s="185">
        <v>-696.21</v>
      </c>
      <c r="R31" s="185">
        <v>-651.3248900000001</v>
      </c>
      <c r="S31" s="219">
        <v>-717.71599999999989</v>
      </c>
      <c r="T31" s="219">
        <v>-777.40899999999999</v>
      </c>
      <c r="U31" s="219">
        <v>-769.05700000000013</v>
      </c>
      <c r="V31" s="219">
        <v>-859.40131000000008</v>
      </c>
      <c r="W31" s="219">
        <v>-714.46747646140841</v>
      </c>
      <c r="X31" s="219">
        <v>-805.31004125999993</v>
      </c>
      <c r="Y31" s="219">
        <v>-850.5503680700001</v>
      </c>
      <c r="Z31" s="219">
        <v>-996.99573272000009</v>
      </c>
      <c r="AA31" s="219">
        <v>-798.25086680000004</v>
      </c>
      <c r="AB31" s="219">
        <v>-787.60610433919078</v>
      </c>
      <c r="AC31" s="219">
        <v>-856.28938697000012</v>
      </c>
      <c r="AD31" s="219">
        <v>-945.76019968926823</v>
      </c>
      <c r="AE31" s="385"/>
      <c r="AF31" s="259">
        <v>-1535.027</v>
      </c>
      <c r="AG31" s="219">
        <v>-2060.8650000000002</v>
      </c>
      <c r="AH31" s="219">
        <v>-2304.5100000000002</v>
      </c>
      <c r="AI31" s="219">
        <v>-2833.0955249999997</v>
      </c>
      <c r="AJ31" s="219">
        <v>-3123.5833100000004</v>
      </c>
      <c r="AK31" s="219">
        <v>-3367.3246171314081</v>
      </c>
      <c r="AL31" s="219">
        <v>-3387.9065577984593</v>
      </c>
      <c r="AM31" s="3"/>
    </row>
    <row r="32" spans="1:39" x14ac:dyDescent="0.35">
      <c r="A32" s="247" t="s">
        <v>953</v>
      </c>
      <c r="B32" s="220" t="s">
        <v>127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52">
        <v>-111.47199999999999</v>
      </c>
      <c r="T32" s="252">
        <v>-134.898</v>
      </c>
      <c r="U32" s="252">
        <v>-129.37200000000001</v>
      </c>
      <c r="V32" s="252">
        <v>-155.93931000000001</v>
      </c>
      <c r="W32" s="96">
        <v>-142.03118161999998</v>
      </c>
      <c r="X32" s="96">
        <v>-145.37991052999999</v>
      </c>
      <c r="Y32" s="96">
        <v>-164.99774911999998</v>
      </c>
      <c r="Z32" s="96">
        <v>-196.15067818000003</v>
      </c>
      <c r="AA32" s="96">
        <v>-160.88289115999999</v>
      </c>
      <c r="AB32" s="96">
        <v>-195.92176457000002</v>
      </c>
      <c r="AC32" s="96">
        <v>-177.99943314000001</v>
      </c>
      <c r="AD32" s="96">
        <v>-200.17624178000003</v>
      </c>
      <c r="AF32" s="260">
        <v>-400.40899999999999</v>
      </c>
      <c r="AG32" s="252">
        <v>-387.90699999999998</v>
      </c>
      <c r="AH32" s="252">
        <v>-363.23700000000002</v>
      </c>
      <c r="AI32" s="252">
        <v>-477.83690776999998</v>
      </c>
      <c r="AJ32" s="252">
        <v>-531.68131000000005</v>
      </c>
      <c r="AK32" s="252">
        <v>-648.55951945000004</v>
      </c>
      <c r="AL32" s="252">
        <v>-734.98033065000004</v>
      </c>
    </row>
    <row r="33" spans="1:40" x14ac:dyDescent="0.35">
      <c r="A33" s="247" t="s">
        <v>954</v>
      </c>
      <c r="B33" s="220" t="s">
        <v>128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52">
        <v>-393.26600000000002</v>
      </c>
      <c r="T33" s="252">
        <v>-413.83800000000002</v>
      </c>
      <c r="U33" s="252">
        <v>-411.43200000000002</v>
      </c>
      <c r="V33" s="252">
        <v>-500.93199999999996</v>
      </c>
      <c r="W33" s="96">
        <v>-423.65519422</v>
      </c>
      <c r="X33" s="96">
        <v>-462.02545395000004</v>
      </c>
      <c r="Y33" s="96">
        <v>-469.31731624000003</v>
      </c>
      <c r="Z33" s="96">
        <v>-563.21857426000008</v>
      </c>
      <c r="AA33" s="96">
        <v>-454.32</v>
      </c>
      <c r="AB33" s="96">
        <v>-523.14092895999988</v>
      </c>
      <c r="AC33" s="96">
        <v>-480.66231015000005</v>
      </c>
      <c r="AD33" s="96">
        <v>-590.98524975999999</v>
      </c>
      <c r="AF33" s="260">
        <v>-1351.1509999999998</v>
      </c>
      <c r="AG33" s="252">
        <v>-1227.2860000000001</v>
      </c>
      <c r="AH33" s="252">
        <v>-1595.6349999999998</v>
      </c>
      <c r="AI33" s="252">
        <v>-1804.68812723</v>
      </c>
      <c r="AJ33" s="252">
        <v>-1719.4680000000001</v>
      </c>
      <c r="AK33" s="252">
        <v>-1918.2175386700001</v>
      </c>
      <c r="AL33" s="252">
        <v>-2049.1084888699997</v>
      </c>
    </row>
    <row r="34" spans="1:40" x14ac:dyDescent="0.35">
      <c r="A34" s="247" t="s">
        <v>955</v>
      </c>
      <c r="B34" s="220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52">
        <v>-44.124000000000002</v>
      </c>
      <c r="T34" s="252">
        <v>-58.962000000000003</v>
      </c>
      <c r="U34" s="252">
        <v>-64.191000000000003</v>
      </c>
      <c r="V34" s="252">
        <v>-56.6</v>
      </c>
      <c r="W34" s="96">
        <v>-41.004241581408429</v>
      </c>
      <c r="X34" s="96">
        <v>-69.051995930000004</v>
      </c>
      <c r="Y34" s="96">
        <v>-42.890540780000009</v>
      </c>
      <c r="Z34" s="96">
        <v>-49.495258079999999</v>
      </c>
      <c r="AA34" s="96">
        <v>-29.640118289999982</v>
      </c>
      <c r="AB34" s="96">
        <v>-40.152574379190867</v>
      </c>
      <c r="AC34" s="96">
        <v>-27.823990730000027</v>
      </c>
      <c r="AD34" s="96">
        <v>-36.684285569268205</v>
      </c>
      <c r="AF34" s="260">
        <v>0</v>
      </c>
      <c r="AG34" s="252">
        <v>0</v>
      </c>
      <c r="AH34" s="252">
        <v>-0.49199999999999999</v>
      </c>
      <c r="AI34" s="252">
        <v>-64.271000000000001</v>
      </c>
      <c r="AJ34" s="252">
        <v>-223.87700000000001</v>
      </c>
      <c r="AK34" s="252">
        <v>-202.44203610140846</v>
      </c>
      <c r="AL34" s="252">
        <v>-134.30096896845907</v>
      </c>
    </row>
    <row r="35" spans="1:40" x14ac:dyDescent="0.35">
      <c r="A35" s="247" t="s">
        <v>956</v>
      </c>
      <c r="B35" s="220" t="s">
        <v>130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52">
        <v>5.5910000000000002</v>
      </c>
      <c r="T35" s="252">
        <v>5.6689999999999996</v>
      </c>
      <c r="U35" s="252">
        <v>14.653</v>
      </c>
      <c r="V35" s="252">
        <v>40.192999999999998</v>
      </c>
      <c r="W35" s="96">
        <v>64.316963880000017</v>
      </c>
      <c r="X35" s="96">
        <v>39.45966293</v>
      </c>
      <c r="Y35" s="96">
        <v>-5.654008499999998</v>
      </c>
      <c r="Z35" s="96">
        <v>-20.691949749999999</v>
      </c>
      <c r="AA35" s="96">
        <v>16.39720419</v>
      </c>
      <c r="AB35" s="96">
        <v>140.79181055000004</v>
      </c>
      <c r="AC35" s="96">
        <v>1.8269849799999969</v>
      </c>
      <c r="AD35" s="96">
        <v>58.555438460000012</v>
      </c>
      <c r="AF35" s="260">
        <v>718.32899999999995</v>
      </c>
      <c r="AG35" s="252">
        <v>79.275999999999996</v>
      </c>
      <c r="AH35" s="252">
        <v>209.495</v>
      </c>
      <c r="AI35" s="252">
        <v>169.25399999999999</v>
      </c>
      <c r="AJ35" s="252">
        <v>66.105999999999995</v>
      </c>
      <c r="AK35" s="252">
        <v>77.430668560000015</v>
      </c>
      <c r="AL35" s="252">
        <v>217.57143818000003</v>
      </c>
    </row>
    <row r="36" spans="1:40" x14ac:dyDescent="0.35">
      <c r="A36" s="354" t="s">
        <v>1050</v>
      </c>
      <c r="B36" s="221" t="s">
        <v>131</v>
      </c>
      <c r="C36" s="192">
        <v>-129.59299999999999</v>
      </c>
      <c r="D36" s="192">
        <v>-131.00399999999999</v>
      </c>
      <c r="E36" s="192">
        <v>-132.08799999999999</v>
      </c>
      <c r="F36" s="192">
        <v>-109.111</v>
      </c>
      <c r="G36" s="192">
        <v>-128.08699999999999</v>
      </c>
      <c r="H36" s="192">
        <v>-129.584</v>
      </c>
      <c r="I36" s="192">
        <v>-130.07</v>
      </c>
      <c r="J36" s="192">
        <v>-137.20699999999999</v>
      </c>
      <c r="K36" s="192">
        <v>-131.727</v>
      </c>
      <c r="L36" s="192">
        <v>-137.99700000000001</v>
      </c>
      <c r="M36" s="192">
        <v>-138.63200000000001</v>
      </c>
      <c r="N36" s="192">
        <v>-146.285</v>
      </c>
      <c r="O36" s="192">
        <v>-166.905</v>
      </c>
      <c r="P36" s="192">
        <v>-169.376</v>
      </c>
      <c r="Q36" s="192">
        <v>-176.572</v>
      </c>
      <c r="R36" s="192">
        <v>-142.70049</v>
      </c>
      <c r="S36" s="222">
        <v>-174.44499999999999</v>
      </c>
      <c r="T36" s="222">
        <v>-175.38</v>
      </c>
      <c r="U36" s="222">
        <v>-178.715</v>
      </c>
      <c r="V36" s="222">
        <v>-186.12300000000002</v>
      </c>
      <c r="W36" s="222">
        <v>-172.09382292000001</v>
      </c>
      <c r="X36" s="222">
        <v>-168.31234377999999</v>
      </c>
      <c r="Y36" s="222">
        <v>-167.69075343</v>
      </c>
      <c r="Z36" s="222">
        <v>-167.43927245000003</v>
      </c>
      <c r="AA36" s="222">
        <v>-169.80506153999997</v>
      </c>
      <c r="AB36" s="222">
        <v>-169.18264697999999</v>
      </c>
      <c r="AC36" s="222">
        <v>-171.63063793000001</v>
      </c>
      <c r="AD36" s="222">
        <v>-176.46986103999998</v>
      </c>
      <c r="AF36" s="265">
        <v>-501.79599999999994</v>
      </c>
      <c r="AG36" s="222">
        <v>-524.94799999999998</v>
      </c>
      <c r="AH36" s="222">
        <v>-554.64100000000008</v>
      </c>
      <c r="AI36" s="222">
        <v>-655.55349000000001</v>
      </c>
      <c r="AJ36" s="222">
        <v>-714.66300000000001</v>
      </c>
      <c r="AK36" s="222">
        <v>-675.53619147000006</v>
      </c>
      <c r="AL36" s="222">
        <v>-687.08820748999995</v>
      </c>
    </row>
    <row r="37" spans="1:40" s="20" customFormat="1" ht="6" customHeight="1" x14ac:dyDescent="0.35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2"/>
      <c r="T37" s="82"/>
      <c r="U37" s="82"/>
      <c r="V37" s="82"/>
      <c r="W37" s="82"/>
      <c r="X37" s="82"/>
      <c r="Y37" s="82"/>
      <c r="Z37" s="82"/>
      <c r="AA37" s="82"/>
      <c r="AB37" s="82">
        <v>0</v>
      </c>
      <c r="AC37" s="82">
        <v>0</v>
      </c>
      <c r="AD37" s="82">
        <v>0</v>
      </c>
      <c r="AE37" s="302"/>
      <c r="AF37" s="255"/>
      <c r="AG37" s="255"/>
      <c r="AH37" s="258"/>
      <c r="AI37" s="258"/>
      <c r="AJ37" s="258"/>
      <c r="AK37" s="258"/>
      <c r="AL37" s="258">
        <v>0</v>
      </c>
    </row>
    <row r="38" spans="1:40" x14ac:dyDescent="0.35">
      <c r="A38" s="243" t="s">
        <v>957</v>
      </c>
      <c r="B38" s="92" t="s">
        <v>132</v>
      </c>
      <c r="C38" s="90">
        <v>610.84699999999987</v>
      </c>
      <c r="D38" s="90">
        <v>72.128000000000156</v>
      </c>
      <c r="E38" s="90">
        <v>57.882999999999925</v>
      </c>
      <c r="F38" s="90">
        <v>292.22699999999975</v>
      </c>
      <c r="G38" s="90">
        <v>-49.848999999999933</v>
      </c>
      <c r="H38" s="90">
        <v>-244.47799999999998</v>
      </c>
      <c r="I38" s="90">
        <v>-39.096999999999923</v>
      </c>
      <c r="J38" s="90">
        <v>169.83799999999997</v>
      </c>
      <c r="K38" s="90">
        <v>-169.09300000000002</v>
      </c>
      <c r="L38" s="90">
        <v>85.740000000000123</v>
      </c>
      <c r="M38" s="90">
        <v>-40.618000000000052</v>
      </c>
      <c r="N38" s="90">
        <v>216.76700000000017</v>
      </c>
      <c r="O38" s="90">
        <v>-170.94020573</v>
      </c>
      <c r="P38" s="90">
        <v>89.254183100000091</v>
      </c>
      <c r="Q38" s="90">
        <v>-2.3599775100000215</v>
      </c>
      <c r="R38" s="90">
        <v>357.05926040999998</v>
      </c>
      <c r="S38" s="93">
        <v>-93.194999999999936</v>
      </c>
      <c r="T38" s="93">
        <v>101.93200000000024</v>
      </c>
      <c r="U38" s="93">
        <v>28.185999999999808</v>
      </c>
      <c r="V38" s="93">
        <v>361.76268999999991</v>
      </c>
      <c r="W38" s="93">
        <v>55.881932075769555</v>
      </c>
      <c r="X38" s="93">
        <v>220.5076981322693</v>
      </c>
      <c r="Y38" s="93">
        <v>127.95723392863079</v>
      </c>
      <c r="Z38" s="93">
        <v>404.89798014603889</v>
      </c>
      <c r="AA38" s="93">
        <v>73.747308459999999</v>
      </c>
      <c r="AB38" s="93">
        <v>379.27113050602935</v>
      </c>
      <c r="AC38" s="93">
        <v>149.64008844999981</v>
      </c>
      <c r="AD38" s="93">
        <v>441.89075008753883</v>
      </c>
      <c r="AE38" s="385"/>
      <c r="AF38" s="266">
        <v>1033.0849999999996</v>
      </c>
      <c r="AG38" s="93">
        <v>-163.58599999999984</v>
      </c>
      <c r="AH38" s="93">
        <v>92.79600000000022</v>
      </c>
      <c r="AI38" s="93">
        <v>273.01326027000005</v>
      </c>
      <c r="AJ38" s="93">
        <v>398.68569000000002</v>
      </c>
      <c r="AK38" s="93">
        <v>809.24383587440798</v>
      </c>
      <c r="AL38" s="93">
        <v>1044.549277503568</v>
      </c>
      <c r="AN38" s="418"/>
    </row>
    <row r="39" spans="1:40" s="20" customFormat="1" ht="6" customHeight="1" x14ac:dyDescent="0.35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2"/>
      <c r="T39" s="82"/>
      <c r="U39" s="82"/>
      <c r="V39" s="82"/>
      <c r="W39" s="82"/>
      <c r="X39" s="82"/>
      <c r="Y39" s="82"/>
      <c r="Z39" s="82"/>
      <c r="AA39" s="82"/>
      <c r="AB39" s="82">
        <v>0</v>
      </c>
      <c r="AC39" s="82">
        <v>0</v>
      </c>
      <c r="AD39" s="82">
        <v>0</v>
      </c>
      <c r="AE39" s="302"/>
      <c r="AF39" s="255"/>
      <c r="AG39" s="255"/>
      <c r="AH39" s="258"/>
      <c r="AI39" s="258"/>
      <c r="AJ39" s="258"/>
      <c r="AK39" s="258"/>
      <c r="AL39" s="258">
        <v>0</v>
      </c>
      <c r="AN39" s="418"/>
    </row>
    <row r="40" spans="1:40" x14ac:dyDescent="0.35">
      <c r="A40" s="243" t="s">
        <v>958</v>
      </c>
      <c r="B40" s="177" t="s">
        <v>133</v>
      </c>
      <c r="C40" s="178">
        <v>528.19700000000012</v>
      </c>
      <c r="D40" s="178">
        <v>-32.593999999999994</v>
      </c>
      <c r="E40" s="178">
        <v>-28.837</v>
      </c>
      <c r="F40" s="178">
        <v>-77.824000000000012</v>
      </c>
      <c r="G40" s="178">
        <v>-38.989999999999995</v>
      </c>
      <c r="H40" s="178">
        <v>-41.156000000000006</v>
      </c>
      <c r="I40" s="178">
        <v>-13.092999999999989</v>
      </c>
      <c r="J40" s="178">
        <v>1.804000000000002</v>
      </c>
      <c r="K40" s="233">
        <v>-38.286999999999999</v>
      </c>
      <c r="L40" s="233">
        <v>18.643999999999984</v>
      </c>
      <c r="M40" s="233">
        <v>-41.786000000000008</v>
      </c>
      <c r="N40" s="233">
        <v>-30.373999999999995</v>
      </c>
      <c r="O40" s="233">
        <v>-68.567506579999986</v>
      </c>
      <c r="P40" s="233">
        <v>-95.621825520000016</v>
      </c>
      <c r="Q40" s="233">
        <v>-101.54145938000001</v>
      </c>
      <c r="R40" s="233">
        <v>-69.47843204000003</v>
      </c>
      <c r="S40" s="233">
        <v>-100.97708237999997</v>
      </c>
      <c r="T40" s="233">
        <v>-104.59913867999995</v>
      </c>
      <c r="U40" s="233">
        <v>-110.92688914999997</v>
      </c>
      <c r="V40" s="233">
        <v>-130.26541272</v>
      </c>
      <c r="W40" s="233">
        <v>-3.898816529999992</v>
      </c>
      <c r="X40" s="233">
        <v>-101.50883512</v>
      </c>
      <c r="Y40" s="233">
        <v>-92.128018530000006</v>
      </c>
      <c r="Z40" s="233">
        <v>-98.789890100000022</v>
      </c>
      <c r="AA40" s="233">
        <v>-77.143272709999991</v>
      </c>
      <c r="AB40" s="233">
        <v>-87.076084360000053</v>
      </c>
      <c r="AC40" s="233">
        <v>-72.457231749999991</v>
      </c>
      <c r="AD40" s="233">
        <v>-80.891434199999992</v>
      </c>
      <c r="AE40" s="385"/>
      <c r="AF40" s="233">
        <v>388.94200000000001</v>
      </c>
      <c r="AG40" s="233">
        <v>-91.435000000000002</v>
      </c>
      <c r="AH40" s="233">
        <v>-91.803000000000026</v>
      </c>
      <c r="AI40" s="233">
        <v>-335.20922352000002</v>
      </c>
      <c r="AJ40" s="233">
        <v>-446.76852292999996</v>
      </c>
      <c r="AK40" s="233">
        <v>-296.32633376999996</v>
      </c>
      <c r="AL40" s="233">
        <v>-317.56802302000006</v>
      </c>
      <c r="AM40" s="3"/>
      <c r="AN40" s="418"/>
    </row>
    <row r="41" spans="1:40" x14ac:dyDescent="0.35">
      <c r="A41" s="243" t="s">
        <v>959</v>
      </c>
      <c r="B41" s="216" t="s">
        <v>134</v>
      </c>
      <c r="C41" s="187">
        <v>0</v>
      </c>
      <c r="D41" s="187">
        <v>0</v>
      </c>
      <c r="E41" s="187">
        <v>0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253">
        <v>0</v>
      </c>
      <c r="T41" s="253">
        <v>0</v>
      </c>
      <c r="U41" s="253">
        <v>0</v>
      </c>
      <c r="V41" s="253">
        <v>0</v>
      </c>
      <c r="W41" s="95">
        <v>0</v>
      </c>
      <c r="X41" s="95">
        <v>0</v>
      </c>
      <c r="Y41" s="95"/>
      <c r="Z41" s="95"/>
      <c r="AA41" s="95"/>
      <c r="AB41" s="95">
        <v>0</v>
      </c>
      <c r="AC41" s="95">
        <v>0</v>
      </c>
      <c r="AD41" s="95">
        <v>0</v>
      </c>
      <c r="AE41" s="385"/>
      <c r="AF41" s="261">
        <v>-26.053999999999998</v>
      </c>
      <c r="AG41" s="253">
        <v>0</v>
      </c>
      <c r="AH41" s="253">
        <v>0</v>
      </c>
      <c r="AI41" s="253">
        <v>0</v>
      </c>
      <c r="AJ41" s="253">
        <v>0</v>
      </c>
      <c r="AK41" s="253">
        <v>0</v>
      </c>
      <c r="AL41" s="253">
        <v>0</v>
      </c>
      <c r="AM41" s="3"/>
      <c r="AN41" s="418"/>
    </row>
    <row r="42" spans="1:40" x14ac:dyDescent="0.35">
      <c r="A42" s="243" t="s">
        <v>960</v>
      </c>
      <c r="B42" s="216" t="s">
        <v>135</v>
      </c>
      <c r="C42" s="187">
        <v>4.7870000000000026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0.26537424000000015</v>
      </c>
      <c r="S42" s="253">
        <v>-0.68300000000000005</v>
      </c>
      <c r="T42" s="253">
        <v>2.282</v>
      </c>
      <c r="U42" s="253">
        <v>-0.46200000000000002</v>
      </c>
      <c r="V42" s="253">
        <v>0.84399999999999997</v>
      </c>
      <c r="W42" s="387">
        <v>-1.9305787299999999</v>
      </c>
      <c r="X42" s="95">
        <v>-9.0519076900000019</v>
      </c>
      <c r="Y42" s="95">
        <v>1.4696704499999997</v>
      </c>
      <c r="Z42" s="95">
        <v>-3.7686353300000008</v>
      </c>
      <c r="AA42" s="95">
        <v>2.2156033899999987</v>
      </c>
      <c r="AB42" s="95">
        <v>-3.5920581500000006</v>
      </c>
      <c r="AC42" s="95">
        <v>-5.3196914900000003</v>
      </c>
      <c r="AD42" s="95">
        <v>-2.4753881400000015</v>
      </c>
      <c r="AE42" s="385"/>
      <c r="AF42" s="261">
        <v>29.562000000000005</v>
      </c>
      <c r="AG42" s="253">
        <v>-11.700000000000001</v>
      </c>
      <c r="AH42" s="253">
        <v>-0.69199999999999984</v>
      </c>
      <c r="AI42" s="253">
        <v>0.32437424000000031</v>
      </c>
      <c r="AJ42" s="253">
        <v>1.9809999999999999</v>
      </c>
      <c r="AK42" s="253">
        <v>-13.281451300000002</v>
      </c>
      <c r="AL42" s="253">
        <v>-9.1715343900000033</v>
      </c>
      <c r="AM42" s="3"/>
      <c r="AN42" s="418"/>
    </row>
    <row r="43" spans="1:40" x14ac:dyDescent="0.35">
      <c r="A43" s="245" t="s">
        <v>136</v>
      </c>
      <c r="B43" s="180" t="s">
        <v>136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54">
        <v>-0.68300000000000005</v>
      </c>
      <c r="T43" s="254">
        <v>2.282</v>
      </c>
      <c r="U43" s="254">
        <v>-0.46200000000000002</v>
      </c>
      <c r="V43" s="254">
        <v>0.84399999999999997</v>
      </c>
      <c r="W43" s="94">
        <v>-1.9305787299999999</v>
      </c>
      <c r="X43" s="94">
        <v>-9.0519076900000019</v>
      </c>
      <c r="Y43" s="94">
        <v>1.84437457</v>
      </c>
      <c r="Z43" s="94">
        <v>-1.0473782600000012</v>
      </c>
      <c r="AA43" s="94">
        <v>3.1532442799999996</v>
      </c>
      <c r="AB43" s="94">
        <v>-3.5428406899999998</v>
      </c>
      <c r="AC43" s="94">
        <v>-0.73676964999999972</v>
      </c>
      <c r="AD43" s="94">
        <v>-2.0670989800000013</v>
      </c>
      <c r="AE43" s="385"/>
      <c r="AF43" s="267">
        <v>29.562000000000005</v>
      </c>
      <c r="AG43" s="254">
        <v>-11.700000000000001</v>
      </c>
      <c r="AH43" s="254">
        <v>-0.69199999999999984</v>
      </c>
      <c r="AI43" s="254">
        <v>0.3244711400000016</v>
      </c>
      <c r="AJ43" s="254">
        <v>1.9809999999999999</v>
      </c>
      <c r="AK43" s="254">
        <v>-10.185490110000003</v>
      </c>
      <c r="AL43" s="254">
        <v>-3.1934650400000013</v>
      </c>
      <c r="AM43" s="3"/>
      <c r="AN43" s="418"/>
    </row>
    <row r="44" spans="1:40" x14ac:dyDescent="0.35">
      <c r="A44" s="245" t="s">
        <v>137</v>
      </c>
      <c r="B44" s="180" t="s">
        <v>137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-0.93764089000000084</v>
      </c>
      <c r="AB44" s="94">
        <v>-4.9217460000000754E-2</v>
      </c>
      <c r="AC44" s="94">
        <v>-4.5829218400000009</v>
      </c>
      <c r="AD44" s="94">
        <v>-0.40828916000000037</v>
      </c>
      <c r="AE44" s="385"/>
      <c r="AF44" s="267">
        <v>0</v>
      </c>
      <c r="AG44" s="254">
        <v>0</v>
      </c>
      <c r="AH44" s="254">
        <v>0</v>
      </c>
      <c r="AI44" s="254">
        <v>0</v>
      </c>
      <c r="AJ44" s="254">
        <v>0</v>
      </c>
      <c r="AK44" s="254">
        <v>-3.0959611899999997</v>
      </c>
      <c r="AL44" s="254">
        <v>-5.9780693500000028</v>
      </c>
      <c r="AM44" s="3"/>
      <c r="AN44" s="418"/>
    </row>
    <row r="45" spans="1:40" x14ac:dyDescent="0.35">
      <c r="A45" s="243" t="s">
        <v>961</v>
      </c>
      <c r="B45" s="216" t="s">
        <v>138</v>
      </c>
      <c r="C45" s="187">
        <v>-43.579000000000001</v>
      </c>
      <c r="D45" s="187">
        <v>-51.911999999999999</v>
      </c>
      <c r="E45" s="187">
        <v>-52.99</v>
      </c>
      <c r="F45" s="187">
        <v>-107.35600000000001</v>
      </c>
      <c r="G45" s="187">
        <v>-44.98</v>
      </c>
      <c r="H45" s="187">
        <v>-55.733000000000004</v>
      </c>
      <c r="I45" s="187">
        <v>-61.114999999999995</v>
      </c>
      <c r="J45" s="187">
        <v>-52.251999999999995</v>
      </c>
      <c r="K45" s="187">
        <v>-53.012999999999998</v>
      </c>
      <c r="L45" s="187">
        <v>-55.122000000000007</v>
      </c>
      <c r="M45" s="187">
        <v>-73.442000000000007</v>
      </c>
      <c r="N45" s="187">
        <v>-85.724999999999994</v>
      </c>
      <c r="O45" s="187">
        <v>-110.33154988</v>
      </c>
      <c r="P45" s="187">
        <v>-144.80598391000001</v>
      </c>
      <c r="Q45" s="187">
        <v>-174.33173564000001</v>
      </c>
      <c r="R45" s="187">
        <v>-195.62325971000001</v>
      </c>
      <c r="S45" s="253">
        <v>-168.92208237999998</v>
      </c>
      <c r="T45" s="253">
        <v>-151.69013867999996</v>
      </c>
      <c r="U45" s="253">
        <v>-161.09688914999998</v>
      </c>
      <c r="V45" s="253">
        <v>-172.85541272</v>
      </c>
      <c r="W45" s="95">
        <v>-144.73704680999998</v>
      </c>
      <c r="X45" s="95">
        <v>-128.14546098</v>
      </c>
      <c r="Y45" s="95">
        <v>-129.04439565000001</v>
      </c>
      <c r="Z45" s="95">
        <v>-153.11688361000003</v>
      </c>
      <c r="AA45" s="95">
        <v>-146.38240278000001</v>
      </c>
      <c r="AB45" s="95">
        <v>-150.39703326000003</v>
      </c>
      <c r="AC45" s="95">
        <v>-137.70250307999999</v>
      </c>
      <c r="AD45" s="95">
        <v>-130.18957333999998</v>
      </c>
      <c r="AE45" s="385"/>
      <c r="AF45" s="261">
        <v>-255.83699999999999</v>
      </c>
      <c r="AG45" s="253">
        <v>-214.08</v>
      </c>
      <c r="AH45" s="253">
        <v>-267.30200000000002</v>
      </c>
      <c r="AI45" s="253">
        <v>-625.09252914000001</v>
      </c>
      <c r="AJ45" s="253">
        <v>-654.56452292999995</v>
      </c>
      <c r="AK45" s="253">
        <v>-555.04378704999999</v>
      </c>
      <c r="AL45" s="253">
        <v>-564.67151246000003</v>
      </c>
      <c r="AM45" s="3"/>
      <c r="AN45" s="418"/>
    </row>
    <row r="46" spans="1:40" x14ac:dyDescent="0.35">
      <c r="A46" s="245" t="s">
        <v>139</v>
      </c>
      <c r="B46" s="180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54">
        <v>0</v>
      </c>
      <c r="T46" s="254">
        <v>0</v>
      </c>
      <c r="U46" s="254">
        <v>0</v>
      </c>
      <c r="V46" s="25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385"/>
      <c r="AF46" s="267">
        <v>-60.748999999999995</v>
      </c>
      <c r="AG46" s="254">
        <v>0</v>
      </c>
      <c r="AH46" s="254">
        <v>0</v>
      </c>
      <c r="AI46" s="254">
        <v>0</v>
      </c>
      <c r="AJ46" s="254">
        <v>0</v>
      </c>
      <c r="AK46" s="254">
        <v>0</v>
      </c>
      <c r="AL46" s="254">
        <v>0</v>
      </c>
      <c r="AM46" s="3"/>
      <c r="AN46" s="418"/>
    </row>
    <row r="47" spans="1:40" x14ac:dyDescent="0.35">
      <c r="A47" s="245" t="s">
        <v>962</v>
      </c>
      <c r="B47" s="180" t="s">
        <v>140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54">
        <v>-74.197999999999993</v>
      </c>
      <c r="T47" s="254">
        <v>-58.716999999999999</v>
      </c>
      <c r="U47" s="254">
        <v>-64.947999999999993</v>
      </c>
      <c r="V47" s="254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-48.798321670000007</v>
      </c>
      <c r="AB47" s="94">
        <v>-49.23272363000001</v>
      </c>
      <c r="AC47" s="94">
        <v>-49.910595600000001</v>
      </c>
      <c r="AD47" s="94">
        <v>-42.353628180000001</v>
      </c>
      <c r="AE47" s="385"/>
      <c r="AF47" s="267">
        <v>0</v>
      </c>
      <c r="AG47" s="254">
        <v>-35.805</v>
      </c>
      <c r="AH47" s="254">
        <v>-81.456999999999994</v>
      </c>
      <c r="AI47" s="254">
        <v>-272.36636192999998</v>
      </c>
      <c r="AJ47" s="254">
        <v>-255.42099999999999</v>
      </c>
      <c r="AK47" s="254">
        <v>-187.75270264</v>
      </c>
      <c r="AL47" s="254">
        <v>-190.29526908000003</v>
      </c>
      <c r="AM47" s="3"/>
      <c r="AN47" s="418"/>
    </row>
    <row r="48" spans="1:40" x14ac:dyDescent="0.35">
      <c r="A48" s="245" t="s">
        <v>50</v>
      </c>
      <c r="B48" s="180" t="s">
        <v>141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54">
        <v>-37.959000000000003</v>
      </c>
      <c r="T48" s="254">
        <v>-39.734999999999999</v>
      </c>
      <c r="U48" s="254">
        <v>-40.503</v>
      </c>
      <c r="V48" s="254">
        <v>-60.012</v>
      </c>
      <c r="W48" s="94">
        <v>-39.523746850000002</v>
      </c>
      <c r="X48" s="94">
        <v>-35.158250170000002</v>
      </c>
      <c r="Y48" s="94">
        <v>-35.345136279999998</v>
      </c>
      <c r="Z48" s="94">
        <v>-60.885955930000009</v>
      </c>
      <c r="AA48" s="94">
        <v>-43.37</v>
      </c>
      <c r="AB48" s="94">
        <v>-43.065076220000002</v>
      </c>
      <c r="AC48" s="94">
        <v>-44.354634970000006</v>
      </c>
      <c r="AD48" s="94">
        <v>-45.017301129999993</v>
      </c>
      <c r="AE48" s="385"/>
      <c r="AF48" s="267">
        <v>-137.47800000000001</v>
      </c>
      <c r="AG48" s="254">
        <v>-131.79</v>
      </c>
      <c r="AH48" s="254">
        <v>-135.411</v>
      </c>
      <c r="AI48" s="254">
        <v>-180.29086454</v>
      </c>
      <c r="AJ48" s="254">
        <v>-178.209</v>
      </c>
      <c r="AK48" s="254">
        <v>-170.91308923000003</v>
      </c>
      <c r="AL48" s="254">
        <v>-175.80701231999998</v>
      </c>
      <c r="AM48" s="3"/>
      <c r="AN48" s="418"/>
    </row>
    <row r="49" spans="1:42" x14ac:dyDescent="0.35">
      <c r="A49" s="245" t="s">
        <v>963</v>
      </c>
      <c r="B49" s="180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54">
        <v>-6.2119999999999997</v>
      </c>
      <c r="T49" s="254">
        <v>-5.3979999999999997</v>
      </c>
      <c r="U49" s="254">
        <v>-5.0140000000000002</v>
      </c>
      <c r="V49" s="254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94">
        <v>-6.390865279999999</v>
      </c>
      <c r="AC49" s="94">
        <v>-7.9311746200000002</v>
      </c>
      <c r="AD49" s="94">
        <v>-5.6296728699999994</v>
      </c>
      <c r="AE49" s="385"/>
      <c r="AF49" s="267">
        <v>-28.218</v>
      </c>
      <c r="AG49" s="254">
        <v>-27.162000000000003</v>
      </c>
      <c r="AH49" s="254">
        <v>-14.460999999999999</v>
      </c>
      <c r="AI49" s="254">
        <v>-21.746895120000001</v>
      </c>
      <c r="AJ49" s="254">
        <v>-22.164999999999999</v>
      </c>
      <c r="AK49" s="254">
        <v>-21.657434440000003</v>
      </c>
      <c r="AL49" s="254">
        <v>-24.96451746</v>
      </c>
      <c r="AM49" s="3"/>
      <c r="AN49" s="418"/>
    </row>
    <row r="50" spans="1:42" x14ac:dyDescent="0.35">
      <c r="A50" s="245" t="s">
        <v>964</v>
      </c>
      <c r="B50" s="180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54">
        <v>-27.890999999999998</v>
      </c>
      <c r="T50" s="254">
        <v>-27.385999999999999</v>
      </c>
      <c r="U50" s="254">
        <v>-29.483000000000001</v>
      </c>
      <c r="V50" s="254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-26.094807420000002</v>
      </c>
      <c r="AB50" s="94">
        <v>-27.957740000000001</v>
      </c>
      <c r="AC50" s="94">
        <v>-32.174380829999997</v>
      </c>
      <c r="AD50" s="94">
        <v>-34.409971159999991</v>
      </c>
      <c r="AE50" s="385"/>
      <c r="AF50" s="267">
        <v>-24.983000000000001</v>
      </c>
      <c r="AG50" s="254">
        <v>-15.376999999999999</v>
      </c>
      <c r="AH50" s="254">
        <v>-28.603999999999999</v>
      </c>
      <c r="AI50" s="254">
        <v>-88.610784960000004</v>
      </c>
      <c r="AJ50" s="254">
        <v>-116.292</v>
      </c>
      <c r="AK50" s="254">
        <v>-95.928136349999988</v>
      </c>
      <c r="AL50" s="254">
        <v>-120.63689940999998</v>
      </c>
      <c r="AM50" s="3"/>
      <c r="AN50" s="418"/>
    </row>
    <row r="51" spans="1:42" x14ac:dyDescent="0.35">
      <c r="A51" s="245" t="s">
        <v>965</v>
      </c>
      <c r="B51" s="180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54">
        <v>-17.861000000000001</v>
      </c>
      <c r="T51" s="254">
        <v>-17.32</v>
      </c>
      <c r="U51" s="254">
        <v>-18.413</v>
      </c>
      <c r="V51" s="254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94">
        <v>-21.434079960000002</v>
      </c>
      <c r="AC51" s="94">
        <v>0</v>
      </c>
      <c r="AD51" s="94">
        <v>0</v>
      </c>
      <c r="AE51" s="385"/>
      <c r="AF51" s="267">
        <v>0</v>
      </c>
      <c r="AG51" s="254">
        <v>0</v>
      </c>
      <c r="AH51" s="254">
        <v>0</v>
      </c>
      <c r="AI51" s="254">
        <v>-54.328290789999997</v>
      </c>
      <c r="AJ51" s="254">
        <v>-70.568999999999988</v>
      </c>
      <c r="AK51" s="254">
        <v>-69.160053499999989</v>
      </c>
      <c r="AL51" s="254">
        <v>-42.118957289999997</v>
      </c>
      <c r="AM51" s="3"/>
      <c r="AN51" s="418"/>
    </row>
    <row r="52" spans="1:42" x14ac:dyDescent="0.35">
      <c r="A52" s="245" t="s">
        <v>145</v>
      </c>
      <c r="B52" s="180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54">
        <v>0</v>
      </c>
      <c r="T52" s="254">
        <v>-3.1052182299999997</v>
      </c>
      <c r="U52" s="254">
        <v>-1.0049999999999999</v>
      </c>
      <c r="V52" s="25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385"/>
      <c r="AF52" s="267">
        <v>0</v>
      </c>
      <c r="AG52" s="254">
        <v>0</v>
      </c>
      <c r="AH52" s="254">
        <v>0</v>
      </c>
      <c r="AI52" s="254">
        <v>0</v>
      </c>
      <c r="AJ52" s="254">
        <v>-4.1102182299999992</v>
      </c>
      <c r="AK52" s="254">
        <v>0</v>
      </c>
      <c r="AL52" s="254">
        <v>0</v>
      </c>
      <c r="AM52" s="3"/>
      <c r="AN52" s="418"/>
    </row>
    <row r="53" spans="1:42" x14ac:dyDescent="0.35">
      <c r="A53" s="245" t="s">
        <v>966</v>
      </c>
      <c r="B53" s="180" t="s">
        <v>146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54">
        <v>-4.8010823799999995</v>
      </c>
      <c r="T53" s="254">
        <v>-2.8920449999999619E-2</v>
      </c>
      <c r="U53" s="254">
        <v>-1.7308891500000003</v>
      </c>
      <c r="V53" s="254">
        <v>-1.2374127200000002</v>
      </c>
      <c r="W53" s="94">
        <v>-1.1904656899999999</v>
      </c>
      <c r="X53" s="94">
        <v>-1.4532977599999997</v>
      </c>
      <c r="Y53" s="94">
        <v>-4.2022980799999985</v>
      </c>
      <c r="Z53" s="94">
        <v>-2.7863093600000002</v>
      </c>
      <c r="AA53" s="94">
        <v>-2.4215916700000006</v>
      </c>
      <c r="AB53" s="94">
        <v>-2.3165481699999999</v>
      </c>
      <c r="AC53" s="94">
        <v>-3.3317170600000003</v>
      </c>
      <c r="AD53" s="94">
        <v>-2.7789999999999999</v>
      </c>
      <c r="AE53" s="385"/>
      <c r="AF53" s="267">
        <v>-4.4089999999999998</v>
      </c>
      <c r="AG53" s="254">
        <v>-3.9460000000000002</v>
      </c>
      <c r="AH53" s="254">
        <v>-7.3689999999999998</v>
      </c>
      <c r="AI53" s="254">
        <v>-7.7493318000000002</v>
      </c>
      <c r="AJ53" s="254">
        <v>-7.7983046999999992</v>
      </c>
      <c r="AK53" s="254">
        <v>-9.6323708899999989</v>
      </c>
      <c r="AL53" s="254">
        <v>-10.848856900000001</v>
      </c>
      <c r="AM53" s="3"/>
      <c r="AN53" s="418"/>
    </row>
    <row r="54" spans="1:42" x14ac:dyDescent="0.35">
      <c r="A54" s="243" t="s">
        <v>967</v>
      </c>
      <c r="B54" s="216" t="s">
        <v>147</v>
      </c>
      <c r="C54" s="95">
        <v>566.98900000000003</v>
      </c>
      <c r="D54" s="95">
        <v>19.265000000000001</v>
      </c>
      <c r="E54" s="95">
        <v>24.431000000000001</v>
      </c>
      <c r="F54" s="95">
        <v>30.585999999999999</v>
      </c>
      <c r="G54" s="95">
        <v>18.426000000000002</v>
      </c>
      <c r="H54" s="95">
        <v>14.850999999999999</v>
      </c>
      <c r="I54" s="95">
        <v>48.233000000000004</v>
      </c>
      <c r="J54" s="95">
        <v>52.835000000000001</v>
      </c>
      <c r="K54" s="95">
        <v>16.326000000000001</v>
      </c>
      <c r="L54" s="95">
        <v>70.88000000000001</v>
      </c>
      <c r="M54" s="95">
        <v>33.558</v>
      </c>
      <c r="N54" s="95">
        <v>55.427</v>
      </c>
      <c r="O54" s="95">
        <v>38.015043300000002</v>
      </c>
      <c r="P54" s="95">
        <v>51.705158390000001</v>
      </c>
      <c r="Q54" s="95">
        <v>73.95927626000001</v>
      </c>
      <c r="R54" s="95">
        <v>125.87945343</v>
      </c>
      <c r="S54" s="95">
        <v>68.628000000000014</v>
      </c>
      <c r="T54" s="95">
        <v>44.809000000000005</v>
      </c>
      <c r="U54" s="95">
        <v>50.632000000000005</v>
      </c>
      <c r="V54" s="95">
        <v>41.745999999999995</v>
      </c>
      <c r="W54" s="95">
        <v>142.76988458000002</v>
      </c>
      <c r="X54" s="95">
        <v>35.686639910000004</v>
      </c>
      <c r="Y54" s="95">
        <v>35.446757820000009</v>
      </c>
      <c r="Z54" s="95">
        <v>58.095894450000003</v>
      </c>
      <c r="AA54" s="95">
        <v>67.023526680000003</v>
      </c>
      <c r="AB54" s="95">
        <v>66.91300704999999</v>
      </c>
      <c r="AC54" s="95">
        <v>70.564962819999991</v>
      </c>
      <c r="AD54" s="95">
        <v>51.773527279999996</v>
      </c>
      <c r="AE54" s="385"/>
      <c r="AF54" s="95">
        <v>641.27099999999996</v>
      </c>
      <c r="AG54" s="95">
        <v>134.345</v>
      </c>
      <c r="AH54" s="95">
        <v>176.191</v>
      </c>
      <c r="AI54" s="95">
        <v>289.55893137999999</v>
      </c>
      <c r="AJ54" s="95">
        <v>198.74700000000001</v>
      </c>
      <c r="AK54" s="95">
        <v>271.99917676000007</v>
      </c>
      <c r="AL54" s="95">
        <v>256.27502383000001</v>
      </c>
      <c r="AM54" s="3"/>
      <c r="AN54" s="418"/>
    </row>
    <row r="55" spans="1:42" x14ac:dyDescent="0.35">
      <c r="A55" s="245" t="s">
        <v>968</v>
      </c>
      <c r="B55" s="180" t="s">
        <v>968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54">
        <v>90.337506199999993</v>
      </c>
      <c r="S55" s="254">
        <v>27.839159500000001</v>
      </c>
      <c r="T55" s="254">
        <v>26.56641046</v>
      </c>
      <c r="U55" s="254">
        <v>27.353073240000001</v>
      </c>
      <c r="V55" s="254">
        <v>13.33977646</v>
      </c>
      <c r="W55" s="94">
        <v>120.15882051</v>
      </c>
      <c r="X55" s="94">
        <v>20.233243740000002</v>
      </c>
      <c r="Y55" s="94">
        <v>17.975041190000006</v>
      </c>
      <c r="Z55" s="94">
        <v>36.747323470000012</v>
      </c>
      <c r="AA55" s="94">
        <v>25.587757790000001</v>
      </c>
      <c r="AB55" s="94">
        <v>21.214406369999999</v>
      </c>
      <c r="AC55" s="94">
        <v>21.856542989999998</v>
      </c>
      <c r="AD55" s="94">
        <v>17.615926250000001</v>
      </c>
      <c r="AE55" s="385"/>
      <c r="AF55" s="267">
        <v>613.04706055999998</v>
      </c>
      <c r="AG55" s="254">
        <v>99.032932090000003</v>
      </c>
      <c r="AH55" s="254">
        <v>135.66588949999999</v>
      </c>
      <c r="AI55" s="254">
        <v>182.76837695</v>
      </c>
      <c r="AJ55" s="254">
        <v>95.09841965999999</v>
      </c>
      <c r="AK55" s="254">
        <v>195.11442891000002</v>
      </c>
      <c r="AL55" s="254">
        <v>86.274633399999999</v>
      </c>
      <c r="AM55" s="3"/>
      <c r="AN55" s="418"/>
    </row>
    <row r="56" spans="1:42" x14ac:dyDescent="0.35">
      <c r="A56" s="245" t="s">
        <v>969</v>
      </c>
      <c r="B56" s="180" t="s">
        <v>1077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54">
        <v>39.134999999999998</v>
      </c>
      <c r="S56" s="254">
        <v>42.783000000000001</v>
      </c>
      <c r="T56" s="254">
        <v>16.876000000000001</v>
      </c>
      <c r="U56" s="254">
        <v>24.306646400000002</v>
      </c>
      <c r="V56" s="254">
        <v>23.933310120000002</v>
      </c>
      <c r="W56" s="94">
        <v>26.110342300000003</v>
      </c>
      <c r="X56" s="94">
        <v>14.747233079999999</v>
      </c>
      <c r="Y56" s="94">
        <v>14.86919831</v>
      </c>
      <c r="Z56" s="94">
        <v>21.31826233</v>
      </c>
      <c r="AA56" s="94">
        <v>31.953660919999997</v>
      </c>
      <c r="AB56" s="94">
        <v>34.713000000000001</v>
      </c>
      <c r="AC56" s="94">
        <v>31.801041119999997</v>
      </c>
      <c r="AD56" s="94">
        <v>25.14648403</v>
      </c>
      <c r="AE56" s="385"/>
      <c r="AF56" s="267">
        <v>0</v>
      </c>
      <c r="AG56" s="254">
        <v>23.855</v>
      </c>
      <c r="AH56" s="254">
        <v>37.369</v>
      </c>
      <c r="AI56" s="254">
        <v>111.66200000000001</v>
      </c>
      <c r="AJ56" s="254">
        <v>107.89895652000001</v>
      </c>
      <c r="AK56" s="254">
        <v>77.045036019999998</v>
      </c>
      <c r="AL56" s="254">
        <v>123.61418606999999</v>
      </c>
      <c r="AM56" s="3"/>
      <c r="AN56" s="418"/>
    </row>
    <row r="57" spans="1:42" x14ac:dyDescent="0.35">
      <c r="A57" s="245" t="s">
        <v>970</v>
      </c>
      <c r="B57" s="180" t="s">
        <v>150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419">
        <v>0</v>
      </c>
      <c r="S57" s="419">
        <v>0</v>
      </c>
      <c r="T57" s="419">
        <v>1.157</v>
      </c>
      <c r="U57" s="419">
        <v>1.9410000000000001</v>
      </c>
      <c r="V57" s="419">
        <v>3.97</v>
      </c>
      <c r="W57" s="420">
        <v>0.95296173000000017</v>
      </c>
      <c r="X57" s="420">
        <v>1.9503388500000001</v>
      </c>
      <c r="Y57" s="420">
        <v>2.2929743199999999</v>
      </c>
      <c r="Z57" s="420">
        <v>3.2356620899999999</v>
      </c>
      <c r="AA57" s="420">
        <v>9.7268073399999988</v>
      </c>
      <c r="AB57" s="420">
        <v>8.8647436400000004</v>
      </c>
      <c r="AC57" s="420">
        <v>7.8625777099999992</v>
      </c>
      <c r="AD57" s="420">
        <v>10.654999999999999</v>
      </c>
      <c r="AE57" s="385"/>
      <c r="AF57" s="421">
        <v>0</v>
      </c>
      <c r="AG57" s="419">
        <v>0</v>
      </c>
      <c r="AH57" s="419">
        <v>0</v>
      </c>
      <c r="AI57" s="419">
        <v>0</v>
      </c>
      <c r="AJ57" s="419">
        <v>7.0679999999999996</v>
      </c>
      <c r="AK57" s="419">
        <v>8.4319369900000005</v>
      </c>
      <c r="AL57" s="419">
        <v>37.109128689999999</v>
      </c>
      <c r="AM57" s="3"/>
      <c r="AN57" s="418"/>
    </row>
    <row r="58" spans="1:42" x14ac:dyDescent="0.35">
      <c r="A58" s="245" t="s">
        <v>970</v>
      </c>
      <c r="B58" s="180" t="s">
        <v>971</v>
      </c>
      <c r="C58" s="33">
        <v>5.3502574899999988</v>
      </c>
      <c r="D58" s="33">
        <v>5.9987133300000002</v>
      </c>
      <c r="E58" s="33">
        <v>6.1281996899999998</v>
      </c>
      <c r="F58" s="33">
        <v>10.74676893</v>
      </c>
      <c r="G58" s="33">
        <v>7.7382870000000006</v>
      </c>
      <c r="H58" s="33">
        <v>0.88778767999999963</v>
      </c>
      <c r="I58" s="33">
        <v>1.5967958800000002</v>
      </c>
      <c r="J58" s="33">
        <v>1.2341973500000001</v>
      </c>
      <c r="K58" s="33">
        <v>2.6774210100000002</v>
      </c>
      <c r="L58" s="33">
        <v>-1.5990954199999998</v>
      </c>
      <c r="M58" s="33">
        <v>0.3787426199999997</v>
      </c>
      <c r="N58" s="33">
        <v>1.6990422899999997</v>
      </c>
      <c r="O58" s="33">
        <v>0.90277415000000028</v>
      </c>
      <c r="P58" s="33">
        <v>-0.61928503999999962</v>
      </c>
      <c r="Q58" s="33">
        <v>-1.5618819099999999</v>
      </c>
      <c r="R58" s="33">
        <v>-3.5930527700000003</v>
      </c>
      <c r="S58" s="254">
        <v>-1.9941594999999996</v>
      </c>
      <c r="T58" s="254">
        <v>0.20958954000000041</v>
      </c>
      <c r="U58" s="254">
        <v>-2.9687196400000002</v>
      </c>
      <c r="V58" s="254">
        <v>0.50291342000000028</v>
      </c>
      <c r="W58" s="94">
        <v>-4.4522399599999991</v>
      </c>
      <c r="X58" s="94">
        <v>-1.2441757599999999</v>
      </c>
      <c r="Y58" s="94">
        <v>0.30954400000000032</v>
      </c>
      <c r="Z58" s="94">
        <v>-3.2053534400000001</v>
      </c>
      <c r="AA58" s="94">
        <v>-0.24469936999999931</v>
      </c>
      <c r="AB58" s="94">
        <v>2.1208570399999993</v>
      </c>
      <c r="AC58" s="94">
        <v>9.0448009999999996</v>
      </c>
      <c r="AD58" s="94">
        <v>-1.643883</v>
      </c>
      <c r="AE58" s="385"/>
      <c r="AF58" s="267">
        <v>28.223939439999995</v>
      </c>
      <c r="AG58" s="254">
        <v>11.457067910000001</v>
      </c>
      <c r="AH58" s="254">
        <v>3.1561104999999996</v>
      </c>
      <c r="AI58" s="254">
        <v>-4.8714455699999997</v>
      </c>
      <c r="AJ58" s="254">
        <v>-4.2503761799999991</v>
      </c>
      <c r="AK58" s="254">
        <v>-8.5922251599999981</v>
      </c>
      <c r="AL58" s="254">
        <v>9.2770756699999986</v>
      </c>
      <c r="AM58" s="3"/>
      <c r="AN58" s="418"/>
    </row>
    <row r="59" spans="1:42" s="20" customFormat="1" ht="26" customHeight="1" x14ac:dyDescent="0.35">
      <c r="A59" s="245" t="s">
        <v>970</v>
      </c>
      <c r="B59" s="25"/>
      <c r="C59" s="26"/>
      <c r="D59" s="26"/>
      <c r="E59" s="26"/>
      <c r="F59" s="26"/>
      <c r="G59" s="26"/>
      <c r="H59" s="26"/>
      <c r="I59" s="26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432">
        <v>466.34721486602939</v>
      </c>
      <c r="AC59" s="432">
        <v>222.09732019999979</v>
      </c>
      <c r="AD59" s="432">
        <v>522.78218428753883</v>
      </c>
      <c r="AE59" s="302"/>
      <c r="AF59" s="255"/>
      <c r="AG59" s="255"/>
      <c r="AH59" s="258"/>
      <c r="AI59" s="258"/>
      <c r="AJ59" s="258"/>
      <c r="AK59" s="258"/>
      <c r="AL59" s="258">
        <v>1211.2267193535681</v>
      </c>
      <c r="AN59" s="418"/>
      <c r="AP59"/>
    </row>
    <row r="60" spans="1:42" x14ac:dyDescent="0.35">
      <c r="A60" s="171" t="s">
        <v>151</v>
      </c>
      <c r="B60" s="147" t="s">
        <v>151</v>
      </c>
      <c r="C60" s="148">
        <v>1139.0439999999999</v>
      </c>
      <c r="D60" s="148">
        <v>39.534000000000162</v>
      </c>
      <c r="E60" s="148">
        <v>29.045999999999925</v>
      </c>
      <c r="F60" s="148">
        <v>214.40299999999974</v>
      </c>
      <c r="G60" s="148">
        <v>-88.838999999999928</v>
      </c>
      <c r="H60" s="148">
        <v>-285.63400000000001</v>
      </c>
      <c r="I60" s="148">
        <v>-52.189999999999912</v>
      </c>
      <c r="J60" s="148">
        <v>171.64199999999997</v>
      </c>
      <c r="K60" s="148">
        <v>-207.38000000000002</v>
      </c>
      <c r="L60" s="148">
        <v>104.3840000000001</v>
      </c>
      <c r="M60" s="148">
        <v>-82.404000000000053</v>
      </c>
      <c r="N60" s="148">
        <v>186.39300000000017</v>
      </c>
      <c r="O60" s="148">
        <v>-239.50771230999999</v>
      </c>
      <c r="P60" s="148">
        <v>-6.3676424199999246</v>
      </c>
      <c r="Q60" s="148">
        <v>-103.90143689000003</v>
      </c>
      <c r="R60" s="148">
        <v>287.58082836999995</v>
      </c>
      <c r="S60" s="195">
        <v>-194.17208237999989</v>
      </c>
      <c r="T60" s="195">
        <v>-2.6671386799997094</v>
      </c>
      <c r="U60" s="195">
        <v>-82.740889150000157</v>
      </c>
      <c r="V60" s="195">
        <v>231.49727727999991</v>
      </c>
      <c r="W60" s="195">
        <v>51.983115545769564</v>
      </c>
      <c r="X60" s="195">
        <v>118.99985310396883</v>
      </c>
      <c r="Y60" s="195">
        <v>35.82921539863078</v>
      </c>
      <c r="Z60" s="195">
        <v>306.10809004603885</v>
      </c>
      <c r="AA60" s="195">
        <v>-3.39596425000002</v>
      </c>
      <c r="AB60" s="195">
        <v>292.19523074602932</v>
      </c>
      <c r="AC60" s="195">
        <v>77.182856699999846</v>
      </c>
      <c r="AD60" s="195">
        <v>360.99931588753884</v>
      </c>
      <c r="AE60" s="385"/>
      <c r="AF60" s="194">
        <v>1422.0269999999996</v>
      </c>
      <c r="AG60" s="195">
        <v>-255.02099999999984</v>
      </c>
      <c r="AH60" s="195">
        <v>0.99300000000019395</v>
      </c>
      <c r="AI60" s="195">
        <v>-62.195963249999977</v>
      </c>
      <c r="AJ60" s="195">
        <v>-48.082832929999938</v>
      </c>
      <c r="AK60" s="195">
        <v>512.92027409440789</v>
      </c>
      <c r="AL60" s="195">
        <v>726.98143908356792</v>
      </c>
      <c r="AM60" s="3"/>
      <c r="AN60" s="418"/>
    </row>
    <row r="61" spans="1:42" x14ac:dyDescent="0.35">
      <c r="A61" s="247" t="s">
        <v>973</v>
      </c>
      <c r="B61" s="350" t="s">
        <v>152</v>
      </c>
      <c r="C61" s="234">
        <v>-387.608</v>
      </c>
      <c r="D61" s="234">
        <v>-13.766</v>
      </c>
      <c r="E61" s="234">
        <v>-9.9380000000000006</v>
      </c>
      <c r="F61" s="234">
        <v>-38.720999999999997</v>
      </c>
      <c r="G61" s="234">
        <v>33.545000000000002</v>
      </c>
      <c r="H61" s="234">
        <v>93.561999999999998</v>
      </c>
      <c r="I61" s="234">
        <v>24.085000000000001</v>
      </c>
      <c r="J61" s="234">
        <v>-61.848999999999997</v>
      </c>
      <c r="K61" s="234">
        <v>68.840999999999994</v>
      </c>
      <c r="L61" s="234">
        <v>-35.15</v>
      </c>
      <c r="M61" s="234">
        <v>326.31099999999998</v>
      </c>
      <c r="N61" s="234">
        <v>-31.984000000000002</v>
      </c>
      <c r="O61" s="234">
        <v>86.781000000000006</v>
      </c>
      <c r="P61" s="234">
        <v>8.4600000000000009</v>
      </c>
      <c r="Q61" s="234">
        <v>42.51</v>
      </c>
      <c r="R61" s="234">
        <v>-87.212999999999994</v>
      </c>
      <c r="S61" s="235">
        <v>67.828000000000003</v>
      </c>
      <c r="T61" s="235">
        <v>6.8929999999999998</v>
      </c>
      <c r="U61" s="235">
        <v>38.517000000000003</v>
      </c>
      <c r="V61" s="235">
        <v>-71.97</v>
      </c>
      <c r="W61" s="235">
        <v>18.871135097</v>
      </c>
      <c r="X61" s="235">
        <v>-35.14</v>
      </c>
      <c r="Y61" s="235">
        <v>6.9898195973999986</v>
      </c>
      <c r="Z61" s="235">
        <v>-51.161510720000003</v>
      </c>
      <c r="AA61" s="235">
        <v>7.4677319737999994</v>
      </c>
      <c r="AB61" s="235">
        <v>-91.882000000000005</v>
      </c>
      <c r="AC61" s="235">
        <v>-7.7130000000000001</v>
      </c>
      <c r="AD61" s="235">
        <v>-47.767463806600006</v>
      </c>
      <c r="AE61" s="385"/>
      <c r="AF61" s="268">
        <v>-450.03300000000002</v>
      </c>
      <c r="AG61" s="235">
        <v>89.343000000000018</v>
      </c>
      <c r="AH61" s="235">
        <v>328.01799999999997</v>
      </c>
      <c r="AI61" s="235">
        <v>50.538000000000011</v>
      </c>
      <c r="AJ61" s="235">
        <v>41.268000000000001</v>
      </c>
      <c r="AK61" s="235">
        <v>-60.440556025600003</v>
      </c>
      <c r="AL61" s="235">
        <v>-139.89473183280001</v>
      </c>
      <c r="AN61" s="418"/>
    </row>
    <row r="62" spans="1:42" s="20" customFormat="1" ht="12.5" customHeight="1" x14ac:dyDescent="0.35">
      <c r="A62" s="171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8"/>
      <c r="S62" s="82"/>
      <c r="T62" s="82"/>
      <c r="U62" s="82"/>
      <c r="V62" s="82"/>
      <c r="W62" s="82"/>
      <c r="X62" s="82"/>
      <c r="Y62" s="82"/>
      <c r="Z62" s="82"/>
      <c r="AA62" s="82">
        <v>0</v>
      </c>
      <c r="AB62" s="82">
        <v>0</v>
      </c>
      <c r="AC62" s="82">
        <v>0</v>
      </c>
      <c r="AD62" s="82"/>
      <c r="AE62" s="302"/>
      <c r="AF62" s="255"/>
      <c r="AG62" s="255"/>
      <c r="AH62" s="258"/>
      <c r="AI62" s="258"/>
      <c r="AJ62" s="258"/>
      <c r="AK62" s="258"/>
      <c r="AL62" s="258">
        <v>0</v>
      </c>
      <c r="AN62" s="418"/>
    </row>
    <row r="63" spans="1:42" x14ac:dyDescent="0.35">
      <c r="A63" s="245" t="s">
        <v>153</v>
      </c>
      <c r="B63" s="351" t="s">
        <v>153</v>
      </c>
      <c r="C63" s="236">
        <v>751.43599999999992</v>
      </c>
      <c r="D63" s="236">
        <v>25.768000000000164</v>
      </c>
      <c r="E63" s="236">
        <v>19.107999999999926</v>
      </c>
      <c r="F63" s="236">
        <v>175.68199999999973</v>
      </c>
      <c r="G63" s="236">
        <v>-55.293999999999926</v>
      </c>
      <c r="H63" s="236">
        <v>-192.072</v>
      </c>
      <c r="I63" s="236">
        <v>-28.104999999999912</v>
      </c>
      <c r="J63" s="236">
        <v>109.79299999999998</v>
      </c>
      <c r="K63" s="236">
        <v>-138.53900000000004</v>
      </c>
      <c r="L63" s="236">
        <v>69.234000000000094</v>
      </c>
      <c r="M63" s="236">
        <v>243.90699999999993</v>
      </c>
      <c r="N63" s="236">
        <v>154.40900000000016</v>
      </c>
      <c r="O63" s="236">
        <v>-152.72671230999998</v>
      </c>
      <c r="P63" s="236">
        <v>2.0923575800000762</v>
      </c>
      <c r="Q63" s="236">
        <v>-61.39143689000003</v>
      </c>
      <c r="R63" s="236">
        <v>200.36782836999996</v>
      </c>
      <c r="S63" s="237">
        <v>-126.34408237999989</v>
      </c>
      <c r="T63" s="237">
        <v>4.2258613200002904</v>
      </c>
      <c r="U63" s="237">
        <v>-44.223889150000154</v>
      </c>
      <c r="V63" s="284">
        <v>159.52727727999991</v>
      </c>
      <c r="W63" s="237">
        <v>70.854250642769415</v>
      </c>
      <c r="X63" s="237">
        <v>83.859853103968845</v>
      </c>
      <c r="Y63" s="237">
        <v>42.81903499603078</v>
      </c>
      <c r="Z63" s="237">
        <v>254.94657932603886</v>
      </c>
      <c r="AA63" s="237">
        <v>4.0717677237999794</v>
      </c>
      <c r="AB63" s="237">
        <v>200.31288853522932</v>
      </c>
      <c r="AC63" s="237">
        <v>69.469792569999839</v>
      </c>
      <c r="AD63" s="237">
        <v>313.23185208093884</v>
      </c>
      <c r="AE63" s="385"/>
      <c r="AF63" s="194">
        <v>971.99399999999969</v>
      </c>
      <c r="AG63" s="195">
        <v>-165.67799999999986</v>
      </c>
      <c r="AH63" s="195">
        <v>329.01100000000014</v>
      </c>
      <c r="AI63" s="195">
        <v>-11.657963249999966</v>
      </c>
      <c r="AJ63" s="195">
        <v>-6.8148329299999375</v>
      </c>
      <c r="AK63" s="195">
        <v>452.47971806880787</v>
      </c>
      <c r="AL63" s="195">
        <v>587.08630090996803</v>
      </c>
      <c r="AM63" s="3"/>
      <c r="AN63" s="418"/>
    </row>
    <row r="64" spans="1:42" x14ac:dyDescent="0.35">
      <c r="A64" s="376"/>
      <c r="B64" s="23" t="s">
        <v>155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4">
        <v>-127.70846497479988</v>
      </c>
      <c r="T64" s="84">
        <v>3.2273291314002899</v>
      </c>
      <c r="U64" s="84">
        <v>-55.091134820400157</v>
      </c>
      <c r="V64" s="84">
        <v>142.41816469299991</v>
      </c>
      <c r="W64" s="84">
        <v>-61.35475097643058</v>
      </c>
      <c r="X64" s="84">
        <v>58.142209662568838</v>
      </c>
      <c r="Y64" s="84">
        <v>51.982313027430777</v>
      </c>
      <c r="Z64" s="84">
        <v>250.11892289483882</v>
      </c>
      <c r="AA64" s="84">
        <v>2.5220362431999832</v>
      </c>
      <c r="AB64" s="84">
        <v>124.73914456442935</v>
      </c>
      <c r="AC64" s="84">
        <v>73.639604560999842</v>
      </c>
      <c r="AD64" s="84">
        <v>269.80392629753914</v>
      </c>
      <c r="AF64" s="266"/>
      <c r="AG64" s="93"/>
      <c r="AH64" s="93"/>
      <c r="AI64" s="93"/>
      <c r="AJ64" s="93">
        <v>-37.154105970799932</v>
      </c>
      <c r="AK64" s="93">
        <v>298.88869460840783</v>
      </c>
      <c r="AL64" s="93">
        <v>470.70471166616829</v>
      </c>
      <c r="AM64" s="3"/>
    </row>
    <row r="65" spans="1:39" ht="14.25" customHeight="1" x14ac:dyDescent="0.35">
      <c r="A65" s="376"/>
      <c r="B65" s="299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300"/>
      <c r="T65" s="300"/>
      <c r="U65" s="300"/>
      <c r="V65" s="301"/>
      <c r="W65" s="300"/>
      <c r="X65" s="300"/>
      <c r="Y65" s="300"/>
      <c r="Z65" s="300"/>
      <c r="AA65" s="300"/>
      <c r="AB65" s="300"/>
      <c r="AC65" s="300"/>
      <c r="AD65" s="300">
        <v>0</v>
      </c>
      <c r="AF65" s="303"/>
      <c r="AG65" s="303"/>
      <c r="AH65" s="303"/>
      <c r="AI65" s="303"/>
      <c r="AJ65" s="320"/>
      <c r="AK65" s="320"/>
      <c r="AL65" s="320">
        <v>0</v>
      </c>
      <c r="AM65" s="3"/>
    </row>
    <row r="66" spans="1:39" x14ac:dyDescent="0.35">
      <c r="A66" s="376"/>
      <c r="B66" s="203" t="s">
        <v>154</v>
      </c>
      <c r="C66" s="200">
        <v>0.72217838700717818</v>
      </c>
      <c r="D66" s="200">
        <v>2.0445438892988471E-2</v>
      </c>
      <c r="E66" s="200">
        <v>1.538623822257861E-2</v>
      </c>
      <c r="F66" s="200">
        <v>0.10082499017185607</v>
      </c>
      <c r="G66" s="200">
        <v>-5.6600335749088897E-2</v>
      </c>
      <c r="H66" s="200">
        <v>-0.65219915857099675</v>
      </c>
      <c r="I66" s="200">
        <v>-2.6333888026865072E-2</v>
      </c>
      <c r="J66" s="200">
        <v>6.2829906653298712E-2</v>
      </c>
      <c r="K66" s="200">
        <v>-0.17851215602595627</v>
      </c>
      <c r="L66" s="200">
        <v>5.8892981396575408E-2</v>
      </c>
      <c r="M66" s="200">
        <v>0.18210073562404852</v>
      </c>
      <c r="N66" s="200">
        <v>8.2920589367772815E-2</v>
      </c>
      <c r="O66" s="200">
        <v>-0.12758868018519262</v>
      </c>
      <c r="P66" s="200">
        <v>1.2834667677561853E-3</v>
      </c>
      <c r="Q66" s="200">
        <v>-4.3616122376628749E-2</v>
      </c>
      <c r="R66" s="200">
        <v>0.10281885292901176</v>
      </c>
      <c r="S66" s="200">
        <v>-0.10184299916893501</v>
      </c>
      <c r="T66" s="200">
        <v>2.572099245144008E-3</v>
      </c>
      <c r="U66" s="200">
        <v>-2.8666997574344943E-2</v>
      </c>
      <c r="V66" s="200">
        <v>6.9568299932449562E-2</v>
      </c>
      <c r="W66" s="200">
        <v>4.836765343722154E-2</v>
      </c>
      <c r="X66" s="200">
        <v>4.6098119042328647E-2</v>
      </c>
      <c r="Y66" s="200">
        <v>2.3790862675123654E-2</v>
      </c>
      <c r="Z66" s="200">
        <v>9.9896341831108099E-2</v>
      </c>
      <c r="AA66" s="200">
        <v>2.5257817902635399E-3</v>
      </c>
      <c r="AB66" s="200">
        <v>9.7311876328179878E-2</v>
      </c>
      <c r="AC66" s="331">
        <v>3.7737663997048421E-2</v>
      </c>
      <c r="AD66" s="331">
        <v>0.12673490036993507</v>
      </c>
      <c r="AE66" s="318"/>
      <c r="AF66" s="199">
        <v>0.18390945090391481</v>
      </c>
      <c r="AG66" s="200">
        <v>-4.0546344605506532E-2</v>
      </c>
      <c r="AH66" s="200">
        <v>6.3845910233710931E-2</v>
      </c>
      <c r="AI66" s="200">
        <v>-1.8853191346910919E-3</v>
      </c>
      <c r="AJ66" s="200">
        <v>-1.0142149739006158E-3</v>
      </c>
      <c r="AK66" s="200">
        <v>5.9251573816052422E-2</v>
      </c>
      <c r="AL66" s="200">
        <v>7.3542454432134183E-2</v>
      </c>
    </row>
    <row r="67" spans="1:39" x14ac:dyDescent="0.35">
      <c r="A67" s="376"/>
      <c r="B67" s="205" t="s">
        <v>1027</v>
      </c>
      <c r="C67" s="202">
        <v>0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>
        <v>0</v>
      </c>
      <c r="N67" s="202">
        <v>0</v>
      </c>
      <c r="O67" s="202">
        <v>0</v>
      </c>
      <c r="P67" s="202">
        <v>0</v>
      </c>
      <c r="Q67" s="202">
        <v>0</v>
      </c>
      <c r="R67" s="202">
        <v>0</v>
      </c>
      <c r="S67" s="202">
        <v>-0.10294279595285087</v>
      </c>
      <c r="T67" s="202">
        <v>1.9643358345477796E-3</v>
      </c>
      <c r="U67" s="202">
        <v>-3.5711409797261486E-2</v>
      </c>
      <c r="V67" s="202">
        <v>6.2107181706621946E-2</v>
      </c>
      <c r="W67" s="202">
        <v>-4.2226020552433477E-2</v>
      </c>
      <c r="X67" s="202">
        <v>3.1743782635398489E-2</v>
      </c>
      <c r="Y67" s="202">
        <v>2.8882109811338263E-2</v>
      </c>
      <c r="Z67" s="202">
        <v>9.8004709402192233E-2</v>
      </c>
      <c r="AA67" s="202">
        <v>1.5644588909689266E-3</v>
      </c>
      <c r="AB67" s="202">
        <v>6.0598198637637171E-2</v>
      </c>
      <c r="AC67" s="332">
        <v>4.0002806270053801E-2</v>
      </c>
      <c r="AD67" s="332">
        <v>0.10916378232792347</v>
      </c>
      <c r="AE67" s="319"/>
      <c r="AF67" s="202">
        <v>0</v>
      </c>
      <c r="AG67" s="202">
        <v>0</v>
      </c>
      <c r="AH67" s="202">
        <v>0</v>
      </c>
      <c r="AI67" s="202">
        <v>0</v>
      </c>
      <c r="AJ67" s="202">
        <v>-5.5294459900245728E-3</v>
      </c>
      <c r="AK67" s="202">
        <v>3.9139288100413276E-2</v>
      </c>
      <c r="AL67" s="202">
        <v>5.8963698786779664E-2</v>
      </c>
    </row>
    <row r="68" spans="1:39" s="20" customFormat="1" ht="16.5" customHeight="1" x14ac:dyDescent="0.35">
      <c r="A68" s="171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82"/>
      <c r="T68" s="82"/>
      <c r="U68" s="82"/>
      <c r="V68" s="82"/>
      <c r="W68" s="82"/>
      <c r="X68" s="82"/>
      <c r="Y68" s="82"/>
      <c r="Z68" s="82"/>
      <c r="AA68" s="82">
        <v>0</v>
      </c>
      <c r="AB68" s="82"/>
      <c r="AC68" s="82"/>
      <c r="AD68" s="82">
        <v>0</v>
      </c>
      <c r="AE68" s="302"/>
      <c r="AF68" s="255"/>
      <c r="AG68" s="255"/>
      <c r="AH68" s="258"/>
      <c r="AI68" s="258"/>
      <c r="AJ68" s="258"/>
      <c r="AK68" s="258"/>
      <c r="AL68" s="258">
        <v>0</v>
      </c>
    </row>
    <row r="69" spans="1:39" x14ac:dyDescent="0.35">
      <c r="A69" s="247" t="s">
        <v>974</v>
      </c>
      <c r="B69" s="352" t="s">
        <v>131</v>
      </c>
      <c r="C69" s="238">
        <v>129.59299999999999</v>
      </c>
      <c r="D69" s="238">
        <v>131.00299999999999</v>
      </c>
      <c r="E69" s="238">
        <v>132.08699999999999</v>
      </c>
      <c r="F69" s="239">
        <v>109.113</v>
      </c>
      <c r="G69" s="239">
        <v>128.08699999999999</v>
      </c>
      <c r="H69" s="239">
        <v>129.58500000000001</v>
      </c>
      <c r="I69" s="239">
        <v>130.06800000000001</v>
      </c>
      <c r="J69" s="239">
        <v>137.20599999999999</v>
      </c>
      <c r="K69" s="239">
        <v>131.727</v>
      </c>
      <c r="L69" s="239">
        <v>137.99700000000001</v>
      </c>
      <c r="M69" s="239">
        <v>138.63200000000001</v>
      </c>
      <c r="N69" s="239">
        <v>146.285</v>
      </c>
      <c r="O69" s="239">
        <v>166.904</v>
      </c>
      <c r="P69" s="239">
        <v>169.376</v>
      </c>
      <c r="Q69" s="239">
        <v>176.572</v>
      </c>
      <c r="R69" s="239">
        <v>142.70049</v>
      </c>
      <c r="S69" s="240">
        <v>174.44499999999999</v>
      </c>
      <c r="T69" s="240">
        <v>175.38</v>
      </c>
      <c r="U69" s="240">
        <v>178.715</v>
      </c>
      <c r="V69" s="240">
        <v>186.12300000000002</v>
      </c>
      <c r="W69" s="240">
        <v>172.09382292000001</v>
      </c>
      <c r="X69" s="240">
        <v>168.31234377999999</v>
      </c>
      <c r="Y69" s="240">
        <v>167.69075343</v>
      </c>
      <c r="Z69" s="240">
        <v>167.43927245000003</v>
      </c>
      <c r="AA69" s="240">
        <v>169.80506153999997</v>
      </c>
      <c r="AB69" s="240">
        <v>169.18264697999999</v>
      </c>
      <c r="AC69" s="240">
        <v>171.63063793000001</v>
      </c>
      <c r="AD69" s="240">
        <v>176.46986103999998</v>
      </c>
      <c r="AF69" s="240">
        <v>501.79599999999999</v>
      </c>
      <c r="AG69" s="240">
        <v>524.94600000000003</v>
      </c>
      <c r="AH69" s="240">
        <v>554.64100000000008</v>
      </c>
      <c r="AI69" s="240">
        <v>655.55349000000001</v>
      </c>
      <c r="AJ69" s="240">
        <v>714.66300000000001</v>
      </c>
      <c r="AK69" s="240">
        <v>675.53619147000006</v>
      </c>
      <c r="AL69" s="240">
        <v>687.08820748999995</v>
      </c>
    </row>
    <row r="70" spans="1:39" x14ac:dyDescent="0.35">
      <c r="A70" s="171" t="s">
        <v>156</v>
      </c>
      <c r="B70" s="353" t="s">
        <v>156</v>
      </c>
      <c r="C70" s="241">
        <v>740.44</v>
      </c>
      <c r="D70" s="241">
        <v>203.131</v>
      </c>
      <c r="E70" s="241">
        <v>189.97</v>
      </c>
      <c r="F70" s="241">
        <v>401.339</v>
      </c>
      <c r="G70" s="241">
        <v>78.168000000000006</v>
      </c>
      <c r="H70" s="241">
        <v>-114.9</v>
      </c>
      <c r="I70" s="241">
        <v>90.866</v>
      </c>
      <c r="J70" s="241">
        <v>306.57299999999998</v>
      </c>
      <c r="K70" s="241">
        <v>-37.365000000000002</v>
      </c>
      <c r="L70" s="241">
        <v>223.73599999999999</v>
      </c>
      <c r="M70" s="241">
        <v>98.013000000000005</v>
      </c>
      <c r="N70" s="241">
        <v>363.05500000000001</v>
      </c>
      <c r="O70" s="242">
        <v>-4.036205730000006</v>
      </c>
      <c r="P70" s="242">
        <v>258.63018310000007</v>
      </c>
      <c r="Q70" s="242">
        <v>174.21202248999998</v>
      </c>
      <c r="R70" s="242">
        <v>499.75975040999998</v>
      </c>
      <c r="S70" s="242">
        <v>81.250000000000057</v>
      </c>
      <c r="T70" s="242">
        <v>277.31200000000024</v>
      </c>
      <c r="U70" s="242">
        <v>206.90099999999981</v>
      </c>
      <c r="V70" s="242">
        <v>547.88568999999995</v>
      </c>
      <c r="W70" s="242">
        <v>227.97575499576956</v>
      </c>
      <c r="X70" s="242">
        <v>388.82003200396883</v>
      </c>
      <c r="Y70" s="242">
        <v>295.64798735863076</v>
      </c>
      <c r="Z70" s="242">
        <v>572.33725259603898</v>
      </c>
      <c r="AA70" s="242">
        <v>243.55379716939973</v>
      </c>
      <c r="AB70" s="242">
        <v>548.45377748602937</v>
      </c>
      <c r="AC70" s="242">
        <v>321.27072637999976</v>
      </c>
      <c r="AD70" s="242">
        <v>618.36061112753885</v>
      </c>
      <c r="AF70" s="269">
        <v>1534.8799999999999</v>
      </c>
      <c r="AG70" s="93">
        <v>360.70699999999999</v>
      </c>
      <c r="AH70" s="93">
        <v>647.43900000000008</v>
      </c>
      <c r="AI70" s="93">
        <v>928.56575027000008</v>
      </c>
      <c r="AJ70" s="93">
        <v>1113.34869</v>
      </c>
      <c r="AK70" s="93">
        <v>1484.7800273444079</v>
      </c>
      <c r="AL70" s="93">
        <v>1731.6389121629677</v>
      </c>
    </row>
    <row r="71" spans="1:39" x14ac:dyDescent="0.35">
      <c r="A71" s="171" t="s">
        <v>975</v>
      </c>
      <c r="B71" s="150" t="s">
        <v>157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54">
        <v>1.002</v>
      </c>
      <c r="T71" s="254">
        <v>1.0109999999999999</v>
      </c>
      <c r="U71" s="254">
        <v>2.2400000000000002</v>
      </c>
      <c r="V71" s="254">
        <v>5.9779999999999998</v>
      </c>
      <c r="W71" s="94">
        <v>-2.9259804400000089</v>
      </c>
      <c r="X71" s="94">
        <v>-25.960633900000005</v>
      </c>
      <c r="Y71" s="94">
        <v>3.5975351499999997</v>
      </c>
      <c r="Z71" s="94">
        <v>72.300607439999993</v>
      </c>
      <c r="AA71" s="94">
        <v>-8.6908833599999991</v>
      </c>
      <c r="AB71" s="94">
        <v>-138.19387594999998</v>
      </c>
      <c r="AC71" s="94">
        <v>2.2652349800000033</v>
      </c>
      <c r="AD71" s="94">
        <v>-58.081118440000012</v>
      </c>
      <c r="AF71" s="270">
        <v>-76.289000000000001</v>
      </c>
      <c r="AG71" s="271">
        <v>77.945999999999998</v>
      </c>
      <c r="AH71" s="272">
        <v>18.908999999999995</v>
      </c>
      <c r="AI71" s="272">
        <v>31.127999999999997</v>
      </c>
      <c r="AJ71" s="272">
        <v>10.231</v>
      </c>
      <c r="AK71" s="272">
        <v>47.011528249999976</v>
      </c>
      <c r="AL71" s="272">
        <v>-202.70064276999997</v>
      </c>
    </row>
    <row r="72" spans="1:39" x14ac:dyDescent="0.35">
      <c r="A72" s="171" t="s">
        <v>976</v>
      </c>
      <c r="B72" s="150" t="s">
        <v>158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8</v>
      </c>
      <c r="R72" s="33" t="s">
        <v>8</v>
      </c>
      <c r="S72" s="254" t="s">
        <v>8</v>
      </c>
      <c r="T72" s="254" t="s">
        <v>8</v>
      </c>
      <c r="U72" s="254" t="s">
        <v>5</v>
      </c>
      <c r="V72" s="254" t="s">
        <v>5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4">
        <v>0</v>
      </c>
      <c r="AD72" s="94">
        <v>0</v>
      </c>
      <c r="AF72" s="267">
        <v>3.15</v>
      </c>
      <c r="AG72" s="254">
        <v>0</v>
      </c>
      <c r="AH72" s="254">
        <v>0</v>
      </c>
      <c r="AI72" s="254">
        <v>0</v>
      </c>
      <c r="AJ72" s="254">
        <v>0</v>
      </c>
      <c r="AK72" s="254">
        <v>0</v>
      </c>
      <c r="AL72" s="254">
        <v>0</v>
      </c>
    </row>
    <row r="73" spans="1:39" x14ac:dyDescent="0.35">
      <c r="A73" s="171" t="s">
        <v>977</v>
      </c>
      <c r="B73" s="150" t="s">
        <v>159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254" t="s">
        <v>8</v>
      </c>
      <c r="T73" s="254" t="s">
        <v>8</v>
      </c>
      <c r="U73" s="254" t="s">
        <v>5</v>
      </c>
      <c r="V73" s="254" t="s">
        <v>5</v>
      </c>
      <c r="W73" s="94">
        <v>0</v>
      </c>
      <c r="X73" s="94">
        <v>0</v>
      </c>
      <c r="Y73" s="94">
        <v>0</v>
      </c>
      <c r="Z73" s="94">
        <v>0</v>
      </c>
      <c r="AA73" s="94">
        <v>0</v>
      </c>
      <c r="AB73" s="94">
        <v>0</v>
      </c>
      <c r="AC73" s="94">
        <v>0</v>
      </c>
      <c r="AD73" s="94">
        <v>0</v>
      </c>
      <c r="AF73" s="267">
        <v>31.952999999999996</v>
      </c>
      <c r="AG73" s="254">
        <v>0</v>
      </c>
      <c r="AH73" s="254">
        <v>0</v>
      </c>
      <c r="AI73" s="254">
        <v>0</v>
      </c>
      <c r="AJ73" s="254">
        <v>0</v>
      </c>
      <c r="AK73" s="254">
        <v>0</v>
      </c>
      <c r="AL73" s="254">
        <v>0</v>
      </c>
    </row>
    <row r="74" spans="1:39" x14ac:dyDescent="0.35">
      <c r="A74" s="171" t="s">
        <v>978</v>
      </c>
      <c r="B74" s="150" t="s">
        <v>160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54">
        <v>1.2070000000000001</v>
      </c>
      <c r="T74" s="254">
        <v>2.3250000000000002</v>
      </c>
      <c r="U74" s="254">
        <v>3.31</v>
      </c>
      <c r="V74" s="254">
        <v>4.8440000000000003</v>
      </c>
      <c r="W74" s="94">
        <v>3.7435198999999999</v>
      </c>
      <c r="X74" s="94">
        <v>4.2050579799999994</v>
      </c>
      <c r="Y74" s="94">
        <v>4.0943388200000008</v>
      </c>
      <c r="Z74" s="94">
        <v>2.9154628300000001</v>
      </c>
      <c r="AA74" s="94">
        <v>0.90865491999999992</v>
      </c>
      <c r="AB74" s="94">
        <v>1.9371866099999999</v>
      </c>
      <c r="AC74" s="94">
        <v>4.4327287900000005</v>
      </c>
      <c r="AD74" s="94">
        <v>7.5044622099999989</v>
      </c>
      <c r="AF74" s="267">
        <v>31.73</v>
      </c>
      <c r="AG74" s="252">
        <v>16.969000000000001</v>
      </c>
      <c r="AH74" s="254">
        <v>12.439</v>
      </c>
      <c r="AI74" s="254">
        <v>9.2470000000000017</v>
      </c>
      <c r="AJ74" s="254">
        <v>11.686</v>
      </c>
      <c r="AK74" s="254">
        <v>14.95837953</v>
      </c>
      <c r="AL74" s="254">
        <v>14.78303253</v>
      </c>
    </row>
    <row r="75" spans="1:39" x14ac:dyDescent="0.35">
      <c r="A75" s="171" t="s">
        <v>979</v>
      </c>
      <c r="B75" s="150" t="s">
        <v>161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54">
        <v>-6.593</v>
      </c>
      <c r="T75" s="254">
        <v>-6.6820000000000004</v>
      </c>
      <c r="U75" s="254">
        <v>-16.890999999999998</v>
      </c>
      <c r="V75" s="254">
        <v>-46.168999999999997</v>
      </c>
      <c r="W75" s="94">
        <v>-61.390983439999999</v>
      </c>
      <c r="X75" s="94">
        <v>-13.499029029999999</v>
      </c>
      <c r="Y75" s="94">
        <v>2.0564733500000001</v>
      </c>
      <c r="Z75" s="94">
        <v>-51.608657690000001</v>
      </c>
      <c r="AA75" s="94">
        <v>-7.7063208300000019</v>
      </c>
      <c r="AB75" s="94">
        <v>-2.5979345999999994</v>
      </c>
      <c r="AC75" s="94">
        <v>-4.0922199599999995</v>
      </c>
      <c r="AD75" s="94">
        <v>-0.47432002000000006</v>
      </c>
      <c r="AF75" s="267">
        <v>-642.04</v>
      </c>
      <c r="AG75" s="252">
        <v>-157.21899999999999</v>
      </c>
      <c r="AH75" s="254">
        <v>-228.404</v>
      </c>
      <c r="AI75" s="254">
        <v>-200.38200000000001</v>
      </c>
      <c r="AJ75" s="254">
        <v>-76.334999999999994</v>
      </c>
      <c r="AK75" s="254">
        <v>-124.44219681</v>
      </c>
      <c r="AL75" s="254">
        <v>-14.870795410000001</v>
      </c>
    </row>
    <row r="76" spans="1:39" x14ac:dyDescent="0.35">
      <c r="A76" s="171" t="s">
        <v>162</v>
      </c>
      <c r="B76" s="150" t="s">
        <v>162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54">
        <v>3.2863665299999996</v>
      </c>
      <c r="T76" s="254">
        <v>5.0480011100000004</v>
      </c>
      <c r="U76" s="254">
        <v>7.9949052499999995</v>
      </c>
      <c r="V76" s="254">
        <v>14.208496309999999</v>
      </c>
      <c r="W76" s="94">
        <v>13.113302260000001</v>
      </c>
      <c r="X76" s="94">
        <v>5.9348501400000009</v>
      </c>
      <c r="Y76" s="94">
        <v>10.621673289999999</v>
      </c>
      <c r="Z76" s="94">
        <v>-2.5274025699999991</v>
      </c>
      <c r="AA76" s="94">
        <v>16.436432780000004</v>
      </c>
      <c r="AB76" s="94">
        <v>28.834217170000002</v>
      </c>
      <c r="AC76" s="94">
        <v>9.416784830000001</v>
      </c>
      <c r="AD76" s="94">
        <v>-7.2423300300000042</v>
      </c>
      <c r="AF76" s="273">
        <v>0</v>
      </c>
      <c r="AG76" s="85">
        <v>0</v>
      </c>
      <c r="AH76" s="274">
        <v>0</v>
      </c>
      <c r="AI76" s="274">
        <v>0</v>
      </c>
      <c r="AJ76" s="274">
        <v>30.5377692</v>
      </c>
      <c r="AK76" s="274">
        <v>27.14242312</v>
      </c>
      <c r="AL76" s="274">
        <v>47.445104749999999</v>
      </c>
    </row>
    <row r="77" spans="1:39" x14ac:dyDescent="0.35">
      <c r="A77" s="171" t="s">
        <v>163</v>
      </c>
      <c r="B77" s="353" t="s">
        <v>163</v>
      </c>
      <c r="C77" s="241">
        <v>113.883</v>
      </c>
      <c r="D77" s="241">
        <v>207.89500000000001</v>
      </c>
      <c r="E77" s="241">
        <v>188.35400000000001</v>
      </c>
      <c r="F77" s="241">
        <v>373.25200000000001</v>
      </c>
      <c r="G77" s="241">
        <v>90.57</v>
      </c>
      <c r="H77" s="241">
        <v>-113.605</v>
      </c>
      <c r="I77" s="241">
        <v>64.408000000000001</v>
      </c>
      <c r="J77" s="241">
        <v>257.02999999999997</v>
      </c>
      <c r="K77" s="242">
        <v>-40.071999999999996</v>
      </c>
      <c r="L77" s="242">
        <v>100.25700000000001</v>
      </c>
      <c r="M77" s="242">
        <v>86.771000000000001</v>
      </c>
      <c r="N77" s="242">
        <v>303.42700000000002</v>
      </c>
      <c r="O77" s="242">
        <v>0.12479426999999399</v>
      </c>
      <c r="P77" s="242">
        <v>245.84018310000005</v>
      </c>
      <c r="Q77" s="242">
        <v>139.74902249000002</v>
      </c>
      <c r="R77" s="242">
        <v>382.84475040999996</v>
      </c>
      <c r="S77" s="242">
        <v>80.152366530000037</v>
      </c>
      <c r="T77" s="242">
        <v>279.01400111000021</v>
      </c>
      <c r="U77" s="242">
        <v>203.55490524999982</v>
      </c>
      <c r="V77" s="242">
        <v>526.74718630999996</v>
      </c>
      <c r="W77" s="242">
        <v>180.51561327576943</v>
      </c>
      <c r="X77" s="242">
        <v>359.50027719396883</v>
      </c>
      <c r="Y77" s="242">
        <v>316.01800796863074</v>
      </c>
      <c r="Z77" s="242">
        <v>593.417262606039</v>
      </c>
      <c r="AA77" s="242">
        <v>244.50168067939973</v>
      </c>
      <c r="AB77" s="242">
        <v>438.43337071602929</v>
      </c>
      <c r="AC77" s="242">
        <v>333.29325501999983</v>
      </c>
      <c r="AD77" s="242">
        <v>560.06730484753894</v>
      </c>
      <c r="AF77" s="275">
        <v>883.38400000000001</v>
      </c>
      <c r="AG77" s="276">
        <v>298.40299999999996</v>
      </c>
      <c r="AH77" s="276">
        <v>450.38300000000004</v>
      </c>
      <c r="AI77" s="276">
        <v>768.55875027000002</v>
      </c>
      <c r="AJ77" s="276">
        <v>1089.4684592000001</v>
      </c>
      <c r="AK77" s="276">
        <v>1449.4501614344078</v>
      </c>
      <c r="AL77" s="276">
        <v>1576.2956112629677</v>
      </c>
    </row>
    <row r="78" spans="1:39" s="20" customFormat="1" ht="6" customHeight="1" x14ac:dyDescent="0.35">
      <c r="A78" s="171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82"/>
      <c r="T78" s="82"/>
      <c r="U78" s="82"/>
      <c r="V78" s="82"/>
      <c r="W78" s="82"/>
      <c r="X78" s="82"/>
      <c r="Y78" s="82"/>
      <c r="Z78" s="295"/>
      <c r="AA78" s="295"/>
      <c r="AB78" s="295"/>
      <c r="AC78" s="295"/>
      <c r="AD78" s="82">
        <v>0</v>
      </c>
      <c r="AE78" s="302"/>
      <c r="AF78" s="255"/>
      <c r="AG78" s="255"/>
      <c r="AH78" s="258"/>
      <c r="AI78" s="258"/>
      <c r="AJ78" s="258"/>
      <c r="AK78" s="258"/>
      <c r="AL78" s="258"/>
    </row>
    <row r="79" spans="1:39" x14ac:dyDescent="0.35">
      <c r="A79" s="376"/>
      <c r="B79" s="203" t="s">
        <v>164</v>
      </c>
      <c r="C79" s="200">
        <v>0.10944889684223071</v>
      </c>
      <c r="D79" s="200">
        <v>0.16495282981441367</v>
      </c>
      <c r="E79" s="200">
        <v>0.15166733902949461</v>
      </c>
      <c r="F79" s="200">
        <v>0.21421163939177423</v>
      </c>
      <c r="G79" s="200">
        <v>9.270974081808131E-2</v>
      </c>
      <c r="H79" s="200">
        <v>-0.38575682769720776</v>
      </c>
      <c r="I79" s="200">
        <v>6.034915709070738E-2</v>
      </c>
      <c r="J79" s="200">
        <v>0.14708743642215233</v>
      </c>
      <c r="K79" s="200">
        <v>-5.1634118308000757E-2</v>
      </c>
      <c r="L79" s="200">
        <v>8.5282283789416366E-2</v>
      </c>
      <c r="M79" s="200">
        <v>6.4783146571579811E-2</v>
      </c>
      <c r="N79" s="200">
        <v>0.16294610851760699</v>
      </c>
      <c r="O79" s="200">
        <v>1.0425377436040881E-4</v>
      </c>
      <c r="P79" s="200">
        <v>0.15080008704245207</v>
      </c>
      <c r="Q79" s="200">
        <v>9.9286004298279287E-2</v>
      </c>
      <c r="R79" s="200">
        <v>0.19645697818494556</v>
      </c>
      <c r="S79" s="200">
        <v>6.4608941266846021E-2</v>
      </c>
      <c r="T79" s="200">
        <v>0.16982377018458136</v>
      </c>
      <c r="U79" s="200">
        <v>0.1319492267008755</v>
      </c>
      <c r="V79" s="200">
        <v>0.22970934419866876</v>
      </c>
      <c r="W79" s="200">
        <v>0.12423579062599317</v>
      </c>
      <c r="X79" s="200">
        <v>0.19627563240831922</v>
      </c>
      <c r="Y79" s="200">
        <v>0.17558408383432178</v>
      </c>
      <c r="Z79" s="200">
        <v>0.23252013763229479</v>
      </c>
      <c r="AA79" s="200">
        <v>0.15166825188459482</v>
      </c>
      <c r="AB79" s="200">
        <v>0.21299065807121925</v>
      </c>
      <c r="AC79" s="200">
        <v>0.18105292106282958</v>
      </c>
      <c r="AD79" s="433">
        <v>0.22660554349360904</v>
      </c>
      <c r="AE79" s="318"/>
      <c r="AF79" s="199">
        <v>0.16714369263318901</v>
      </c>
      <c r="AG79" s="200">
        <v>7.302810795227474E-2</v>
      </c>
      <c r="AH79" s="200">
        <v>8.739863587779563E-2</v>
      </c>
      <c r="AI79" s="200">
        <v>0.1242908805719822</v>
      </c>
      <c r="AJ79" s="200">
        <v>0.16213973787220667</v>
      </c>
      <c r="AK79" s="200">
        <v>0.18980459441564965</v>
      </c>
      <c r="AL79" s="200">
        <v>0.19745759351427516</v>
      </c>
    </row>
    <row r="80" spans="1:39" x14ac:dyDescent="0.35">
      <c r="A80" s="376"/>
      <c r="B80" s="205" t="s">
        <v>165</v>
      </c>
      <c r="C80" s="202">
        <v>0.11612017121869946</v>
      </c>
      <c r="D80" s="202">
        <v>0.17420045180924804</v>
      </c>
      <c r="E80" s="202">
        <v>0.15887089767953044</v>
      </c>
      <c r="F80" s="202">
        <v>0.22058350747468253</v>
      </c>
      <c r="G80" s="202">
        <v>0.10002794199991827</v>
      </c>
      <c r="H80" s="202">
        <v>-0.41292890375109043</v>
      </c>
      <c r="I80" s="202">
        <v>6.141611400618853E-2</v>
      </c>
      <c r="J80" s="202">
        <v>0.15176484272915733</v>
      </c>
      <c r="K80" s="202">
        <v>-5.6568428571630226E-2</v>
      </c>
      <c r="L80" s="202">
        <v>8.8414497024982747E-2</v>
      </c>
      <c r="M80" s="202">
        <v>6.7513302931819119E-2</v>
      </c>
      <c r="N80" s="202">
        <v>0.1655297736142616</v>
      </c>
      <c r="O80" s="202">
        <v>1.109192678636608E-4</v>
      </c>
      <c r="P80" s="202">
        <v>0.15652907545785871</v>
      </c>
      <c r="Q80" s="202">
        <v>0.10513856380845764</v>
      </c>
      <c r="R80" s="202">
        <v>0.20368058573668368</v>
      </c>
      <c r="S80" s="202">
        <v>6.9260106604704566E-2</v>
      </c>
      <c r="T80" s="202">
        <v>0.18008699321448202</v>
      </c>
      <c r="U80" s="202">
        <v>0.14036507503885709</v>
      </c>
      <c r="V80" s="202">
        <v>0.24163579536790764</v>
      </c>
      <c r="W80" s="202">
        <v>0.13560139740799584</v>
      </c>
      <c r="X80" s="202">
        <v>0.21078735595397083</v>
      </c>
      <c r="Y80" s="202">
        <v>0.18840933546469871</v>
      </c>
      <c r="Z80" s="202">
        <v>0.24274042657347625</v>
      </c>
      <c r="AA80" s="202">
        <v>0.16195711652221953</v>
      </c>
      <c r="AB80" s="202">
        <v>0.22294812729988864</v>
      </c>
      <c r="AC80" s="202">
        <v>0.18840360793087715</v>
      </c>
      <c r="AD80" s="434">
        <v>0.23349257367979209</v>
      </c>
      <c r="AE80" s="319"/>
      <c r="AF80" s="201">
        <v>0.1748635004727972</v>
      </c>
      <c r="AG80" s="202">
        <v>7.6067153569728832E-2</v>
      </c>
      <c r="AH80" s="202">
        <v>9.0791437302457173E-2</v>
      </c>
      <c r="AI80" s="202">
        <v>0.13016524731115417</v>
      </c>
      <c r="AJ80" s="202">
        <v>0.17192996845834085</v>
      </c>
      <c r="AK80" s="202">
        <v>0.20247431393798504</v>
      </c>
      <c r="AL80" s="202">
        <v>0.2062165334846518</v>
      </c>
    </row>
    <row r="81" spans="1:38" x14ac:dyDescent="0.35">
      <c r="A81" s="376"/>
      <c r="B81" s="47" t="s">
        <v>41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F81" s="82"/>
      <c r="AG81" s="82"/>
      <c r="AH81" s="82"/>
      <c r="AI81" s="82"/>
      <c r="AJ81" s="82"/>
      <c r="AK81" s="82"/>
      <c r="AL81" s="82"/>
    </row>
    <row r="82" spans="1:38" x14ac:dyDescent="0.35">
      <c r="A82" s="376"/>
      <c r="B82"/>
      <c r="O82" s="3"/>
      <c r="P82" s="3"/>
      <c r="Q82" s="3"/>
      <c r="R82" s="3"/>
    </row>
    <row r="83" spans="1:38" x14ac:dyDescent="0.35">
      <c r="A83" s="376"/>
      <c r="B83"/>
      <c r="Z83" s="294"/>
      <c r="AA83" s="294"/>
      <c r="AB83" s="294"/>
      <c r="AC83" s="294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1:AM85"/>
  <sheetViews>
    <sheetView showGridLines="0" zoomScaleNormal="100" workbookViewId="0">
      <pane xSplit="2" ySplit="9" topLeftCell="AB10" activePane="bottomRight" state="frozen"/>
      <selection activeCell="X24" sqref="X24"/>
      <selection pane="topRight" activeCell="X24" sqref="X24"/>
      <selection pane="bottomLeft" activeCell="X24" sqref="X24"/>
      <selection pane="bottomRight" activeCell="AD13" sqref="AD13"/>
    </sheetView>
  </sheetViews>
  <sheetFormatPr defaultRowHeight="14.5" x14ac:dyDescent="0.35"/>
  <cols>
    <col min="1" max="1" width="6.54296875" style="171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8" bestFit="1" customWidth="1"/>
    <col min="24" max="25" width="7.54296875" style="88" bestFit="1" customWidth="1"/>
    <col min="26" max="26" width="8.26953125" style="88" customWidth="1"/>
    <col min="27" max="30" width="9.26953125" style="88" bestFit="1" customWidth="1"/>
    <col min="31" max="31" width="11.36328125" customWidth="1"/>
    <col min="32" max="38" width="11" bestFit="1" customWidth="1"/>
    <col min="39" max="39" width="9.26953125" bestFit="1" customWidth="1"/>
  </cols>
  <sheetData>
    <row r="1" spans="1:38" hidden="1" x14ac:dyDescent="0.35"/>
    <row r="2" spans="1:38" hidden="1" x14ac:dyDescent="0.35"/>
    <row r="3" spans="1:38" hidden="1" x14ac:dyDescent="0.35"/>
    <row r="4" spans="1:38" hidden="1" x14ac:dyDescent="0.35"/>
    <row r="5" spans="1:38" hidden="1" x14ac:dyDescent="0.35">
      <c r="N5" s="283"/>
      <c r="R5" s="283"/>
      <c r="V5" s="283"/>
      <c r="AB5"/>
      <c r="AC5"/>
      <c r="AD5"/>
    </row>
    <row r="6" spans="1:38" hidden="1" x14ac:dyDescent="0.35">
      <c r="F6" s="6"/>
      <c r="J6" s="6"/>
      <c r="N6" s="6"/>
      <c r="R6" s="6"/>
      <c r="V6" s="6"/>
      <c r="AB6"/>
      <c r="AC6"/>
      <c r="AD6"/>
    </row>
    <row r="7" spans="1:38" hidden="1" x14ac:dyDescent="0.35"/>
    <row r="8" spans="1:38" s="20" customFormat="1" ht="13.5" customHeight="1" x14ac:dyDescent="0.2">
      <c r="A8" s="171"/>
      <c r="B8" s="21" t="s">
        <v>166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83" t="s">
        <v>103</v>
      </c>
      <c r="X8" s="83" t="s">
        <v>104</v>
      </c>
      <c r="Y8" s="83" t="s">
        <v>105</v>
      </c>
      <c r="Z8" s="83" t="s">
        <v>933</v>
      </c>
      <c r="AA8" s="83" t="s">
        <v>1007</v>
      </c>
      <c r="AB8" s="356" t="s">
        <v>1026</v>
      </c>
      <c r="AC8" s="356" t="s">
        <v>1037</v>
      </c>
      <c r="AD8" s="356" t="s">
        <v>1069</v>
      </c>
      <c r="AF8" s="22" t="s">
        <v>106</v>
      </c>
      <c r="AG8" s="22" t="s">
        <v>107</v>
      </c>
      <c r="AH8" s="22" t="s">
        <v>108</v>
      </c>
      <c r="AI8" s="22" t="s">
        <v>109</v>
      </c>
      <c r="AJ8" s="22" t="s">
        <v>110</v>
      </c>
      <c r="AK8" s="22" t="s">
        <v>934</v>
      </c>
      <c r="AL8" s="22" t="s">
        <v>1070</v>
      </c>
    </row>
    <row r="9" spans="1:38" s="20" customFormat="1" ht="6" customHeight="1" x14ac:dyDescent="0.2">
      <c r="A9" s="171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2"/>
      <c r="X9" s="82"/>
      <c r="Y9" s="82"/>
      <c r="Z9" s="82"/>
      <c r="AA9" s="82"/>
      <c r="AB9" s="355"/>
      <c r="AC9" s="355"/>
      <c r="AD9" s="355"/>
      <c r="AG9" s="26"/>
      <c r="AH9" s="26"/>
      <c r="AI9" s="26"/>
      <c r="AJ9" s="26"/>
      <c r="AK9" s="26"/>
      <c r="AL9" s="26"/>
    </row>
    <row r="10" spans="1:38" x14ac:dyDescent="0.35">
      <c r="A10" s="243" t="s">
        <v>935</v>
      </c>
      <c r="B10" s="147" t="s">
        <v>1008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48">
        <v>1595.365</v>
      </c>
      <c r="T10" s="148">
        <v>2137.6060000000002</v>
      </c>
      <c r="U10" s="148">
        <v>2004.077</v>
      </c>
      <c r="V10" s="148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363">
        <v>2717.4236587552205</v>
      </c>
      <c r="AC10" s="363">
        <v>2432.3115835000003</v>
      </c>
      <c r="AD10" s="363">
        <v>3281.4184795868077</v>
      </c>
      <c r="AF10" s="61">
        <v>6841.1049999999996</v>
      </c>
      <c r="AG10" s="62">
        <v>5268.7749999999996</v>
      </c>
      <c r="AH10" s="62">
        <v>6695.8959999999997</v>
      </c>
      <c r="AI10" s="62">
        <v>8000.3540000000003</v>
      </c>
      <c r="AJ10" s="62">
        <v>8734.7880000000005</v>
      </c>
      <c r="AK10" s="62">
        <v>9989.6502028039176</v>
      </c>
      <c r="AL10" s="62">
        <v>10541.109394622028</v>
      </c>
    </row>
    <row r="11" spans="1:38" x14ac:dyDescent="0.35">
      <c r="A11" s="243" t="s">
        <v>936</v>
      </c>
      <c r="B11" s="230" t="s">
        <v>112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1">
        <v>-354.78800000000001</v>
      </c>
      <c r="T11" s="231">
        <v>-494.64400000000001</v>
      </c>
      <c r="U11" s="231">
        <v>-461.40100000000001</v>
      </c>
      <c r="V11" s="231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371">
        <v>-658.96074452999994</v>
      </c>
      <c r="AC11" s="371">
        <v>-591.45061830000009</v>
      </c>
      <c r="AD11" s="371">
        <v>-809.86682991000009</v>
      </c>
      <c r="AF11" s="182">
        <v>-1555.9290000000001</v>
      </c>
      <c r="AG11" s="183">
        <v>-1148.335</v>
      </c>
      <c r="AH11" s="183">
        <v>-1542.691</v>
      </c>
      <c r="AI11" s="183">
        <v>-1816.8050000000001</v>
      </c>
      <c r="AJ11" s="183">
        <v>-2015.471</v>
      </c>
      <c r="AK11" s="183">
        <v>-2353.1113408399997</v>
      </c>
      <c r="AL11" s="183">
        <v>-2558.1551545100001</v>
      </c>
    </row>
    <row r="12" spans="1:38" s="20" customFormat="1" ht="6" customHeight="1" x14ac:dyDescent="0.2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2"/>
      <c r="X12" s="82"/>
      <c r="Y12" s="82"/>
      <c r="Z12" s="82"/>
      <c r="AA12" s="82"/>
      <c r="AB12" s="355"/>
      <c r="AC12" s="355"/>
      <c r="AD12" s="355">
        <v>0</v>
      </c>
      <c r="AF12" s="26"/>
      <c r="AG12" s="26"/>
      <c r="AH12" s="28"/>
      <c r="AI12" s="28"/>
      <c r="AJ12" s="28"/>
      <c r="AK12" s="28"/>
      <c r="AL12" s="28"/>
    </row>
    <row r="13" spans="1:38" x14ac:dyDescent="0.35">
      <c r="A13" s="243" t="s">
        <v>937</v>
      </c>
      <c r="B13" s="218" t="s">
        <v>113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185">
        <v>1240.577</v>
      </c>
      <c r="T13" s="185">
        <v>1642.9620000000002</v>
      </c>
      <c r="U13" s="185">
        <v>1542.6759999999999</v>
      </c>
      <c r="V13" s="185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367">
        <v>2058.4629142252197</v>
      </c>
      <c r="AC13" s="367">
        <v>1840.8609651999998</v>
      </c>
      <c r="AD13" s="367">
        <v>2471.5516496768073</v>
      </c>
      <c r="AF13" s="184">
        <v>5285.1760000000004</v>
      </c>
      <c r="AG13" s="185">
        <v>4085.4859999999999</v>
      </c>
      <c r="AH13" s="185">
        <v>5153.2049999999999</v>
      </c>
      <c r="AI13" s="185">
        <v>6183.55</v>
      </c>
      <c r="AJ13" s="185">
        <v>6719.317</v>
      </c>
      <c r="AK13" s="185">
        <v>7636.5388619639161</v>
      </c>
      <c r="AL13" s="185">
        <v>7982.9576731320267</v>
      </c>
    </row>
    <row r="14" spans="1:38" x14ac:dyDescent="0.35">
      <c r="A14" s="244" t="s">
        <v>938</v>
      </c>
      <c r="B14" s="220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362">
        <v>1795.0401424052209</v>
      </c>
      <c r="AC14" s="362">
        <v>1648.7081609399995</v>
      </c>
      <c r="AD14" s="362">
        <v>2251.927846706807</v>
      </c>
      <c r="AF14" s="154">
        <v>4125.95</v>
      </c>
      <c r="AG14" s="27">
        <v>3121.0520000000001</v>
      </c>
      <c r="AH14" s="27">
        <v>4204.0619999999999</v>
      </c>
      <c r="AI14" s="27">
        <v>5021.0720000000001</v>
      </c>
      <c r="AJ14" s="27">
        <v>5551.58</v>
      </c>
      <c r="AK14" s="27">
        <v>6462.9351777839156</v>
      </c>
      <c r="AL14" s="27">
        <v>7059.7801801620271</v>
      </c>
    </row>
    <row r="15" spans="1:38" x14ac:dyDescent="0.35">
      <c r="A15" s="244" t="s">
        <v>939</v>
      </c>
      <c r="B15" s="220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362">
        <v>171.48618789000002</v>
      </c>
      <c r="AC15" s="362">
        <v>120.33040349999999</v>
      </c>
      <c r="AD15" s="362">
        <v>146.72358459</v>
      </c>
      <c r="AF15" s="154">
        <v>925.899</v>
      </c>
      <c r="AG15" s="27">
        <v>801.83699999999999</v>
      </c>
      <c r="AH15" s="27">
        <v>756.57100000000003</v>
      </c>
      <c r="AI15" s="27">
        <v>883.41200000000003</v>
      </c>
      <c r="AJ15" s="27">
        <v>785.12</v>
      </c>
      <c r="AK15" s="27">
        <v>695.75130584999999</v>
      </c>
      <c r="AL15" s="27">
        <v>584.10874483999999</v>
      </c>
    </row>
    <row r="16" spans="1:38" s="1" customFormat="1" x14ac:dyDescent="0.35">
      <c r="A16" s="245" t="s">
        <v>940</v>
      </c>
      <c r="B16" s="216" t="s">
        <v>116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187">
        <v>1157.2660000000001</v>
      </c>
      <c r="T16" s="187">
        <v>1549.329</v>
      </c>
      <c r="U16" s="187">
        <v>1450.1819999999998</v>
      </c>
      <c r="V16" s="187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361">
        <v>1966.5263665852208</v>
      </c>
      <c r="AC16" s="361">
        <v>1769.0386011199998</v>
      </c>
      <c r="AD16" s="361">
        <v>2398.6514689568075</v>
      </c>
      <c r="AF16" s="186">
        <v>5051.8490000000002</v>
      </c>
      <c r="AG16" s="187">
        <v>3922.8890000000001</v>
      </c>
      <c r="AH16" s="187">
        <v>4960.6329999999998</v>
      </c>
      <c r="AI16" s="187">
        <v>5904.4840000000004</v>
      </c>
      <c r="AJ16" s="187">
        <v>6336.7</v>
      </c>
      <c r="AK16" s="187">
        <v>7158.6866168039151</v>
      </c>
      <c r="AL16" s="187">
        <v>7643.8856993020281</v>
      </c>
    </row>
    <row r="17" spans="1:38" x14ac:dyDescent="0.35">
      <c r="A17" s="245" t="s">
        <v>941</v>
      </c>
      <c r="B17" s="223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357">
        <v>6.3302482199999996</v>
      </c>
      <c r="AC17" s="357">
        <v>5.8724141500000009</v>
      </c>
      <c r="AD17" s="357">
        <v>3.8037163199999995</v>
      </c>
      <c r="AF17" s="154">
        <v>16.925000000000001</v>
      </c>
      <c r="AG17" s="27">
        <v>13.337999999999999</v>
      </c>
      <c r="AH17" s="27">
        <v>17.599</v>
      </c>
      <c r="AI17" s="27">
        <v>21.693000000000001</v>
      </c>
      <c r="AJ17" s="27">
        <v>26.024999999999999</v>
      </c>
      <c r="AK17" s="27">
        <v>36.877174740000001</v>
      </c>
      <c r="AL17" s="27">
        <v>21.95576801</v>
      </c>
    </row>
    <row r="18" spans="1:38" x14ac:dyDescent="0.35">
      <c r="A18" s="246" t="s">
        <v>942</v>
      </c>
      <c r="B18" s="224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322">
        <v>1972.8566148052207</v>
      </c>
      <c r="AC18" s="322">
        <v>1774.9110152699998</v>
      </c>
      <c r="AD18" s="322">
        <v>2402.4551852768077</v>
      </c>
      <c r="AE18" s="2"/>
      <c r="AF18" s="188">
        <v>5068.7740000000003</v>
      </c>
      <c r="AG18" s="104">
        <v>3936.2269999999999</v>
      </c>
      <c r="AH18" s="104">
        <v>4978.232</v>
      </c>
      <c r="AI18" s="104">
        <v>5926.1769999999997</v>
      </c>
      <c r="AJ18" s="104">
        <v>6362.7250000000004</v>
      </c>
      <c r="AK18" s="104">
        <v>7195.5637915439147</v>
      </c>
      <c r="AL18" s="104">
        <v>7665.8414673120278</v>
      </c>
    </row>
    <row r="19" spans="1:38" x14ac:dyDescent="0.35">
      <c r="A19" s="243" t="s">
        <v>943</v>
      </c>
      <c r="B19" s="225" t="s">
        <v>119</v>
      </c>
      <c r="C19" s="226">
        <v>55.305</v>
      </c>
      <c r="D19" s="226">
        <v>61.008000000000003</v>
      </c>
      <c r="E19" s="226">
        <v>52.466999999999999</v>
      </c>
      <c r="F19" s="226">
        <v>47.622</v>
      </c>
      <c r="G19" s="226">
        <v>68.231999999999999</v>
      </c>
      <c r="H19" s="226">
        <v>15.885</v>
      </c>
      <c r="I19" s="226">
        <v>16.032</v>
      </c>
      <c r="J19" s="226">
        <v>49.11</v>
      </c>
      <c r="K19" s="226">
        <v>62.488</v>
      </c>
      <c r="L19" s="226">
        <v>37.682000000000002</v>
      </c>
      <c r="M19" s="226">
        <v>49.604999999999997</v>
      </c>
      <c r="N19" s="226">
        <v>25.199000000000002</v>
      </c>
      <c r="O19" s="226">
        <v>66.334999999999994</v>
      </c>
      <c r="P19" s="226">
        <v>54.79</v>
      </c>
      <c r="Q19" s="226">
        <v>73.405000000000001</v>
      </c>
      <c r="R19" s="226">
        <v>62.841999999999999</v>
      </c>
      <c r="S19" s="226">
        <v>79.168999999999997</v>
      </c>
      <c r="T19" s="226">
        <v>87.974000000000004</v>
      </c>
      <c r="U19" s="226">
        <v>86.183000000000007</v>
      </c>
      <c r="V19" s="226">
        <v>103.265</v>
      </c>
      <c r="W19" s="227">
        <v>113.86794177000111</v>
      </c>
      <c r="X19" s="227">
        <v>117.5674536100004</v>
      </c>
      <c r="Y19" s="227">
        <v>112.64454102999963</v>
      </c>
      <c r="Z19" s="227">
        <v>96.89513389000011</v>
      </c>
      <c r="AA19" s="227">
        <v>96.460059049999998</v>
      </c>
      <c r="AB19" s="369">
        <v>85.606299419999885</v>
      </c>
      <c r="AC19" s="369">
        <v>65.949949930000002</v>
      </c>
      <c r="AD19" s="369">
        <v>69.096164269999932</v>
      </c>
      <c r="AF19" s="189">
        <v>216.40199999999999</v>
      </c>
      <c r="AG19" s="190">
        <v>149.25899999999999</v>
      </c>
      <c r="AH19" s="190">
        <v>174.97399999999999</v>
      </c>
      <c r="AI19" s="190">
        <v>257.37299999999999</v>
      </c>
      <c r="AJ19" s="190">
        <v>356.59199999999998</v>
      </c>
      <c r="AK19" s="190">
        <v>440.97507042000132</v>
      </c>
      <c r="AL19" s="190">
        <v>317.11247266999982</v>
      </c>
    </row>
    <row r="20" spans="1:38" s="20" customFormat="1" ht="6" customHeight="1" x14ac:dyDescent="0.2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2"/>
      <c r="X20" s="82"/>
      <c r="Y20" s="82"/>
      <c r="Z20" s="82"/>
      <c r="AA20" s="82"/>
      <c r="AB20" s="355"/>
      <c r="AC20" s="355"/>
      <c r="AD20" s="355">
        <v>0</v>
      </c>
      <c r="AF20" s="26"/>
      <c r="AG20" s="26"/>
      <c r="AH20" s="28"/>
      <c r="AI20" s="28"/>
      <c r="AJ20" s="28"/>
      <c r="AK20" s="28"/>
      <c r="AL20" s="28"/>
    </row>
    <row r="21" spans="1:38" x14ac:dyDescent="0.35">
      <c r="A21" s="243" t="s">
        <v>944</v>
      </c>
      <c r="B21" s="228" t="s">
        <v>120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-629.60500000000002</v>
      </c>
      <c r="P21" s="183">
        <v>-793.78399999999999</v>
      </c>
      <c r="Q21" s="183">
        <v>-713.69</v>
      </c>
      <c r="R21" s="183">
        <v>-940.36199999999997</v>
      </c>
      <c r="S21" s="183">
        <v>-616.05600000000004</v>
      </c>
      <c r="T21" s="183">
        <v>-763.62</v>
      </c>
      <c r="U21" s="183">
        <v>-745.43299999999999</v>
      </c>
      <c r="V21" s="183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370">
        <v>-891.58567937999965</v>
      </c>
      <c r="AC21" s="370">
        <v>-834.93148978000011</v>
      </c>
      <c r="AD21" s="370">
        <v>-1083.9006999000001</v>
      </c>
      <c r="AF21" s="182">
        <v>-2717.0650000000001</v>
      </c>
      <c r="AG21" s="183">
        <v>-2188.8589999999999</v>
      </c>
      <c r="AH21" s="183">
        <v>-2755.8969999999999</v>
      </c>
      <c r="AI21" s="183">
        <v>-3077.4409999999998</v>
      </c>
      <c r="AJ21" s="183">
        <v>-3197.049</v>
      </c>
      <c r="AK21" s="183">
        <v>-3459.9703390199998</v>
      </c>
      <c r="AL21" s="183">
        <v>-3550.5018378300001</v>
      </c>
    </row>
    <row r="22" spans="1:38" s="20" customFormat="1" ht="6" customHeight="1" x14ac:dyDescent="0.2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2"/>
      <c r="X22" s="82"/>
      <c r="Y22" s="82"/>
      <c r="Z22" s="82"/>
      <c r="AA22" s="82"/>
      <c r="AB22" s="355"/>
      <c r="AC22" s="355"/>
      <c r="AD22" s="355">
        <v>0</v>
      </c>
      <c r="AF22" s="26"/>
      <c r="AG22" s="26"/>
      <c r="AH22" s="28"/>
      <c r="AI22" s="28"/>
      <c r="AJ22" s="28"/>
      <c r="AK22" s="28"/>
      <c r="AL22" s="28"/>
    </row>
    <row r="23" spans="1:38" x14ac:dyDescent="0.35">
      <c r="A23" s="243" t="s">
        <v>945</v>
      </c>
      <c r="B23" s="218" t="s">
        <v>121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567.41899999999987</v>
      </c>
      <c r="P23" s="185">
        <v>836.45500000000027</v>
      </c>
      <c r="Q23" s="185">
        <v>693.84999999999991</v>
      </c>
      <c r="R23" s="185">
        <v>1008.3840000000001</v>
      </c>
      <c r="S23" s="185">
        <v>624.52099999999996</v>
      </c>
      <c r="T23" s="185">
        <v>879.34200000000021</v>
      </c>
      <c r="U23" s="185">
        <v>797.24299999999994</v>
      </c>
      <c r="V23" s="185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367">
        <v>1166.8772348452201</v>
      </c>
      <c r="AC23" s="367">
        <v>1005.9294754199997</v>
      </c>
      <c r="AD23" s="367">
        <v>1387.650949776807</v>
      </c>
      <c r="AE23" s="4"/>
      <c r="AF23" s="184">
        <v>2568.1109999999999</v>
      </c>
      <c r="AG23" s="185">
        <v>1896.627</v>
      </c>
      <c r="AH23" s="185">
        <v>2397.308</v>
      </c>
      <c r="AI23" s="185">
        <v>3106.1089999999999</v>
      </c>
      <c r="AJ23" s="185">
        <v>3522.268</v>
      </c>
      <c r="AK23" s="185">
        <v>4176.5685229439168</v>
      </c>
      <c r="AL23" s="185">
        <v>4432.4558353020266</v>
      </c>
    </row>
    <row r="24" spans="1:38" x14ac:dyDescent="0.35">
      <c r="A24" s="245" t="s">
        <v>946</v>
      </c>
      <c r="B24" s="220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362">
        <v>1049.7953429574211</v>
      </c>
      <c r="AC24" s="362">
        <v>912.71278251399951</v>
      </c>
      <c r="AD24" s="362">
        <v>1276.7335211303071</v>
      </c>
      <c r="AE24" s="4"/>
      <c r="AF24" s="154">
        <v>2154.4250000000002</v>
      </c>
      <c r="AG24" s="27">
        <v>1602.0840000000001</v>
      </c>
      <c r="AH24" s="27">
        <v>2123.4059999999999</v>
      </c>
      <c r="AI24" s="27">
        <v>2705.748</v>
      </c>
      <c r="AJ24" s="27">
        <v>3071.2640000000001</v>
      </c>
      <c r="AK24" s="27">
        <v>3621.3982752692159</v>
      </c>
      <c r="AL24" s="27">
        <v>3984.4910965306276</v>
      </c>
    </row>
    <row r="25" spans="1:38" x14ac:dyDescent="0.35">
      <c r="A25" s="245" t="s">
        <v>947</v>
      </c>
      <c r="B25" s="220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362">
        <v>58.229813767800017</v>
      </c>
      <c r="AC25" s="362">
        <v>52.673185045999986</v>
      </c>
      <c r="AD25" s="362">
        <v>72.054166766500003</v>
      </c>
      <c r="AF25" s="154">
        <v>225.17500000000001</v>
      </c>
      <c r="AG25" s="27">
        <v>180.13900000000001</v>
      </c>
      <c r="AH25" s="27">
        <v>147.04</v>
      </c>
      <c r="AI25" s="27">
        <v>193.90100000000001</v>
      </c>
      <c r="AJ25" s="27">
        <v>181.798</v>
      </c>
      <c r="AK25" s="27">
        <v>201.25170263660002</v>
      </c>
      <c r="AL25" s="27">
        <v>230.73802469080005</v>
      </c>
    </row>
    <row r="26" spans="1:38" x14ac:dyDescent="0.35">
      <c r="A26" s="243" t="s">
        <v>948</v>
      </c>
      <c r="B26" s="216" t="s">
        <v>122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187">
        <v>556.32899999999995</v>
      </c>
      <c r="T26" s="187">
        <v>805.63199999999995</v>
      </c>
      <c r="U26" s="187">
        <v>730.5</v>
      </c>
      <c r="V26" s="187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361">
        <v>1108.0251567252212</v>
      </c>
      <c r="AC26" s="361">
        <v>965.38596755999947</v>
      </c>
      <c r="AD26" s="361">
        <v>1348.7876878968073</v>
      </c>
      <c r="AE26" s="19"/>
      <c r="AF26" s="186">
        <v>2379.6</v>
      </c>
      <c r="AG26" s="187">
        <v>1782.223</v>
      </c>
      <c r="AH26" s="187">
        <v>2270.4470000000001</v>
      </c>
      <c r="AI26" s="187">
        <v>2899.6489999999999</v>
      </c>
      <c r="AJ26" s="187">
        <v>3253.0619999999999</v>
      </c>
      <c r="AK26" s="187">
        <v>3822.6499779058154</v>
      </c>
      <c r="AL26" s="187">
        <v>4215.2291212214277</v>
      </c>
    </row>
    <row r="27" spans="1:38" x14ac:dyDescent="0.35">
      <c r="A27" s="243" t="s">
        <v>949</v>
      </c>
      <c r="B27" s="223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357">
        <v>-26.646491130000001</v>
      </c>
      <c r="AC27" s="357">
        <v>-25.406478750000002</v>
      </c>
      <c r="AD27" s="357">
        <v>-30.233240179999996</v>
      </c>
      <c r="AF27" s="154">
        <v>-26.616</v>
      </c>
      <c r="AG27" s="27">
        <v>-33.838999999999999</v>
      </c>
      <c r="AH27" s="27">
        <v>-46.128999999999998</v>
      </c>
      <c r="AI27" s="27">
        <v>-49.381</v>
      </c>
      <c r="AJ27" s="27">
        <v>-86.302999999999997</v>
      </c>
      <c r="AK27" s="27">
        <v>-86.468749840000015</v>
      </c>
      <c r="AL27" s="27">
        <v>-99.618506190000005</v>
      </c>
    </row>
    <row r="28" spans="1:38" x14ac:dyDescent="0.35">
      <c r="A28" s="245" t="s">
        <v>950</v>
      </c>
      <c r="B28" s="224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322">
        <v>1081.3786655952213</v>
      </c>
      <c r="AC28" s="322">
        <v>939.97948880999945</v>
      </c>
      <c r="AD28" s="322">
        <v>1318.5544477168073</v>
      </c>
      <c r="AF28" s="188">
        <v>2352.9839999999999</v>
      </c>
      <c r="AG28" s="104">
        <v>1748.384</v>
      </c>
      <c r="AH28" s="104">
        <v>2224.3180000000002</v>
      </c>
      <c r="AI28" s="104">
        <v>2850.268</v>
      </c>
      <c r="AJ28" s="104">
        <v>3166.759</v>
      </c>
      <c r="AK28" s="104">
        <v>3736.1812280658155</v>
      </c>
      <c r="AL28" s="104">
        <v>4115.6106150314281</v>
      </c>
    </row>
    <row r="29" spans="1:38" x14ac:dyDescent="0.35">
      <c r="A29" s="243" t="s">
        <v>951</v>
      </c>
      <c r="B29" s="225" t="s">
        <v>125</v>
      </c>
      <c r="C29" s="226">
        <v>54.965000000000003</v>
      </c>
      <c r="D29" s="226">
        <v>60.69</v>
      </c>
      <c r="E29" s="226">
        <v>52.152999999999999</v>
      </c>
      <c r="F29" s="226">
        <v>47.319000000000003</v>
      </c>
      <c r="G29" s="226">
        <v>67.932000000000002</v>
      </c>
      <c r="H29" s="226">
        <v>15.635999999999999</v>
      </c>
      <c r="I29" s="226">
        <v>15.798</v>
      </c>
      <c r="J29" s="226">
        <v>48.875</v>
      </c>
      <c r="K29" s="226">
        <v>62.249000000000002</v>
      </c>
      <c r="L29" s="226">
        <v>37.460999999999999</v>
      </c>
      <c r="M29" s="226">
        <v>49.396000000000001</v>
      </c>
      <c r="N29" s="226">
        <v>23.884</v>
      </c>
      <c r="O29" s="226">
        <v>66.209000000000003</v>
      </c>
      <c r="P29" s="226">
        <v>54.125</v>
      </c>
      <c r="Q29" s="226">
        <v>73.031999999999996</v>
      </c>
      <c r="R29" s="226">
        <v>62.475000000000001</v>
      </c>
      <c r="S29" s="226">
        <v>78.84</v>
      </c>
      <c r="T29" s="226">
        <v>87.727999999999994</v>
      </c>
      <c r="U29" s="226">
        <v>85.927000000000007</v>
      </c>
      <c r="V29" s="226">
        <v>103.015</v>
      </c>
      <c r="W29" s="227">
        <v>113.7403216600011</v>
      </c>
      <c r="X29" s="227">
        <v>117.40268893000039</v>
      </c>
      <c r="Y29" s="227">
        <v>112.48967123999961</v>
      </c>
      <c r="Z29" s="227">
        <v>96.754542990000104</v>
      </c>
      <c r="AA29" s="227">
        <v>96.300131399999998</v>
      </c>
      <c r="AB29" s="369">
        <v>85.501974939999883</v>
      </c>
      <c r="AC29" s="369">
        <v>65.949949930000002</v>
      </c>
      <c r="AD29" s="369">
        <v>69.096164269999932</v>
      </c>
      <c r="AF29" s="189">
        <v>215.12700000000001</v>
      </c>
      <c r="AG29" s="190">
        <v>148.24100000000001</v>
      </c>
      <c r="AH29" s="190">
        <v>172.99</v>
      </c>
      <c r="AI29" s="190">
        <v>255.84100000000001</v>
      </c>
      <c r="AJ29" s="190">
        <v>355.51</v>
      </c>
      <c r="AK29" s="190">
        <v>440.38722494000126</v>
      </c>
      <c r="AL29" s="190">
        <v>316.84822053999983</v>
      </c>
    </row>
    <row r="30" spans="1:38" s="20" customFormat="1" ht="6" customHeight="1" x14ac:dyDescent="0.2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2"/>
      <c r="X30" s="82"/>
      <c r="Y30" s="82"/>
      <c r="Z30" s="82"/>
      <c r="AA30" s="82">
        <v>0</v>
      </c>
      <c r="AB30" s="355">
        <v>0</v>
      </c>
      <c r="AC30" s="355">
        <v>0</v>
      </c>
      <c r="AD30" s="355">
        <v>0</v>
      </c>
      <c r="AF30" s="26"/>
      <c r="AG30" s="26"/>
      <c r="AH30" s="28"/>
      <c r="AI30" s="28"/>
      <c r="AJ30" s="28"/>
      <c r="AK30" s="28"/>
      <c r="AL30" s="28"/>
    </row>
    <row r="31" spans="1:38" x14ac:dyDescent="0.35">
      <c r="A31" s="243" t="s">
        <v>952</v>
      </c>
      <c r="B31" s="218" t="s">
        <v>126</v>
      </c>
      <c r="C31" s="185">
        <v>-531.86699999999996</v>
      </c>
      <c r="D31" s="185">
        <v>-554.21699999999998</v>
      </c>
      <c r="E31" s="185">
        <v>-543.01300000000003</v>
      </c>
      <c r="F31" s="185">
        <v>-601.78100000000006</v>
      </c>
      <c r="G31" s="185">
        <v>-544.72300000000007</v>
      </c>
      <c r="H31" s="185">
        <v>-406.41800000000001</v>
      </c>
      <c r="I31" s="185">
        <v>-515.61099999999999</v>
      </c>
      <c r="J31" s="185">
        <v>-672.43</v>
      </c>
      <c r="K31" s="185">
        <v>-538.98199999999997</v>
      </c>
      <c r="L31" s="185">
        <v>-483.59999999999991</v>
      </c>
      <c r="M31" s="185">
        <v>-663.08199999999988</v>
      </c>
      <c r="N31" s="185">
        <v>-707.71399999999994</v>
      </c>
      <c r="O31" s="185">
        <v>-762.65199999999993</v>
      </c>
      <c r="P31" s="185">
        <v>-769.03899999999999</v>
      </c>
      <c r="Q31" s="185">
        <v>-716.75299999999993</v>
      </c>
      <c r="R31" s="185">
        <v>-692.60500000000002</v>
      </c>
      <c r="S31" s="185">
        <v>-749.42849567000007</v>
      </c>
      <c r="T31" s="185">
        <v>-812.89699999999993</v>
      </c>
      <c r="U31" s="185">
        <v>-802.18184130999998</v>
      </c>
      <c r="V31" s="185">
        <v>-904.10500000000002</v>
      </c>
      <c r="W31" s="219">
        <v>-738.85315600140848</v>
      </c>
      <c r="X31" s="219">
        <v>-838.78225242000008</v>
      </c>
      <c r="Y31" s="219">
        <v>-885.07704703000013</v>
      </c>
      <c r="Z31" s="219">
        <v>-1050.96454653</v>
      </c>
      <c r="AA31" s="219">
        <v>-842.06991745000005</v>
      </c>
      <c r="AB31" s="367">
        <v>-825.24478671919087</v>
      </c>
      <c r="AC31" s="367">
        <v>-894.86816170000031</v>
      </c>
      <c r="AD31" s="367">
        <v>-988.50055141926816</v>
      </c>
      <c r="AE31" s="18"/>
      <c r="AF31" s="185">
        <v>-2230.8780000000002</v>
      </c>
      <c r="AG31" s="185">
        <v>-2139.1819999999998</v>
      </c>
      <c r="AH31" s="185">
        <v>-2393.3790000000008</v>
      </c>
      <c r="AI31" s="185">
        <v>-2941.0490000000004</v>
      </c>
      <c r="AJ31" s="185">
        <v>-3268.6123369800007</v>
      </c>
      <c r="AK31" s="185">
        <v>-3513.6770006014081</v>
      </c>
      <c r="AL31" s="185">
        <v>-3550.6834172884592</v>
      </c>
    </row>
    <row r="32" spans="1:38" x14ac:dyDescent="0.35">
      <c r="A32" s="247" t="s">
        <v>953</v>
      </c>
      <c r="B32" s="220" t="s">
        <v>127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6">
        <v>-149.91260221000002</v>
      </c>
      <c r="X32" s="96">
        <v>-152.83131249999997</v>
      </c>
      <c r="Y32" s="96">
        <v>-173.30071438000002</v>
      </c>
      <c r="Z32" s="96">
        <v>-204.76543303000005</v>
      </c>
      <c r="AA32" s="96">
        <v>-168.48260662999999</v>
      </c>
      <c r="AB32" s="362">
        <v>-203.63150430000002</v>
      </c>
      <c r="AC32" s="362">
        <v>-186.36800374000001</v>
      </c>
      <c r="AD32" s="362">
        <v>-208.64185787</v>
      </c>
      <c r="AE32" s="18"/>
      <c r="AF32" s="154">
        <v>-425.75099999999998</v>
      </c>
      <c r="AG32" s="27">
        <v>-414.60700000000003</v>
      </c>
      <c r="AH32" s="27">
        <v>-391.64699999999999</v>
      </c>
      <c r="AI32" s="27">
        <v>-517.15699999999993</v>
      </c>
      <c r="AJ32" s="27">
        <v>-569.70000000000005</v>
      </c>
      <c r="AK32" s="27">
        <v>-680.81006212</v>
      </c>
      <c r="AL32" s="27">
        <v>-767.12397254000007</v>
      </c>
    </row>
    <row r="33" spans="1:39" x14ac:dyDescent="0.35">
      <c r="A33" s="247" t="s">
        <v>954</v>
      </c>
      <c r="B33" s="220" t="s">
        <v>128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6">
        <v>-532.61042914000006</v>
      </c>
      <c r="X33" s="96">
        <v>-570.60466724000014</v>
      </c>
      <c r="Y33" s="96">
        <v>-577.01614216999997</v>
      </c>
      <c r="Z33" s="96">
        <v>-679.28489960000002</v>
      </c>
      <c r="AA33" s="96">
        <v>-567.15113405</v>
      </c>
      <c r="AB33" s="362">
        <v>-637.91957546999993</v>
      </c>
      <c r="AC33" s="362">
        <v>-596.74213386999998</v>
      </c>
      <c r="AD33" s="362">
        <v>-711.60435146999998</v>
      </c>
      <c r="AE33" s="18"/>
      <c r="AF33" s="154">
        <v>-1648.374</v>
      </c>
      <c r="AG33" s="27">
        <v>-1557.519</v>
      </c>
      <c r="AH33" s="27">
        <v>-1961.9770000000001</v>
      </c>
      <c r="AI33" s="27">
        <v>-2228.8230000000003</v>
      </c>
      <c r="AJ33" s="27">
        <v>-2165.2830000000004</v>
      </c>
      <c r="AK33" s="27">
        <v>-2359.5161381500002</v>
      </c>
      <c r="AL33" s="27">
        <v>-2513.4171948600001</v>
      </c>
    </row>
    <row r="34" spans="1:39" x14ac:dyDescent="0.35">
      <c r="A34" s="247" t="s">
        <v>955</v>
      </c>
      <c r="B34" s="220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6">
        <v>-41.004241581408429</v>
      </c>
      <c r="X34" s="96">
        <v>-69.05199592999999</v>
      </c>
      <c r="Y34" s="96">
        <v>-42.890540780000002</v>
      </c>
      <c r="Z34" s="96">
        <v>-49.495258079999992</v>
      </c>
      <c r="AA34" s="96">
        <v>-29.640118289999982</v>
      </c>
      <c r="AB34" s="362">
        <v>-40.152574379190867</v>
      </c>
      <c r="AC34" s="362">
        <v>-27.823990730000027</v>
      </c>
      <c r="AD34" s="362">
        <v>-36.684285569268212</v>
      </c>
      <c r="AE34" s="18"/>
      <c r="AF34" s="154">
        <v>0</v>
      </c>
      <c r="AG34" s="27">
        <v>0</v>
      </c>
      <c r="AH34" s="27">
        <v>-0.49199999999999999</v>
      </c>
      <c r="AI34" s="27">
        <v>-64.271000000000001</v>
      </c>
      <c r="AJ34" s="27">
        <v>-223.87800000000001</v>
      </c>
      <c r="AK34" s="27">
        <v>-202.44203610140841</v>
      </c>
      <c r="AL34" s="27">
        <v>-134.30096896845907</v>
      </c>
    </row>
    <row r="35" spans="1:39" x14ac:dyDescent="0.35">
      <c r="A35" s="247" t="s">
        <v>956</v>
      </c>
      <c r="B35" s="220" t="s">
        <v>130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6">
        <v>74.078947079999992</v>
      </c>
      <c r="X35" s="96">
        <v>39.715069339999999</v>
      </c>
      <c r="Y35" s="96">
        <v>-5.654008499999998</v>
      </c>
      <c r="Z35" s="96">
        <v>-29.921913170000003</v>
      </c>
      <c r="AA35" s="96">
        <v>9.0636142200000034</v>
      </c>
      <c r="AB35" s="362">
        <v>140.79181055000004</v>
      </c>
      <c r="AC35" s="362">
        <v>1.8269849799999958</v>
      </c>
      <c r="AD35" s="362">
        <v>57.088788700000009</v>
      </c>
      <c r="AE35" s="18"/>
      <c r="AF35" s="154">
        <v>76.290000000000006</v>
      </c>
      <c r="AG35" s="27">
        <v>79.275999999999996</v>
      </c>
      <c r="AH35" s="27">
        <v>207.392</v>
      </c>
      <c r="AI35" s="27">
        <v>164.262</v>
      </c>
      <c r="AJ35" s="27">
        <v>57.903663019999996</v>
      </c>
      <c r="AK35" s="27">
        <v>78.218094750000006</v>
      </c>
      <c r="AL35" s="27">
        <v>208.77119845000004</v>
      </c>
    </row>
    <row r="36" spans="1:39" x14ac:dyDescent="0.35">
      <c r="A36" s="384" t="s">
        <v>1050</v>
      </c>
      <c r="B36" s="221" t="s">
        <v>131</v>
      </c>
      <c r="C36" s="192">
        <v>-55.845999999999997</v>
      </c>
      <c r="D36" s="192">
        <v>-57.774999999999999</v>
      </c>
      <c r="E36" s="192">
        <v>-59.311999999999998</v>
      </c>
      <c r="F36" s="192">
        <v>-60.11</v>
      </c>
      <c r="G36" s="192">
        <v>-60.261000000000003</v>
      </c>
      <c r="H36" s="192">
        <v>-60.838999999999999</v>
      </c>
      <c r="I36" s="192">
        <v>-60.982999999999997</v>
      </c>
      <c r="J36" s="192">
        <v>-64.25</v>
      </c>
      <c r="K36" s="192">
        <v>-56.959000000000003</v>
      </c>
      <c r="L36" s="192">
        <v>-59.936</v>
      </c>
      <c r="M36" s="192">
        <v>-61.610999999999997</v>
      </c>
      <c r="N36" s="192">
        <v>-68.149000000000001</v>
      </c>
      <c r="O36" s="192">
        <v>-80.816000000000003</v>
      </c>
      <c r="P36" s="192">
        <v>-82.738</v>
      </c>
      <c r="Q36" s="192">
        <v>-84.144999999999996</v>
      </c>
      <c r="R36" s="192">
        <v>-47.360999999999997</v>
      </c>
      <c r="S36" s="192">
        <v>-88.158000000000001</v>
      </c>
      <c r="T36" s="192">
        <v>-90.067999999999998</v>
      </c>
      <c r="U36" s="192">
        <v>-93.555000000000007</v>
      </c>
      <c r="V36" s="192">
        <v>-95.873999999999995</v>
      </c>
      <c r="W36" s="222">
        <v>-89.404830150000009</v>
      </c>
      <c r="X36" s="222">
        <v>-86.009346090000008</v>
      </c>
      <c r="Y36" s="222">
        <v>-86.215641200000007</v>
      </c>
      <c r="Z36" s="222">
        <v>-87.497042649999983</v>
      </c>
      <c r="AA36" s="222">
        <v>-85.85967269999999</v>
      </c>
      <c r="AB36" s="368">
        <v>-84.33294312000001</v>
      </c>
      <c r="AC36" s="368">
        <v>-85.761018340000007</v>
      </c>
      <c r="AD36" s="368">
        <v>-88.658845209999996</v>
      </c>
      <c r="AF36" s="191">
        <v>-233.04300000000001</v>
      </c>
      <c r="AG36" s="192">
        <v>-246.33199999999999</v>
      </c>
      <c r="AH36" s="192">
        <v>-246.655</v>
      </c>
      <c r="AI36" s="192">
        <v>-295.06</v>
      </c>
      <c r="AJ36" s="192">
        <v>-367.65499999999997</v>
      </c>
      <c r="AK36" s="192">
        <v>-349.12685898000001</v>
      </c>
      <c r="AL36" s="192">
        <v>-344.61247937000002</v>
      </c>
    </row>
    <row r="37" spans="1:39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2"/>
      <c r="X37" s="82"/>
      <c r="Y37" s="82"/>
      <c r="Z37" s="82"/>
      <c r="AA37" s="82">
        <v>0</v>
      </c>
      <c r="AB37" s="355">
        <v>0</v>
      </c>
      <c r="AC37" s="355">
        <v>0</v>
      </c>
      <c r="AD37" s="355">
        <v>0</v>
      </c>
      <c r="AF37" s="26"/>
      <c r="AG37" s="26"/>
      <c r="AH37" s="28"/>
      <c r="AI37" s="28"/>
      <c r="AJ37" s="28"/>
      <c r="AK37" s="28"/>
      <c r="AL37" s="28"/>
    </row>
    <row r="38" spans="1:39" x14ac:dyDescent="0.35">
      <c r="A38" s="243" t="s">
        <v>957</v>
      </c>
      <c r="B38" s="92" t="s">
        <v>132</v>
      </c>
      <c r="C38" s="90">
        <v>-30.434000000000083</v>
      </c>
      <c r="D38" s="90">
        <v>65.926000000000158</v>
      </c>
      <c r="E38" s="90">
        <v>44.843999999999824</v>
      </c>
      <c r="F38" s="90">
        <v>256.89799999999968</v>
      </c>
      <c r="G38" s="90">
        <v>-68.322000000000003</v>
      </c>
      <c r="H38" s="90">
        <v>-263.15599999999995</v>
      </c>
      <c r="I38" s="90">
        <v>-60.480999999999881</v>
      </c>
      <c r="J38" s="90">
        <v>150.05600000000004</v>
      </c>
      <c r="K38" s="90">
        <v>-187.98499999999996</v>
      </c>
      <c r="L38" s="90">
        <v>64.83600000000024</v>
      </c>
      <c r="M38" s="90">
        <v>-63.743999999999915</v>
      </c>
      <c r="N38" s="90">
        <v>190.82100000000014</v>
      </c>
      <c r="O38" s="90">
        <v>-195.23300000000006</v>
      </c>
      <c r="P38" s="90">
        <v>67.416000000000281</v>
      </c>
      <c r="Q38" s="90">
        <v>-22.90300000000002</v>
      </c>
      <c r="R38" s="90">
        <v>315.77900000000011</v>
      </c>
      <c r="S38" s="90">
        <v>-124.90749567000012</v>
      </c>
      <c r="T38" s="90">
        <v>66.445000000000277</v>
      </c>
      <c r="U38" s="90">
        <v>-4.9388413100000434</v>
      </c>
      <c r="V38" s="90">
        <v>317.05899999999997</v>
      </c>
      <c r="W38" s="93">
        <v>31.496252535769486</v>
      </c>
      <c r="X38" s="93">
        <v>187.03548697226915</v>
      </c>
      <c r="Y38" s="93">
        <v>93.430554968630759</v>
      </c>
      <c r="Z38" s="93">
        <v>350.92916633603909</v>
      </c>
      <c r="AA38" s="93">
        <v>29.928257809999991</v>
      </c>
      <c r="AB38" s="323">
        <v>341.63585381603031</v>
      </c>
      <c r="AC38" s="323">
        <v>111.06127703999914</v>
      </c>
      <c r="AD38" s="323">
        <v>399.15006056753896</v>
      </c>
      <c r="AF38" s="97">
        <v>337.233</v>
      </c>
      <c r="AG38" s="90">
        <v>-242.559</v>
      </c>
      <c r="AH38" s="90">
        <v>3.9289999999999998</v>
      </c>
      <c r="AI38" s="90">
        <v>165.05900000000031</v>
      </c>
      <c r="AJ38" s="90">
        <v>253.65766302000009</v>
      </c>
      <c r="AK38" s="90">
        <v>662.89145240440826</v>
      </c>
      <c r="AL38" s="90">
        <v>881.77544923356845</v>
      </c>
    </row>
    <row r="39" spans="1:39" s="20" customFormat="1" ht="6" customHeight="1" x14ac:dyDescent="0.2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2"/>
      <c r="X39" s="82"/>
      <c r="Y39" s="82"/>
      <c r="Z39" s="82"/>
      <c r="AA39" s="82"/>
      <c r="AB39" s="355"/>
      <c r="AC39" s="355"/>
      <c r="AD39" s="355"/>
      <c r="AF39" s="26"/>
      <c r="AG39" s="26"/>
      <c r="AH39" s="28"/>
      <c r="AI39" s="28"/>
      <c r="AJ39" s="28"/>
      <c r="AK39" s="28"/>
      <c r="AL39" s="28"/>
    </row>
    <row r="40" spans="1:39" x14ac:dyDescent="0.35">
      <c r="A40" s="243" t="s">
        <v>958</v>
      </c>
      <c r="B40" s="176" t="s">
        <v>133</v>
      </c>
      <c r="C40" s="161">
        <v>-14.183</v>
      </c>
      <c r="D40" s="161">
        <v>-21.836999999999996</v>
      </c>
      <c r="E40" s="161">
        <v>-23.733000000000004</v>
      </c>
      <c r="F40" s="161">
        <v>-5.4539999999999935</v>
      </c>
      <c r="G40" s="161">
        <v>-6.1669999999999963</v>
      </c>
      <c r="H40" s="161">
        <v>-6.5229999999999997</v>
      </c>
      <c r="I40" s="161">
        <v>20.819000000000003</v>
      </c>
      <c r="J40" s="161">
        <v>32.227999999999994</v>
      </c>
      <c r="K40" s="161">
        <v>-6.5340000000000007</v>
      </c>
      <c r="L40" s="161">
        <v>53.166999999999987</v>
      </c>
      <c r="M40" s="161">
        <v>-6.6810000000000045</v>
      </c>
      <c r="N40" s="161">
        <v>3.6529999999999987</v>
      </c>
      <c r="O40" s="161">
        <v>-30.234786340000007</v>
      </c>
      <c r="P40" s="161">
        <v>-58.032000000000011</v>
      </c>
      <c r="Q40" s="161">
        <v>-61.134999999999977</v>
      </c>
      <c r="R40" s="161">
        <v>-5.5180000000000433</v>
      </c>
      <c r="S40" s="161">
        <v>-63.018000000000001</v>
      </c>
      <c r="T40" s="161">
        <v>-64.864000000000004</v>
      </c>
      <c r="U40" s="161">
        <v>-70.421999999999983</v>
      </c>
      <c r="V40" s="161">
        <v>-70.254999999999995</v>
      </c>
      <c r="W40" s="217">
        <v>35.62493031999999</v>
      </c>
      <c r="X40" s="217">
        <v>-66.350584949999984</v>
      </c>
      <c r="Y40" s="217">
        <v>-56.782882249999993</v>
      </c>
      <c r="Z40" s="217">
        <v>-37.903934169999999</v>
      </c>
      <c r="AA40" s="217">
        <v>-33.772465290000014</v>
      </c>
      <c r="AB40" s="366">
        <v>-44.010823540000018</v>
      </c>
      <c r="AC40" s="366">
        <v>-28.102596780000006</v>
      </c>
      <c r="AD40" s="366">
        <v>-35.875531649999999</v>
      </c>
      <c r="AE40" s="294"/>
      <c r="AF40" s="193">
        <v>-63.311</v>
      </c>
      <c r="AG40" s="178">
        <v>40.356000000000009</v>
      </c>
      <c r="AH40" s="178">
        <v>43.60499999999999</v>
      </c>
      <c r="AI40" s="178">
        <v>-154.91800000000006</v>
      </c>
      <c r="AJ40" s="178">
        <v>-268.55899999999997</v>
      </c>
      <c r="AK40" s="178">
        <v>-125.41324453999999</v>
      </c>
      <c r="AL40" s="178">
        <v>-141.76141726000003</v>
      </c>
      <c r="AM40" s="3"/>
    </row>
    <row r="41" spans="1:39" x14ac:dyDescent="0.35">
      <c r="A41" s="243" t="s">
        <v>959</v>
      </c>
      <c r="B41" s="213" t="s">
        <v>134</v>
      </c>
      <c r="C41" s="214">
        <v>-26.053999999999998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14">
        <v>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5">
        <v>0</v>
      </c>
      <c r="X41" s="215">
        <v>0</v>
      </c>
      <c r="Y41" s="215">
        <v>0</v>
      </c>
      <c r="Z41" s="215">
        <v>0</v>
      </c>
      <c r="AA41" s="215">
        <v>0</v>
      </c>
      <c r="AB41" s="365">
        <v>0</v>
      </c>
      <c r="AC41" s="365">
        <v>0</v>
      </c>
      <c r="AD41" s="365">
        <v>0</v>
      </c>
      <c r="AE41" s="422"/>
      <c r="AF41" s="186">
        <v>-26.053999999999998</v>
      </c>
      <c r="AG41" s="187">
        <v>0</v>
      </c>
      <c r="AH41" s="187">
        <v>0</v>
      </c>
      <c r="AI41" s="187">
        <v>0</v>
      </c>
      <c r="AJ41" s="187">
        <v>0</v>
      </c>
      <c r="AK41" s="187">
        <v>0</v>
      </c>
      <c r="AL41" s="187">
        <v>0</v>
      </c>
      <c r="AM41" s="3"/>
    </row>
    <row r="42" spans="1:39" x14ac:dyDescent="0.35">
      <c r="A42" s="243" t="s">
        <v>960</v>
      </c>
      <c r="B42" s="216" t="s">
        <v>135</v>
      </c>
      <c r="C42" s="187">
        <v>28.945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0.26500000000000001</v>
      </c>
      <c r="S42" s="187">
        <v>-0.68300000000000005</v>
      </c>
      <c r="T42" s="187">
        <v>2.282</v>
      </c>
      <c r="U42" s="187">
        <v>-0.46200000000000002</v>
      </c>
      <c r="V42" s="187">
        <v>0.84399999999999997</v>
      </c>
      <c r="W42" s="253">
        <v>-1.9305787299999999</v>
      </c>
      <c r="X42" s="253">
        <v>-9.0519076900000019</v>
      </c>
      <c r="Y42" s="253">
        <v>1.4696704500000002</v>
      </c>
      <c r="Z42" s="253">
        <v>-3.7686353300000008</v>
      </c>
      <c r="AA42" s="253">
        <v>2.2156033899999992</v>
      </c>
      <c r="AB42" s="372">
        <v>-3.5920581500000006</v>
      </c>
      <c r="AC42" s="372">
        <v>-5.3196914900000003</v>
      </c>
      <c r="AD42" s="372">
        <v>-2.4753881400000015</v>
      </c>
      <c r="AE42" s="422"/>
      <c r="AF42" s="186">
        <v>29.562000000000001</v>
      </c>
      <c r="AG42" s="187">
        <v>-11.7</v>
      </c>
      <c r="AH42" s="187">
        <v>-0.69099999999999995</v>
      </c>
      <c r="AI42" s="187">
        <v>0.32400000000000001</v>
      </c>
      <c r="AJ42" s="187">
        <v>1.9809999999999999</v>
      </c>
      <c r="AK42" s="187">
        <v>-13.281451300000002</v>
      </c>
      <c r="AL42" s="187">
        <v>-9.1715343900000033</v>
      </c>
      <c r="AM42" s="3"/>
    </row>
    <row r="43" spans="1:39" s="5" customFormat="1" ht="15.65" customHeight="1" x14ac:dyDescent="0.35">
      <c r="A43" s="245" t="s">
        <v>136</v>
      </c>
      <c r="B43" s="180" t="s">
        <v>136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4">
        <v>-1.9305787299999999</v>
      </c>
      <c r="X43" s="94">
        <v>-9.0519076900000019</v>
      </c>
      <c r="Y43" s="94">
        <v>1.8443745700000005</v>
      </c>
      <c r="Z43" s="94">
        <v>-1.0473782600000012</v>
      </c>
      <c r="AA43" s="94">
        <v>3.1532442799999996</v>
      </c>
      <c r="AB43" s="360">
        <v>-3.5428406899999998</v>
      </c>
      <c r="AC43" s="360">
        <v>-0.73676964999999972</v>
      </c>
      <c r="AD43" s="360">
        <v>-2.0670989800000013</v>
      </c>
      <c r="AE43" s="422"/>
      <c r="AF43" s="162">
        <v>27.666000000000004</v>
      </c>
      <c r="AG43" s="33">
        <v>-11.700000000000001</v>
      </c>
      <c r="AH43" s="33">
        <v>-0.69199999999999984</v>
      </c>
      <c r="AI43" s="33">
        <v>0.32400000000000018</v>
      </c>
      <c r="AJ43" s="33">
        <v>1.9809999999999999</v>
      </c>
      <c r="AK43" s="33">
        <v>-10.185490110000003</v>
      </c>
      <c r="AL43" s="33">
        <v>-3.1934650400000013</v>
      </c>
      <c r="AM43" s="3"/>
    </row>
    <row r="44" spans="1:39" s="5" customFormat="1" ht="15.65" customHeight="1" x14ac:dyDescent="0.35">
      <c r="A44" s="245" t="s">
        <v>137</v>
      </c>
      <c r="B44" s="180" t="s">
        <v>137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-0.9376408900000015</v>
      </c>
      <c r="AB44" s="360">
        <v>-4.9217460000000754E-2</v>
      </c>
      <c r="AC44" s="360">
        <v>-4.5829218400000009</v>
      </c>
      <c r="AD44" s="360">
        <v>-0.40828916000000037</v>
      </c>
      <c r="AE44" s="422"/>
      <c r="AF44" s="162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-3.0959611899999997</v>
      </c>
      <c r="AL44" s="33">
        <v>-5.9780693500000037</v>
      </c>
      <c r="AM44" s="3"/>
    </row>
    <row r="45" spans="1:39" x14ac:dyDescent="0.35">
      <c r="A45" s="243" t="s">
        <v>961</v>
      </c>
      <c r="B45" s="216" t="s">
        <v>138</v>
      </c>
      <c r="C45" s="187">
        <v>-25.055</v>
      </c>
      <c r="D45" s="187">
        <v>-33.184999999999995</v>
      </c>
      <c r="E45" s="187">
        <v>-35.115000000000002</v>
      </c>
      <c r="F45" s="187">
        <v>-25.003999999999998</v>
      </c>
      <c r="G45" s="187">
        <v>-12.156999999999998</v>
      </c>
      <c r="H45" s="187">
        <v>-21.099</v>
      </c>
      <c r="I45" s="187">
        <v>-27.204000000000001</v>
      </c>
      <c r="J45" s="187">
        <v>-21.834</v>
      </c>
      <c r="K45" s="187">
        <v>-21.259</v>
      </c>
      <c r="L45" s="187">
        <v>-20.597999999999999</v>
      </c>
      <c r="M45" s="187">
        <v>-38.337000000000003</v>
      </c>
      <c r="N45" s="187">
        <v>-51.698</v>
      </c>
      <c r="O45" s="187">
        <v>-71.998786340000009</v>
      </c>
      <c r="P45" s="187">
        <v>-107.21600000000001</v>
      </c>
      <c r="Q45" s="187">
        <v>-133.92499999999998</v>
      </c>
      <c r="R45" s="187">
        <v>-131.66200000000003</v>
      </c>
      <c r="S45" s="187">
        <v>-130.96299999999999</v>
      </c>
      <c r="T45" s="187">
        <v>-111.955</v>
      </c>
      <c r="U45" s="187">
        <v>-120.59399999999998</v>
      </c>
      <c r="V45" s="187">
        <v>-112.84299999999999</v>
      </c>
      <c r="W45" s="95">
        <v>-105.21329996</v>
      </c>
      <c r="X45" s="95">
        <v>-92.987210809999993</v>
      </c>
      <c r="Y45" s="95">
        <v>-93.699259369999993</v>
      </c>
      <c r="Z45" s="95">
        <v>-92.230927680000008</v>
      </c>
      <c r="AA45" s="361">
        <v>-103.01159536</v>
      </c>
      <c r="AB45" s="361">
        <v>-107.33195704000002</v>
      </c>
      <c r="AC45" s="361">
        <v>-93.347868109999993</v>
      </c>
      <c r="AD45" s="361">
        <v>-85.172272209999988</v>
      </c>
      <c r="AE45" s="422"/>
      <c r="AF45" s="187">
        <v>-118.35900000000001</v>
      </c>
      <c r="AG45" s="187">
        <v>-82.294999999999987</v>
      </c>
      <c r="AH45" s="187">
        <v>-131.893</v>
      </c>
      <c r="AI45" s="187">
        <v>-444.80100000000004</v>
      </c>
      <c r="AJ45" s="187">
        <v>-476.35500000000002</v>
      </c>
      <c r="AK45" s="187">
        <v>-384.13069782000002</v>
      </c>
      <c r="AL45" s="187">
        <v>-388.86369272000002</v>
      </c>
      <c r="AM45" s="3"/>
    </row>
    <row r="46" spans="1:39" s="5" customFormat="1" ht="15.65" customHeight="1" x14ac:dyDescent="0.35">
      <c r="A46" s="245" t="s">
        <v>139</v>
      </c>
      <c r="B46" s="180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360">
        <v>0</v>
      </c>
      <c r="AC46" s="360">
        <v>0</v>
      </c>
      <c r="AD46" s="360">
        <v>0</v>
      </c>
      <c r="AE46" s="422"/>
      <c r="AF46" s="162">
        <v>-60.749000000000002</v>
      </c>
      <c r="AG46" s="33">
        <v>0</v>
      </c>
      <c r="AH46" s="33">
        <v>0</v>
      </c>
      <c r="AI46" s="33" t="s">
        <v>8</v>
      </c>
      <c r="AJ46" s="33">
        <v>0</v>
      </c>
      <c r="AK46" s="33">
        <v>0</v>
      </c>
      <c r="AL46" s="33">
        <v>0</v>
      </c>
      <c r="AM46" s="3"/>
    </row>
    <row r="47" spans="1:39" s="5" customFormat="1" ht="15.65" customHeight="1" x14ac:dyDescent="0.35">
      <c r="A47" s="245" t="s">
        <v>962</v>
      </c>
      <c r="B47" s="180" t="s">
        <v>140</v>
      </c>
      <c r="C47" s="33">
        <v>0</v>
      </c>
      <c r="D47" s="33">
        <v>0</v>
      </c>
      <c r="E47" s="33">
        <v>0</v>
      </c>
      <c r="F47" s="33" t="s">
        <v>46</v>
      </c>
      <c r="G47" s="33" t="s">
        <v>46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-48.798321669999993</v>
      </c>
      <c r="AB47" s="360">
        <v>-49.23272363000001</v>
      </c>
      <c r="AC47" s="360">
        <v>-49.910595600000001</v>
      </c>
      <c r="AD47" s="360">
        <v>-42.353628180000001</v>
      </c>
      <c r="AE47" s="422"/>
      <c r="AF47" s="162" t="s">
        <v>46</v>
      </c>
      <c r="AG47" s="33">
        <v>-35.805999999999997</v>
      </c>
      <c r="AH47" s="33">
        <v>-81.457999999999998</v>
      </c>
      <c r="AI47" s="33">
        <v>-272.36599999999999</v>
      </c>
      <c r="AJ47" s="33">
        <v>-255.42099999999999</v>
      </c>
      <c r="AK47" s="33">
        <v>-187.75270264</v>
      </c>
      <c r="AL47" s="33">
        <v>-190.29526908000003</v>
      </c>
      <c r="AM47" s="3"/>
    </row>
    <row r="48" spans="1:39" s="5" customFormat="1" ht="15.65" customHeight="1" x14ac:dyDescent="0.35">
      <c r="A48" s="245" t="s">
        <v>50</v>
      </c>
      <c r="B48" s="180" t="s">
        <v>141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360">
        <v>0</v>
      </c>
      <c r="AC48" s="360">
        <v>0</v>
      </c>
      <c r="AD48" s="360">
        <v>0</v>
      </c>
      <c r="AE48" s="422"/>
      <c r="AF48" s="162">
        <v>0</v>
      </c>
      <c r="AG48" s="33">
        <v>0</v>
      </c>
      <c r="AH48" s="33">
        <v>0</v>
      </c>
      <c r="AI48" s="33" t="s">
        <v>8</v>
      </c>
      <c r="AJ48" s="33">
        <v>0</v>
      </c>
      <c r="AK48" s="33">
        <v>0</v>
      </c>
      <c r="AL48" s="33">
        <v>0</v>
      </c>
      <c r="AM48" s="3"/>
    </row>
    <row r="49" spans="1:39" s="5" customFormat="1" ht="15.65" customHeight="1" x14ac:dyDescent="0.35">
      <c r="A49" s="245" t="s">
        <v>963</v>
      </c>
      <c r="B49" s="180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360">
        <v>-6.390865279999999</v>
      </c>
      <c r="AC49" s="360">
        <v>-7.9311746200000002</v>
      </c>
      <c r="AD49" s="360">
        <v>-5.6296728699999994</v>
      </c>
      <c r="AE49" s="422"/>
      <c r="AF49" s="162">
        <v>-28.218</v>
      </c>
      <c r="AG49" s="33">
        <v>-27.161000000000001</v>
      </c>
      <c r="AH49" s="33">
        <v>-14.462</v>
      </c>
      <c r="AI49" s="33">
        <v>-21.747</v>
      </c>
      <c r="AJ49" s="33">
        <v>-22.164999999999999</v>
      </c>
      <c r="AK49" s="33">
        <v>-21.657434440000003</v>
      </c>
      <c r="AL49" s="33">
        <v>-24.96451746</v>
      </c>
      <c r="AM49" s="3"/>
    </row>
    <row r="50" spans="1:39" s="5" customFormat="1" ht="15.65" customHeight="1" x14ac:dyDescent="0.35">
      <c r="A50" s="245" t="s">
        <v>964</v>
      </c>
      <c r="B50" s="180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-26.094000000000001</v>
      </c>
      <c r="AB50" s="360">
        <v>-27.957740000000001</v>
      </c>
      <c r="AC50" s="360">
        <v>-32.174380829999997</v>
      </c>
      <c r="AD50" s="360">
        <v>-34.409971159999991</v>
      </c>
      <c r="AE50" s="422"/>
      <c r="AF50" s="162">
        <v>-24.983000000000001</v>
      </c>
      <c r="AG50" s="33">
        <v>-15.377000000000001</v>
      </c>
      <c r="AH50" s="33">
        <v>-28.603999999999999</v>
      </c>
      <c r="AI50" s="33">
        <v>-88.611000000000004</v>
      </c>
      <c r="AJ50" s="33">
        <v>-116.292</v>
      </c>
      <c r="AK50" s="33">
        <v>-95.928136349999988</v>
      </c>
      <c r="AL50" s="33">
        <v>-120.63609198999998</v>
      </c>
      <c r="AM50" s="3"/>
    </row>
    <row r="51" spans="1:39" s="5" customFormat="1" ht="15.65" customHeight="1" x14ac:dyDescent="0.35">
      <c r="A51" s="245" t="s">
        <v>965</v>
      </c>
      <c r="B51" s="180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360">
        <v>-21.434079960000002</v>
      </c>
      <c r="AC51" s="360">
        <v>0</v>
      </c>
      <c r="AD51" s="360">
        <v>0</v>
      </c>
      <c r="AE51" s="422"/>
      <c r="AF51" s="162">
        <v>0</v>
      </c>
      <c r="AG51" s="33">
        <v>0</v>
      </c>
      <c r="AH51" s="33">
        <v>0</v>
      </c>
      <c r="AI51" s="33">
        <v>-54.328000000000003</v>
      </c>
      <c r="AJ51" s="33">
        <v>-70.568999999999988</v>
      </c>
      <c r="AK51" s="33">
        <v>-69.160053499999989</v>
      </c>
      <c r="AL51" s="33">
        <v>-42.118957289999997</v>
      </c>
      <c r="AM51" s="3"/>
    </row>
    <row r="52" spans="1:39" s="5" customFormat="1" ht="15.65" customHeight="1" x14ac:dyDescent="0.35">
      <c r="A52" s="245" t="s">
        <v>145</v>
      </c>
      <c r="B52" s="180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360">
        <v>0</v>
      </c>
      <c r="AC52" s="360">
        <v>0</v>
      </c>
      <c r="AD52" s="360">
        <v>0</v>
      </c>
      <c r="AE52" s="422"/>
      <c r="AF52" s="162">
        <v>0</v>
      </c>
      <c r="AG52" s="33">
        <v>0</v>
      </c>
      <c r="AH52" s="33">
        <v>0</v>
      </c>
      <c r="AI52" s="33">
        <v>-1.5447804599999999</v>
      </c>
      <c r="AJ52" s="33">
        <v>-4.0949999999999998</v>
      </c>
      <c r="AK52" s="33">
        <v>0</v>
      </c>
      <c r="AL52" s="33">
        <v>0</v>
      </c>
      <c r="AM52" s="3"/>
    </row>
    <row r="53" spans="1:39" s="5" customFormat="1" ht="15.65" customHeight="1" x14ac:dyDescent="0.35">
      <c r="A53" s="249" t="s">
        <v>167</v>
      </c>
      <c r="B53" s="180" t="s">
        <v>1078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94">
        <v>0</v>
      </c>
      <c r="X53" s="94">
        <v>0</v>
      </c>
      <c r="Y53" s="94">
        <v>0</v>
      </c>
      <c r="Z53" s="94" t="s">
        <v>5</v>
      </c>
      <c r="AA53" s="94">
        <v>0</v>
      </c>
      <c r="AB53" s="360">
        <v>0</v>
      </c>
      <c r="AC53" s="360">
        <v>0</v>
      </c>
      <c r="AD53" s="360">
        <v>0</v>
      </c>
      <c r="AE53" s="422"/>
      <c r="AF53" s="162" t="s">
        <v>5</v>
      </c>
      <c r="AG53" s="33" t="s">
        <v>5</v>
      </c>
      <c r="AH53" s="33" t="s">
        <v>5</v>
      </c>
      <c r="AI53" s="33" t="s">
        <v>5</v>
      </c>
      <c r="AJ53" s="33">
        <v>0</v>
      </c>
      <c r="AK53" s="33">
        <v>0</v>
      </c>
      <c r="AL53" s="33">
        <v>0</v>
      </c>
      <c r="AM53" s="3"/>
    </row>
    <row r="54" spans="1:39" s="5" customFormat="1" ht="15.65" customHeight="1" x14ac:dyDescent="0.35">
      <c r="A54" s="245" t="s">
        <v>966</v>
      </c>
      <c r="B54" s="180" t="s">
        <v>146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4">
        <v>-1.1904656899999999</v>
      </c>
      <c r="X54" s="94">
        <v>-1.4532977600000001</v>
      </c>
      <c r="Y54" s="94">
        <v>-4.2022980799999985</v>
      </c>
      <c r="Z54" s="94">
        <v>-2.7863093600000002</v>
      </c>
      <c r="AA54" s="94">
        <v>-2.4215916700000006</v>
      </c>
      <c r="AB54" s="94">
        <v>-2.3165481699999999</v>
      </c>
      <c r="AC54" s="94">
        <v>-3.3317170600000003</v>
      </c>
      <c r="AD54" s="94">
        <v>-2.7789999999999999</v>
      </c>
      <c r="AE54" s="422"/>
      <c r="AF54" s="162">
        <v>-4.4089999999999998</v>
      </c>
      <c r="AG54" s="33">
        <v>-3.9510000000000001</v>
      </c>
      <c r="AH54" s="33">
        <v>-7.3689999999999998</v>
      </c>
      <c r="AI54" s="33">
        <v>-6.2042195400000004</v>
      </c>
      <c r="AJ54" s="33">
        <v>-7.8129999999999997</v>
      </c>
      <c r="AK54" s="33">
        <v>-9.6323708899999989</v>
      </c>
      <c r="AL54" s="33">
        <v>-10.848856900000001</v>
      </c>
      <c r="AM54" s="3"/>
    </row>
    <row r="55" spans="1:39" x14ac:dyDescent="0.35">
      <c r="A55" s="243" t="s">
        <v>967</v>
      </c>
      <c r="B55" s="216" t="s">
        <v>147</v>
      </c>
      <c r="C55" s="361">
        <v>7.9809999999999981</v>
      </c>
      <c r="D55" s="361">
        <v>11.295</v>
      </c>
      <c r="E55" s="361">
        <v>11.66</v>
      </c>
      <c r="F55" s="361">
        <v>20.603999999999999</v>
      </c>
      <c r="G55" s="361">
        <v>18.426000000000002</v>
      </c>
      <c r="H55" s="361">
        <v>14.85</v>
      </c>
      <c r="I55" s="361">
        <v>48.234000000000002</v>
      </c>
      <c r="J55" s="361">
        <v>52.841000000000001</v>
      </c>
      <c r="K55" s="361">
        <v>16.324999999999999</v>
      </c>
      <c r="L55" s="361">
        <v>70.879000000000005</v>
      </c>
      <c r="M55" s="361">
        <v>33.558</v>
      </c>
      <c r="N55" s="361">
        <v>55.427</v>
      </c>
      <c r="O55" s="361">
        <v>38.015000000000001</v>
      </c>
      <c r="P55" s="361">
        <v>51.705000000000005</v>
      </c>
      <c r="Q55" s="361">
        <v>73.959000000000003</v>
      </c>
      <c r="R55" s="361">
        <v>125.87899999999999</v>
      </c>
      <c r="S55" s="361">
        <v>68.628000000000014</v>
      </c>
      <c r="T55" s="361">
        <v>44.809000000000005</v>
      </c>
      <c r="U55" s="361">
        <v>50.634</v>
      </c>
      <c r="V55" s="361">
        <v>41.744</v>
      </c>
      <c r="W55" s="361">
        <v>142.76988458000002</v>
      </c>
      <c r="X55" s="361">
        <v>35.686639910000004</v>
      </c>
      <c r="Y55" s="361">
        <v>35.446757820000009</v>
      </c>
      <c r="Z55" s="361">
        <v>58.095894450000003</v>
      </c>
      <c r="AA55" s="361">
        <v>67.023526679999989</v>
      </c>
      <c r="AB55" s="361">
        <v>66.913007050000004</v>
      </c>
      <c r="AC55" s="361">
        <v>70.564962819999991</v>
      </c>
      <c r="AD55" s="361">
        <v>51.773527279999996</v>
      </c>
      <c r="AE55" s="422"/>
      <c r="AF55" s="187">
        <v>51.54</v>
      </c>
      <c r="AG55" s="187">
        <v>134.351</v>
      </c>
      <c r="AH55" s="187">
        <v>176.18899999999999</v>
      </c>
      <c r="AI55" s="187">
        <v>289.55899999999997</v>
      </c>
      <c r="AJ55" s="187">
        <v>205.81500000000003</v>
      </c>
      <c r="AK55" s="187">
        <v>271.99917676000007</v>
      </c>
      <c r="AL55" s="187">
        <v>256.27502383000001</v>
      </c>
      <c r="AM55" s="3"/>
    </row>
    <row r="56" spans="1:39" x14ac:dyDescent="0.35">
      <c r="A56" s="245" t="s">
        <v>968</v>
      </c>
      <c r="B56" s="180" t="s">
        <v>148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4">
        <v>120.15882051</v>
      </c>
      <c r="X56" s="94">
        <v>20.233243740000002</v>
      </c>
      <c r="Y56" s="94">
        <v>17.975041190000006</v>
      </c>
      <c r="Z56" s="94">
        <v>36.747323470000012</v>
      </c>
      <c r="AA56" s="94">
        <v>25.587757790000001</v>
      </c>
      <c r="AB56" s="360">
        <v>21.214406369999999</v>
      </c>
      <c r="AC56" s="360">
        <v>21.856542989999998</v>
      </c>
      <c r="AD56" s="360">
        <v>17.615926250000001</v>
      </c>
      <c r="AE56" s="422"/>
      <c r="AF56" s="162">
        <v>23.31606056</v>
      </c>
      <c r="AG56" s="33">
        <v>122.88693208999999</v>
      </c>
      <c r="AH56" s="33">
        <v>135.66488950000002</v>
      </c>
      <c r="AI56" s="33">
        <v>182.76837695</v>
      </c>
      <c r="AJ56" s="33">
        <v>95.098419660000005</v>
      </c>
      <c r="AK56" s="33">
        <v>195.11442891000002</v>
      </c>
      <c r="AL56" s="33">
        <v>86.274633399999999</v>
      </c>
      <c r="AM56" s="3"/>
    </row>
    <row r="57" spans="1:39" x14ac:dyDescent="0.35">
      <c r="A57" s="245" t="s">
        <v>969</v>
      </c>
      <c r="B57" s="180" t="s">
        <v>149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4">
        <v>26.110342300000003</v>
      </c>
      <c r="X57" s="94">
        <v>14.747233079999999</v>
      </c>
      <c r="Y57" s="94">
        <v>14.86919831</v>
      </c>
      <c r="Z57" s="94">
        <v>21.31826233</v>
      </c>
      <c r="AA57" s="94">
        <v>31.953660919999997</v>
      </c>
      <c r="AB57" s="360">
        <v>34.713000000000001</v>
      </c>
      <c r="AC57" s="360">
        <v>31.801041119999997</v>
      </c>
      <c r="AD57" s="360">
        <v>25.14648403</v>
      </c>
      <c r="AE57" s="422"/>
      <c r="AF57" s="162">
        <v>0</v>
      </c>
      <c r="AG57" s="33">
        <v>0</v>
      </c>
      <c r="AH57" s="33">
        <v>37.368000000000002</v>
      </c>
      <c r="AI57" s="33">
        <v>111.66200000000001</v>
      </c>
      <c r="AJ57" s="33">
        <v>107.89895652</v>
      </c>
      <c r="AK57" s="33">
        <v>77.045036019999998</v>
      </c>
      <c r="AL57" s="33">
        <v>123.61418606999999</v>
      </c>
      <c r="AM57" s="3"/>
    </row>
    <row r="58" spans="1:39" x14ac:dyDescent="0.35">
      <c r="A58" s="245" t="s">
        <v>972</v>
      </c>
      <c r="B58" s="180" t="s">
        <v>150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4">
        <v>0.95296173000000017</v>
      </c>
      <c r="X58" s="94">
        <v>1.9503388500000001</v>
      </c>
      <c r="Y58" s="94">
        <v>2.2929743199999999</v>
      </c>
      <c r="Z58" s="94">
        <v>3.2356620899999999</v>
      </c>
      <c r="AA58" s="94">
        <v>9.7268073399999988</v>
      </c>
      <c r="AB58" s="360">
        <v>8.8647436400000004</v>
      </c>
      <c r="AC58" s="360">
        <v>7.8625777099999992</v>
      </c>
      <c r="AD58" s="360">
        <v>10.654999999999999</v>
      </c>
      <c r="AE58" s="422"/>
      <c r="AF58" s="162">
        <v>0</v>
      </c>
      <c r="AG58" s="33">
        <v>0</v>
      </c>
      <c r="AH58" s="33">
        <v>0</v>
      </c>
      <c r="AI58" s="33">
        <v>0</v>
      </c>
      <c r="AJ58" s="33">
        <v>7.0679999999999996</v>
      </c>
      <c r="AK58" s="33">
        <v>8.4319369900000005</v>
      </c>
      <c r="AL58" s="33">
        <v>37.109128689999999</v>
      </c>
      <c r="AM58" s="3"/>
    </row>
    <row r="59" spans="1:39" x14ac:dyDescent="0.35">
      <c r="A59" s="384" t="s">
        <v>971</v>
      </c>
      <c r="B59" s="181" t="s">
        <v>971</v>
      </c>
      <c r="C59" s="192">
        <v>5.3502574899999988</v>
      </c>
      <c r="D59" s="192">
        <v>5.9987133300000002</v>
      </c>
      <c r="E59" s="192">
        <v>6.1281996899999998</v>
      </c>
      <c r="F59" s="192">
        <v>10.74676893</v>
      </c>
      <c r="G59" s="192">
        <v>7.7382870000000006</v>
      </c>
      <c r="H59" s="192">
        <v>0.88778767999999963</v>
      </c>
      <c r="I59" s="192">
        <v>1.5977958800000003</v>
      </c>
      <c r="J59" s="192">
        <v>1.2401973500000001</v>
      </c>
      <c r="K59" s="192">
        <v>2.6774210100000002</v>
      </c>
      <c r="L59" s="192">
        <v>-1.5990954199999998</v>
      </c>
      <c r="M59" s="192">
        <v>0.3787426199999997</v>
      </c>
      <c r="N59" s="192">
        <v>1.6990422899999997</v>
      </c>
      <c r="O59" s="192">
        <v>0.90273085000000031</v>
      </c>
      <c r="P59" s="192">
        <v>-0.61944342999999968</v>
      </c>
      <c r="Q59" s="192">
        <v>-1.56215817</v>
      </c>
      <c r="R59" s="192">
        <v>-3.5935062000000006</v>
      </c>
      <c r="S59" s="192">
        <v>-1.9941594999999996</v>
      </c>
      <c r="T59" s="192">
        <v>0.20958954000000041</v>
      </c>
      <c r="U59" s="192">
        <v>-2.96671964</v>
      </c>
      <c r="V59" s="192">
        <v>0.50091342000000028</v>
      </c>
      <c r="W59" s="222">
        <v>-4.4522399599999991</v>
      </c>
      <c r="X59" s="222">
        <v>-1.2441757599999999</v>
      </c>
      <c r="Y59" s="222">
        <v>0.30954400000000032</v>
      </c>
      <c r="Z59" s="222">
        <v>-3.2053534400000001</v>
      </c>
      <c r="AA59" s="222">
        <v>-0.24469937000000019</v>
      </c>
      <c r="AB59" s="222">
        <v>2.1208570399999984</v>
      </c>
      <c r="AC59" s="222">
        <v>9.0448010000000032</v>
      </c>
      <c r="AD59" s="222">
        <v>-1.643883</v>
      </c>
      <c r="AF59" s="191">
        <v>28.223939439999995</v>
      </c>
      <c r="AG59" s="192">
        <v>11.464067910000001</v>
      </c>
      <c r="AH59" s="192">
        <v>3.1561104999999996</v>
      </c>
      <c r="AI59" s="192">
        <v>-4.8723769499999996</v>
      </c>
      <c r="AJ59" s="192">
        <v>-4.2503761799999999</v>
      </c>
      <c r="AK59" s="192">
        <v>-8.5922251599999981</v>
      </c>
      <c r="AL59" s="192">
        <v>9.2770756700000003</v>
      </c>
      <c r="AM59" s="3"/>
    </row>
    <row r="60" spans="1:39" s="20" customFormat="1" ht="22.5" customHeight="1" x14ac:dyDescent="0.35">
      <c r="A60" s="171"/>
      <c r="B60" s="25"/>
      <c r="C60" s="26"/>
      <c r="D60" s="26"/>
      <c r="E60" s="26"/>
      <c r="F60" s="26"/>
      <c r="G60" s="26"/>
      <c r="H60" s="26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F60" s="26"/>
      <c r="AG60" s="26"/>
      <c r="AH60" s="28"/>
      <c r="AI60" s="28"/>
      <c r="AJ60" s="28"/>
      <c r="AK60" s="28"/>
      <c r="AL60" s="28"/>
      <c r="AM60" s="3"/>
    </row>
    <row r="61" spans="1:39" x14ac:dyDescent="0.35">
      <c r="A61" s="171" t="s">
        <v>151</v>
      </c>
      <c r="B61" s="147" t="s">
        <v>151</v>
      </c>
      <c r="C61" s="148">
        <v>-44.617000000000083</v>
      </c>
      <c r="D61" s="148">
        <v>44.089000000000162</v>
      </c>
      <c r="E61" s="148">
        <v>21.110999999999819</v>
      </c>
      <c r="F61" s="148">
        <v>251.44399999999968</v>
      </c>
      <c r="G61" s="148">
        <v>-74.489000000000004</v>
      </c>
      <c r="H61" s="148">
        <v>-269.67899999999997</v>
      </c>
      <c r="I61" s="148">
        <v>-39.661999999999878</v>
      </c>
      <c r="J61" s="148">
        <v>182.28400000000005</v>
      </c>
      <c r="K61" s="148">
        <v>-194.51899999999995</v>
      </c>
      <c r="L61" s="148">
        <v>118.00300000000023</v>
      </c>
      <c r="M61" s="148">
        <v>-70.424999999999926</v>
      </c>
      <c r="N61" s="148">
        <v>194.47400000000013</v>
      </c>
      <c r="O61" s="148">
        <v>-225.46778634000006</v>
      </c>
      <c r="P61" s="148">
        <v>9.3840000000002703</v>
      </c>
      <c r="Q61" s="148">
        <v>-84.037999999999997</v>
      </c>
      <c r="R61" s="148">
        <v>310.26100000000008</v>
      </c>
      <c r="S61" s="148">
        <v>-187.92549567000012</v>
      </c>
      <c r="T61" s="148">
        <v>1.5810000000002731</v>
      </c>
      <c r="U61" s="148">
        <v>-75.360841310000026</v>
      </c>
      <c r="V61" s="148">
        <v>246.80399999999997</v>
      </c>
      <c r="W61" s="195">
        <v>67.12118285576922</v>
      </c>
      <c r="X61" s="195">
        <v>120.68589211396879</v>
      </c>
      <c r="Y61" s="195">
        <v>36.647672718630766</v>
      </c>
      <c r="Z61" s="195">
        <v>313.02523216603907</v>
      </c>
      <c r="AA61" s="195">
        <v>-3.8442074800000228</v>
      </c>
      <c r="AB61" s="363">
        <v>297.62503027603032</v>
      </c>
      <c r="AC61" s="363">
        <v>82.958680259999142</v>
      </c>
      <c r="AD61" s="363">
        <v>363.27452891753887</v>
      </c>
      <c r="AE61" s="3"/>
      <c r="AF61" s="194">
        <v>273.92200000000003</v>
      </c>
      <c r="AG61" s="195">
        <v>-202.20299999999997</v>
      </c>
      <c r="AH61" s="195">
        <v>47.533999999999992</v>
      </c>
      <c r="AI61" s="195">
        <v>10.13921366000028</v>
      </c>
      <c r="AJ61" s="195">
        <v>-14.901336979999883</v>
      </c>
      <c r="AK61" s="195">
        <v>537.47997985440782</v>
      </c>
      <c r="AL61" s="195">
        <v>740.01403197356831</v>
      </c>
      <c r="AM61" s="3"/>
    </row>
    <row r="62" spans="1:39" x14ac:dyDescent="0.35">
      <c r="A62" s="247" t="s">
        <v>973</v>
      </c>
      <c r="B62" s="211" t="s">
        <v>152</v>
      </c>
      <c r="C62" s="164">
        <v>13.84</v>
      </c>
      <c r="D62" s="164">
        <v>-14.962</v>
      </c>
      <c r="E62" s="164">
        <v>-7.24</v>
      </c>
      <c r="F62" s="164">
        <v>-51.314999999999998</v>
      </c>
      <c r="G62" s="164">
        <v>28.666</v>
      </c>
      <c r="H62" s="164">
        <v>88.134</v>
      </c>
      <c r="I62" s="164">
        <v>19.826000000000001</v>
      </c>
      <c r="J62" s="164">
        <v>-65.465000000000003</v>
      </c>
      <c r="K62" s="164">
        <v>64.466999999999999</v>
      </c>
      <c r="L62" s="164">
        <v>-39.78</v>
      </c>
      <c r="M62" s="164">
        <v>322.23700000000002</v>
      </c>
      <c r="N62" s="164">
        <v>-34.731999999999999</v>
      </c>
      <c r="O62" s="164">
        <v>82.007000000000005</v>
      </c>
      <c r="P62" s="164">
        <v>3.105</v>
      </c>
      <c r="Q62" s="164">
        <v>35.756</v>
      </c>
      <c r="R62" s="164">
        <v>-94.924999999999997</v>
      </c>
      <c r="S62" s="164">
        <v>65.703999999999994</v>
      </c>
      <c r="T62" s="164">
        <v>5.45</v>
      </c>
      <c r="U62" s="164">
        <v>36.008000000000003</v>
      </c>
      <c r="V62" s="164">
        <v>-77.602999999999994</v>
      </c>
      <c r="W62" s="212">
        <v>13.724192211600002</v>
      </c>
      <c r="X62" s="212">
        <v>-35.713546560999994</v>
      </c>
      <c r="Y62" s="212">
        <v>6.7115444103999966</v>
      </c>
      <c r="Z62" s="212">
        <v>-53.513679040800007</v>
      </c>
      <c r="AA62" s="212">
        <v>7.6208111020000011</v>
      </c>
      <c r="AB62" s="364">
        <v>-93.727316116400019</v>
      </c>
      <c r="AC62" s="364">
        <v>-9.6768566115999999</v>
      </c>
      <c r="AD62" s="364">
        <v>-48.541626602600005</v>
      </c>
      <c r="AE62" s="3"/>
      <c r="AF62" s="163">
        <v>-59.677</v>
      </c>
      <c r="AG62" s="164">
        <v>71.161000000000001</v>
      </c>
      <c r="AH62" s="164">
        <v>312.19299999999998</v>
      </c>
      <c r="AI62" s="164">
        <v>25.942</v>
      </c>
      <c r="AJ62" s="164">
        <v>29.558</v>
      </c>
      <c r="AK62" s="164">
        <v>-68.791488979800008</v>
      </c>
      <c r="AL62" s="164">
        <v>-144.32498822860003</v>
      </c>
      <c r="AM62" s="3"/>
    </row>
    <row r="63" spans="1:39" ht="6.75" customHeight="1" x14ac:dyDescent="0.35">
      <c r="AB63"/>
      <c r="AC63"/>
      <c r="AD63"/>
    </row>
    <row r="64" spans="1:39" x14ac:dyDescent="0.35">
      <c r="A64" s="245" t="s">
        <v>153</v>
      </c>
      <c r="B64" s="147" t="s">
        <v>153</v>
      </c>
      <c r="C64" s="148">
        <v>-30.777000000000083</v>
      </c>
      <c r="D64" s="148">
        <v>29.127000000000162</v>
      </c>
      <c r="E64" s="148">
        <v>13.870999999999819</v>
      </c>
      <c r="F64" s="148">
        <v>200.12899999999968</v>
      </c>
      <c r="G64" s="148">
        <v>-45.823000000000008</v>
      </c>
      <c r="H64" s="148">
        <v>-181.54499999999996</v>
      </c>
      <c r="I64" s="148">
        <v>-19.835999999999878</v>
      </c>
      <c r="J64" s="148">
        <v>116.81900000000005</v>
      </c>
      <c r="K64" s="148">
        <v>-130.05199999999996</v>
      </c>
      <c r="L64" s="148">
        <v>78.223000000000226</v>
      </c>
      <c r="M64" s="148">
        <v>251.8120000000001</v>
      </c>
      <c r="N64" s="148">
        <v>159.74200000000013</v>
      </c>
      <c r="O64" s="148">
        <v>-143.46078634000006</v>
      </c>
      <c r="P64" s="148">
        <v>12.489000000000271</v>
      </c>
      <c r="Q64" s="148">
        <v>-48.281999999999996</v>
      </c>
      <c r="R64" s="148">
        <v>215.33600000000007</v>
      </c>
      <c r="S64" s="148">
        <v>-122.22149567000012</v>
      </c>
      <c r="T64" s="148">
        <v>7.0310000000002733</v>
      </c>
      <c r="U64" s="148">
        <v>-39.352841310000024</v>
      </c>
      <c r="V64" s="148">
        <v>169.20099999999996</v>
      </c>
      <c r="W64" s="195">
        <v>80.845375067369233</v>
      </c>
      <c r="X64" s="195">
        <v>84.971345552968799</v>
      </c>
      <c r="Y64" s="195">
        <v>43.35921712903076</v>
      </c>
      <c r="Z64" s="195">
        <v>259.51155312523906</v>
      </c>
      <c r="AA64" s="195">
        <v>3.7766036219999783</v>
      </c>
      <c r="AB64" s="363">
        <v>203.89771415963031</v>
      </c>
      <c r="AC64" s="363">
        <v>73.28182364839914</v>
      </c>
      <c r="AD64" s="363">
        <v>314.73290231493888</v>
      </c>
      <c r="AF64" s="194">
        <v>214.24500000000003</v>
      </c>
      <c r="AG64" s="195">
        <v>-131.04199999999997</v>
      </c>
      <c r="AH64" s="195">
        <v>359.72699999999998</v>
      </c>
      <c r="AI64" s="195">
        <v>36.08121366000028</v>
      </c>
      <c r="AJ64" s="195">
        <v>14.656663020000117</v>
      </c>
      <c r="AK64" s="195">
        <v>468.68749087460787</v>
      </c>
      <c r="AL64" s="195">
        <v>595.68904374496833</v>
      </c>
    </row>
    <row r="65" spans="1:38" x14ac:dyDescent="0.35">
      <c r="A65" s="248"/>
      <c r="B65" s="92" t="s">
        <v>155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93">
        <v>-122.84911730800013</v>
      </c>
      <c r="T65" s="93">
        <v>8.0566179372002722</v>
      </c>
      <c r="U65" s="93">
        <v>-50.220086980400026</v>
      </c>
      <c r="V65" s="93">
        <v>154.74258120159996</v>
      </c>
      <c r="W65" s="93">
        <v>-57.80653546383077</v>
      </c>
      <c r="X65" s="93">
        <v>59.085133880968797</v>
      </c>
      <c r="Y65" s="93">
        <v>52.522495160430758</v>
      </c>
      <c r="Z65" s="93">
        <v>260.77567255123904</v>
      </c>
      <c r="AA65" s="93">
        <v>7.0670415215999789</v>
      </c>
      <c r="AB65" s="323">
        <v>128.32397018883034</v>
      </c>
      <c r="AC65" s="323">
        <v>77.451635639399143</v>
      </c>
      <c r="AD65" s="323">
        <v>272.27470174313908</v>
      </c>
      <c r="AF65" s="103"/>
      <c r="AG65" s="102"/>
      <c r="AH65" s="102"/>
      <c r="AI65" s="102">
        <v>0</v>
      </c>
      <c r="AJ65" s="93">
        <v>-10.271005149599883</v>
      </c>
      <c r="AK65" s="93">
        <v>314.57676612880789</v>
      </c>
      <c r="AL65" s="93">
        <v>485.11734909296854</v>
      </c>
    </row>
    <row r="66" spans="1:38" x14ac:dyDescent="0.35">
      <c r="A66" s="248"/>
      <c r="B66" s="299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3"/>
      <c r="X66" s="303"/>
      <c r="Y66" s="303"/>
      <c r="Z66" s="303"/>
      <c r="AA66" s="303"/>
      <c r="AB66" s="375"/>
      <c r="AC66" s="375"/>
      <c r="AD66" s="375">
        <v>0</v>
      </c>
      <c r="AF66" s="306"/>
      <c r="AG66" s="306"/>
      <c r="AH66" s="306"/>
      <c r="AI66" s="306"/>
      <c r="AJ66" s="306"/>
      <c r="AK66" s="306"/>
      <c r="AL66" s="306">
        <v>0</v>
      </c>
    </row>
    <row r="67" spans="1:38" x14ac:dyDescent="0.35">
      <c r="B67" s="203" t="s">
        <v>154</v>
      </c>
      <c r="C67" s="200">
        <v>-2.7756500879854457E-2</v>
      </c>
      <c r="D67" s="200">
        <v>2.311061388683916E-2</v>
      </c>
      <c r="E67" s="200">
        <v>1.1169275192871505E-2</v>
      </c>
      <c r="F67" s="200">
        <v>0.11485476721203092</v>
      </c>
      <c r="G67" s="200">
        <v>-4.6980600911091776E-2</v>
      </c>
      <c r="H67" s="200">
        <v>-0.61649212881843984</v>
      </c>
      <c r="I67" s="200">
        <v>-1.8686202796042922E-2</v>
      </c>
      <c r="J67" s="200">
        <v>6.6597290315416266E-2</v>
      </c>
      <c r="K67" s="200">
        <v>-0.16757916438488549</v>
      </c>
      <c r="L67" s="200">
        <v>6.6538504070296614E-2</v>
      </c>
      <c r="M67" s="200">
        <v>0.18800185455205176</v>
      </c>
      <c r="N67" s="200">
        <v>8.5785494376610053E-2</v>
      </c>
      <c r="O67" s="200">
        <v>-0.11984805651348678</v>
      </c>
      <c r="P67" s="200">
        <v>7.6620620276769066E-3</v>
      </c>
      <c r="Q67" s="200">
        <v>-3.4301689472412862E-2</v>
      </c>
      <c r="R67" s="200">
        <v>0.11</v>
      </c>
      <c r="S67" s="200">
        <v>-9.8519878790272686E-2</v>
      </c>
      <c r="T67" s="200">
        <v>4.2794659888666159E-3</v>
      </c>
      <c r="U67" s="200">
        <v>-2.5509466219737667E-2</v>
      </c>
      <c r="V67" s="200">
        <v>7.3786916680149112E-2</v>
      </c>
      <c r="W67" s="200">
        <v>5.5378521101889726E-2</v>
      </c>
      <c r="X67" s="200">
        <v>4.659886081884345E-2</v>
      </c>
      <c r="Y67" s="200">
        <v>2.4090995523679191E-2</v>
      </c>
      <c r="Z67" s="200">
        <v>0.10168504668174964</v>
      </c>
      <c r="AA67" s="200">
        <v>2.3426868388722118E-3</v>
      </c>
      <c r="AB67" s="200">
        <v>9.9053382380889246E-2</v>
      </c>
      <c r="AC67" s="200">
        <v>3.9808451063786589E-2</v>
      </c>
      <c r="AD67" s="200">
        <v>0.12734223149093202</v>
      </c>
      <c r="AE67" s="304"/>
      <c r="AF67" s="199">
        <v>4.0536966034811335E-2</v>
      </c>
      <c r="AG67" s="200">
        <v>-3.2075008946304058E-2</v>
      </c>
      <c r="AH67" s="200">
        <v>6.9806460251435748E-2</v>
      </c>
      <c r="AI67" s="200">
        <v>5.8350322484657319E-3</v>
      </c>
      <c r="AJ67" s="200">
        <v>2.1812727424528589E-3</v>
      </c>
      <c r="AK67" s="200">
        <v>6.13742850650634E-2</v>
      </c>
      <c r="AL67" s="200">
        <v>7.4620092970035273E-2</v>
      </c>
    </row>
    <row r="68" spans="1:38" x14ac:dyDescent="0.35">
      <c r="B68" s="205" t="s">
        <v>1027</v>
      </c>
      <c r="C68" s="202">
        <v>0</v>
      </c>
      <c r="D68" s="202">
        <v>0</v>
      </c>
      <c r="E68" s="202">
        <v>0</v>
      </c>
      <c r="F68" s="202">
        <v>0</v>
      </c>
      <c r="G68" s="202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-9.9025789860685901E-2</v>
      </c>
      <c r="T68" s="202">
        <v>4.903715324639445E-3</v>
      </c>
      <c r="U68" s="202">
        <v>-3.2553878442654213E-2</v>
      </c>
      <c r="V68" s="202">
        <v>6.7481740332466511E-2</v>
      </c>
      <c r="W68" s="202">
        <v>-3.9784041426529131E-2</v>
      </c>
      <c r="X68" s="202">
        <v>3.2258589031719735E-2</v>
      </c>
      <c r="Y68" s="202">
        <v>2.91822426598938E-2</v>
      </c>
      <c r="Z68" s="202">
        <v>0.10218036968874533</v>
      </c>
      <c r="AA68" s="202">
        <v>4.3837974062123624E-3</v>
      </c>
      <c r="AB68" s="202">
        <v>6.2339704690346547E-2</v>
      </c>
      <c r="AC68" s="202">
        <v>4.2073593336791969E-2</v>
      </c>
      <c r="AD68" s="202">
        <v>0.1101634682725498</v>
      </c>
      <c r="AE68" s="4"/>
      <c r="AF68" s="202">
        <v>0</v>
      </c>
      <c r="AG68" s="202">
        <v>0</v>
      </c>
      <c r="AH68" s="202">
        <v>0</v>
      </c>
      <c r="AI68" s="202">
        <v>0</v>
      </c>
      <c r="AJ68" s="202">
        <v>-1.5285787453694897E-3</v>
      </c>
      <c r="AK68" s="202">
        <v>4.1193631279171812E-2</v>
      </c>
      <c r="AL68" s="202">
        <v>6.0769124547122647E-2</v>
      </c>
    </row>
    <row r="69" spans="1:38" s="20" customFormat="1" ht="11.25" customHeight="1" x14ac:dyDescent="0.2">
      <c r="A69" s="171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82"/>
      <c r="X69" s="82"/>
      <c r="Y69" s="82"/>
      <c r="Z69" s="82"/>
      <c r="AA69" s="82"/>
      <c r="AB69" s="355"/>
      <c r="AC69" s="355"/>
      <c r="AD69" s="355">
        <v>0</v>
      </c>
      <c r="AF69" s="26"/>
      <c r="AG69" s="26"/>
      <c r="AH69" s="28"/>
      <c r="AI69" s="28"/>
      <c r="AJ69" s="28"/>
      <c r="AK69" s="28"/>
      <c r="AL69" s="28"/>
    </row>
    <row r="70" spans="1:38" x14ac:dyDescent="0.35">
      <c r="A70" s="247" t="s">
        <v>974</v>
      </c>
      <c r="B70" s="206" t="s">
        <v>131</v>
      </c>
      <c r="C70" s="207">
        <v>55.847000000000001</v>
      </c>
      <c r="D70" s="207">
        <v>57.774000000000001</v>
      </c>
      <c r="E70" s="207">
        <v>59.311999999999998</v>
      </c>
      <c r="F70" s="197">
        <v>60.109000000000002</v>
      </c>
      <c r="G70" s="197">
        <v>60.261000000000003</v>
      </c>
      <c r="H70" s="197">
        <v>60.841000000000001</v>
      </c>
      <c r="I70" s="197">
        <v>60.98</v>
      </c>
      <c r="J70" s="197">
        <v>64.25</v>
      </c>
      <c r="K70" s="197">
        <v>56.959000000000003</v>
      </c>
      <c r="L70" s="197">
        <v>59.936</v>
      </c>
      <c r="M70" s="197">
        <v>61.610999999999997</v>
      </c>
      <c r="N70" s="197">
        <v>68.149000000000001</v>
      </c>
      <c r="O70" s="197">
        <v>80.814999999999998</v>
      </c>
      <c r="P70" s="197">
        <v>82.738</v>
      </c>
      <c r="Q70" s="197">
        <v>84.144999999999996</v>
      </c>
      <c r="R70" s="197">
        <v>47.360999999999997</v>
      </c>
      <c r="S70" s="197">
        <v>88.158000000000001</v>
      </c>
      <c r="T70" s="197">
        <v>90.067999999999998</v>
      </c>
      <c r="U70" s="197">
        <v>93.554000000000002</v>
      </c>
      <c r="V70" s="197">
        <v>95.873999999999995</v>
      </c>
      <c r="W70" s="298">
        <v>89.404830150000009</v>
      </c>
      <c r="X70" s="208">
        <v>86.009346090000008</v>
      </c>
      <c r="Y70" s="208">
        <v>86.215641200000007</v>
      </c>
      <c r="Z70" s="208">
        <v>87.497042649999983</v>
      </c>
      <c r="AA70" s="298">
        <v>85.85967269999999</v>
      </c>
      <c r="AB70" s="374">
        <v>84.33294312000001</v>
      </c>
      <c r="AC70" s="374">
        <v>85.761018340000007</v>
      </c>
      <c r="AD70" s="374">
        <v>88.658845209999996</v>
      </c>
      <c r="AF70" s="196">
        <v>233.042</v>
      </c>
      <c r="AG70" s="197">
        <v>246.33199999999999</v>
      </c>
      <c r="AH70" s="197">
        <v>246.655</v>
      </c>
      <c r="AI70" s="197">
        <v>295.05899999999997</v>
      </c>
      <c r="AJ70" s="197">
        <v>367.654</v>
      </c>
      <c r="AK70" s="197">
        <v>349.12685898000001</v>
      </c>
      <c r="AL70" s="197">
        <v>344.61247937000002</v>
      </c>
    </row>
    <row r="71" spans="1:38" x14ac:dyDescent="0.35">
      <c r="A71" s="171" t="s">
        <v>156</v>
      </c>
      <c r="B71" s="209" t="s">
        <v>156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8">
        <v>-131.02599999999995</v>
      </c>
      <c r="L71" s="148">
        <v>124.77200000000025</v>
      </c>
      <c r="M71" s="148">
        <v>-2.1329999999999174</v>
      </c>
      <c r="N71" s="148">
        <v>258.97000000000014</v>
      </c>
      <c r="O71" s="148">
        <v>-114.41800000000006</v>
      </c>
      <c r="P71" s="148">
        <v>150.15400000000028</v>
      </c>
      <c r="Q71" s="148">
        <v>61.241999999999976</v>
      </c>
      <c r="R71" s="148">
        <v>363.1400000000001</v>
      </c>
      <c r="S71" s="148">
        <v>-36.749495670000115</v>
      </c>
      <c r="T71" s="148">
        <v>156.51300000000026</v>
      </c>
      <c r="U71" s="148">
        <v>88.615158689999959</v>
      </c>
      <c r="V71" s="148">
        <v>412.93299999999999</v>
      </c>
      <c r="W71" s="149">
        <v>120.90108268576925</v>
      </c>
      <c r="X71" s="148">
        <v>273.04482315396876</v>
      </c>
      <c r="Y71" s="148">
        <v>179.64619616863075</v>
      </c>
      <c r="Z71" s="148">
        <v>438.42620898603906</v>
      </c>
      <c r="AA71" s="149">
        <v>115.78889955939981</v>
      </c>
      <c r="AB71" s="149">
        <v>425.96879693603034</v>
      </c>
      <c r="AC71" s="149">
        <v>196.82229537999916</v>
      </c>
      <c r="AD71" s="149">
        <v>487.80890577753894</v>
      </c>
      <c r="AE71" s="3"/>
      <c r="AF71" s="198">
        <v>570.27499999999998</v>
      </c>
      <c r="AG71" s="48">
        <v>3.7730000000000001</v>
      </c>
      <c r="AH71" s="48">
        <v>250.584</v>
      </c>
      <c r="AI71" s="48">
        <v>460.11800000000028</v>
      </c>
      <c r="AJ71" s="48">
        <v>621.31166302000008</v>
      </c>
      <c r="AK71" s="48">
        <v>1012.0183113844083</v>
      </c>
      <c r="AL71" s="48">
        <v>1226.3888976529684</v>
      </c>
    </row>
    <row r="72" spans="1:38" x14ac:dyDescent="0.35">
      <c r="A72" s="171" t="s">
        <v>975</v>
      </c>
      <c r="B72" s="150" t="s">
        <v>168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97">
        <v>-12.687963640000005</v>
      </c>
      <c r="X72" s="94">
        <v>-26.216040310000004</v>
      </c>
      <c r="Y72" s="94">
        <v>3.5975351499999992</v>
      </c>
      <c r="Z72" s="94">
        <v>81.530570860000012</v>
      </c>
      <c r="AA72" s="297">
        <v>-1.357293390000001</v>
      </c>
      <c r="AB72" s="373">
        <v>-138.19387594999998</v>
      </c>
      <c r="AC72" s="373">
        <v>2.2652349800000042</v>
      </c>
      <c r="AD72" s="373">
        <v>-56.614468680000009</v>
      </c>
      <c r="AF72" s="154">
        <v>-76.290000000000006</v>
      </c>
      <c r="AG72" s="27">
        <v>77.942999999999998</v>
      </c>
      <c r="AH72" s="33">
        <v>21.012</v>
      </c>
      <c r="AI72" s="33">
        <v>36.119999999999997</v>
      </c>
      <c r="AJ72" s="33">
        <v>18.43</v>
      </c>
      <c r="AK72" s="33">
        <v>46.224102059999993</v>
      </c>
      <c r="AL72" s="33">
        <v>-193.90040303999999</v>
      </c>
    </row>
    <row r="73" spans="1:38" x14ac:dyDescent="0.35">
      <c r="A73" s="171" t="s">
        <v>976</v>
      </c>
      <c r="B73" s="150" t="s">
        <v>169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33" t="s">
        <v>8</v>
      </c>
      <c r="T73" s="33" t="s">
        <v>8</v>
      </c>
      <c r="U73" s="33">
        <v>0</v>
      </c>
      <c r="V73" s="33">
        <v>0</v>
      </c>
      <c r="W73" s="297">
        <v>0</v>
      </c>
      <c r="X73" s="94">
        <v>0</v>
      </c>
      <c r="Y73" s="94">
        <v>0</v>
      </c>
      <c r="Z73" s="94">
        <v>0</v>
      </c>
      <c r="AA73" s="297">
        <v>0</v>
      </c>
      <c r="AB73" s="373">
        <v>0</v>
      </c>
      <c r="AC73" s="373">
        <v>0</v>
      </c>
      <c r="AD73" s="373">
        <v>0</v>
      </c>
      <c r="AF73" s="162">
        <v>3.15</v>
      </c>
      <c r="AG73" s="33">
        <v>0</v>
      </c>
      <c r="AH73" s="33">
        <v>0</v>
      </c>
      <c r="AI73" s="33" t="s">
        <v>8</v>
      </c>
      <c r="AJ73" s="33">
        <v>0</v>
      </c>
      <c r="AK73" s="33">
        <v>0</v>
      </c>
      <c r="AL73" s="33">
        <v>0</v>
      </c>
    </row>
    <row r="74" spans="1:38" x14ac:dyDescent="0.35">
      <c r="A74" s="171" t="s">
        <v>977</v>
      </c>
      <c r="B74" s="150" t="s">
        <v>170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33" t="s">
        <v>8</v>
      </c>
      <c r="T74" s="33" t="s">
        <v>8</v>
      </c>
      <c r="U74" s="33">
        <v>0</v>
      </c>
      <c r="V74" s="33">
        <v>0</v>
      </c>
      <c r="W74" s="297">
        <v>0</v>
      </c>
      <c r="X74" s="94">
        <v>0</v>
      </c>
      <c r="Y74" s="94">
        <v>0</v>
      </c>
      <c r="Z74" s="94">
        <v>0</v>
      </c>
      <c r="AA74" s="297">
        <v>0</v>
      </c>
      <c r="AB74" s="373">
        <v>0</v>
      </c>
      <c r="AC74" s="373">
        <v>0</v>
      </c>
      <c r="AD74" s="373">
        <v>0</v>
      </c>
      <c r="AF74" s="162">
        <v>31.952999999999999</v>
      </c>
      <c r="AG74" s="33">
        <v>0</v>
      </c>
      <c r="AH74" s="33">
        <v>0</v>
      </c>
      <c r="AI74" s="33" t="s">
        <v>8</v>
      </c>
      <c r="AJ74" s="33">
        <v>0</v>
      </c>
      <c r="AK74" s="33">
        <v>0</v>
      </c>
      <c r="AL74" s="33">
        <v>0</v>
      </c>
    </row>
    <row r="75" spans="1:38" x14ac:dyDescent="0.35">
      <c r="A75" s="171" t="s">
        <v>978</v>
      </c>
      <c r="B75" s="150" t="s">
        <v>171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97">
        <v>3.7435198999999999</v>
      </c>
      <c r="X75" s="94">
        <v>4.2050579799999994</v>
      </c>
      <c r="Y75" s="94">
        <v>4.0943388200000008</v>
      </c>
      <c r="Z75" s="94">
        <v>2.9154628300000001</v>
      </c>
      <c r="AA75" s="297">
        <v>0.90865491999999992</v>
      </c>
      <c r="AB75" s="373">
        <v>1.9371866099999999</v>
      </c>
      <c r="AC75" s="373">
        <v>4.4327287900000005</v>
      </c>
      <c r="AD75" s="373">
        <v>7.5044622099999989</v>
      </c>
      <c r="AF75" s="162">
        <v>31.73</v>
      </c>
      <c r="AG75" s="27">
        <v>16.969000000000001</v>
      </c>
      <c r="AH75" s="33">
        <v>12.438000000000001</v>
      </c>
      <c r="AI75" s="33">
        <v>9.2469999999999999</v>
      </c>
      <c r="AJ75" s="33">
        <v>11.686</v>
      </c>
      <c r="AK75" s="33">
        <v>14.95837953</v>
      </c>
      <c r="AL75" s="33">
        <v>14.78303253</v>
      </c>
    </row>
    <row r="76" spans="1:38" x14ac:dyDescent="0.35">
      <c r="A76" s="171" t="s">
        <v>979</v>
      </c>
      <c r="B76" s="150" t="s">
        <v>172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97">
        <v>-61.390983439999999</v>
      </c>
      <c r="X76" s="94">
        <v>-13.499029029999999</v>
      </c>
      <c r="Y76" s="94">
        <v>2.0564733500000001</v>
      </c>
      <c r="Z76" s="94">
        <v>-51.608657690000001</v>
      </c>
      <c r="AA76" s="297">
        <v>-7.7063208300000019</v>
      </c>
      <c r="AB76" s="373">
        <v>-2.5979345999999994</v>
      </c>
      <c r="AC76" s="373">
        <v>-4.0922199599999995</v>
      </c>
      <c r="AD76" s="373">
        <v>-0.47432002000000006</v>
      </c>
      <c r="AF76" s="162">
        <v>0</v>
      </c>
      <c r="AG76" s="27">
        <v>-157.21899999999999</v>
      </c>
      <c r="AH76" s="33">
        <v>-228.404</v>
      </c>
      <c r="AI76" s="33">
        <v>-200.38200000000001</v>
      </c>
      <c r="AJ76" s="33">
        <v>-76.334999999999994</v>
      </c>
      <c r="AK76" s="33">
        <v>-124.44219681</v>
      </c>
      <c r="AL76" s="33">
        <v>-14.870795410000001</v>
      </c>
    </row>
    <row r="77" spans="1:38" x14ac:dyDescent="0.35">
      <c r="A77" s="171" t="s">
        <v>162</v>
      </c>
      <c r="B77" s="150" t="s">
        <v>162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97">
        <v>13.113302260000001</v>
      </c>
      <c r="X77" s="94">
        <v>5.9348501400000009</v>
      </c>
      <c r="Y77" s="94">
        <v>10.621673289999999</v>
      </c>
      <c r="Z77" s="94">
        <v>-2.5274025699999991</v>
      </c>
      <c r="AA77" s="297">
        <v>16.436432780000004</v>
      </c>
      <c r="AB77" s="373">
        <v>28.834217170000002</v>
      </c>
      <c r="AC77" s="373">
        <v>9.416784830000001</v>
      </c>
      <c r="AD77" s="373">
        <v>-7.2423300300000042</v>
      </c>
      <c r="AF77" s="162">
        <v>0</v>
      </c>
      <c r="AG77" s="27">
        <v>0</v>
      </c>
      <c r="AH77" s="33">
        <v>0</v>
      </c>
      <c r="AI77" s="33">
        <v>0</v>
      </c>
      <c r="AJ77" s="33">
        <v>30.5377692</v>
      </c>
      <c r="AK77" s="33">
        <v>27.14242312</v>
      </c>
      <c r="AL77" s="33">
        <v>47.445104749999999</v>
      </c>
    </row>
    <row r="78" spans="1:38" x14ac:dyDescent="0.35">
      <c r="A78" s="171" t="s">
        <v>163</v>
      </c>
      <c r="B78" s="209" t="s">
        <v>163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8">
        <v>-133.73299999999998</v>
      </c>
      <c r="L78" s="148">
        <v>1.2930000000002622</v>
      </c>
      <c r="M78" s="148">
        <v>-13.374999999999918</v>
      </c>
      <c r="N78" s="148">
        <v>201.44500000000016</v>
      </c>
      <c r="O78" s="148">
        <v>-107.12700000000007</v>
      </c>
      <c r="P78" s="148">
        <v>137.7060000000003</v>
      </c>
      <c r="Q78" s="148">
        <v>26.331999999999979</v>
      </c>
      <c r="R78" s="148">
        <v>248.19200000000012</v>
      </c>
      <c r="S78" s="148">
        <v>-36.730129140000109</v>
      </c>
      <c r="T78" s="148">
        <v>161.28200111000027</v>
      </c>
      <c r="U78" s="148">
        <v>85.268063939999962</v>
      </c>
      <c r="V78" s="148">
        <v>395.80949631000004</v>
      </c>
      <c r="W78" s="149">
        <v>63.678957765769255</v>
      </c>
      <c r="X78" s="148">
        <v>243.46966193396878</v>
      </c>
      <c r="Y78" s="148">
        <v>200.01621677863074</v>
      </c>
      <c r="Z78" s="148">
        <v>468.73618241603918</v>
      </c>
      <c r="AA78" s="149">
        <v>124.07037303939981</v>
      </c>
      <c r="AB78" s="149">
        <v>315.94839016603038</v>
      </c>
      <c r="AC78" s="149">
        <v>208.84482401999915</v>
      </c>
      <c r="AD78" s="149">
        <v>430.98224925753897</v>
      </c>
      <c r="AE78" s="3"/>
      <c r="AF78" s="198">
        <v>560.81799999999998</v>
      </c>
      <c r="AG78" s="48">
        <v>-58.533999999999999</v>
      </c>
      <c r="AH78" s="48">
        <v>55.63</v>
      </c>
      <c r="AI78" s="48">
        <v>305.10300000000035</v>
      </c>
      <c r="AJ78" s="48">
        <v>605.62943222000013</v>
      </c>
      <c r="AK78" s="48">
        <v>975.90101928440833</v>
      </c>
      <c r="AL78" s="48">
        <v>1079.8458364829683</v>
      </c>
    </row>
    <row r="79" spans="1:38" x14ac:dyDescent="0.35">
      <c r="W79" s="296"/>
      <c r="AB79"/>
      <c r="AC79"/>
      <c r="AD79"/>
    </row>
    <row r="80" spans="1:38" x14ac:dyDescent="0.35">
      <c r="B80" s="203" t="s">
        <v>164</v>
      </c>
      <c r="C80" s="204">
        <v>3.5150930358390522E-2</v>
      </c>
      <c r="D80" s="204">
        <v>0.10182967952837749</v>
      </c>
      <c r="E80" s="204">
        <v>8.6409493924175185E-2</v>
      </c>
      <c r="F80" s="204">
        <v>0.16562540890840682</v>
      </c>
      <c r="G80" s="204">
        <v>4.3722168193683778E-3</v>
      </c>
      <c r="H80" s="204">
        <v>-0.68262295749969437</v>
      </c>
      <c r="I80" s="204">
        <v>-2.4423910018357288E-2</v>
      </c>
      <c r="J80" s="204">
        <v>9.4041017909058597E-2</v>
      </c>
      <c r="K80" s="204">
        <v>-0.17232355120316981</v>
      </c>
      <c r="L80" s="204">
        <v>1.099873255131466E-3</v>
      </c>
      <c r="M80" s="204">
        <v>-9.9850157569730483E-3</v>
      </c>
      <c r="N80" s="204">
        <v>0.10818239083889282</v>
      </c>
      <c r="O80" s="204">
        <v>-8.9494446226642071E-2</v>
      </c>
      <c r="P80" s="204">
        <v>8.4470998135243891E-2</v>
      </c>
      <c r="Q80" s="204">
        <v>1.8708526933515209E-2</v>
      </c>
      <c r="R80" s="204">
        <v>0.127</v>
      </c>
      <c r="S80" s="204">
        <v>-2.9607701472782424E-2</v>
      </c>
      <c r="T80" s="204">
        <v>9.8165387337016935E-2</v>
      </c>
      <c r="U80" s="204">
        <v>5.5272860529365767E-2</v>
      </c>
      <c r="V80" s="204">
        <v>0.17317567919351168</v>
      </c>
      <c r="W80" s="200">
        <v>4.382560334093543E-2</v>
      </c>
      <c r="X80" s="200">
        <v>0.13292663061138282</v>
      </c>
      <c r="Y80" s="200">
        <v>0.11113184467186789</v>
      </c>
      <c r="Z80" s="200">
        <v>0.18366604498489475</v>
      </c>
      <c r="AA80" s="200">
        <v>7.6962810796501774E-2</v>
      </c>
      <c r="AB80" s="200">
        <v>0.15348753090601561</v>
      </c>
      <c r="AC80" s="200">
        <v>0.11344953691128394</v>
      </c>
      <c r="AD80" s="200">
        <v>0.17437719714006236</v>
      </c>
      <c r="AF80" s="199">
        <v>0.10611150886933565</v>
      </c>
      <c r="AG80" s="200">
        <v>-1.4327304022091864E-2</v>
      </c>
      <c r="AH80" s="200">
        <v>1.0795223555049723E-2</v>
      </c>
      <c r="AI80" s="200">
        <v>4.9341074301978691E-2</v>
      </c>
      <c r="AJ80" s="200">
        <v>9.0132588210974432E-2</v>
      </c>
      <c r="AK80" s="200">
        <v>0.12779362966974181</v>
      </c>
      <c r="AL80" s="200">
        <v>0.13526889164367853</v>
      </c>
    </row>
    <row r="81" spans="2:38" x14ac:dyDescent="0.35">
      <c r="B81" s="205" t="s">
        <v>165</v>
      </c>
      <c r="C81" s="202">
        <v>3.7293496503639112E-2</v>
      </c>
      <c r="D81" s="202">
        <v>0.10753847752349542</v>
      </c>
      <c r="E81" s="202">
        <v>9.0513580284401124E-2</v>
      </c>
      <c r="F81" s="202">
        <v>0.1705519492799531</v>
      </c>
      <c r="G81" s="202">
        <v>4.7170071798791095E-3</v>
      </c>
      <c r="H81" s="202">
        <v>-0.73068842686827562</v>
      </c>
      <c r="I81" s="202">
        <v>-2.4853272814825762E-2</v>
      </c>
      <c r="J81" s="202">
        <v>9.7005385546942116E-2</v>
      </c>
      <c r="K81" s="202">
        <v>-0.18879106017806802</v>
      </c>
      <c r="L81" s="202">
        <v>1.1402679497400225E-3</v>
      </c>
      <c r="M81" s="202">
        <v>-1.040581430904506E-2</v>
      </c>
      <c r="N81" s="202">
        <v>0.10989784328551182</v>
      </c>
      <c r="O81" s="202">
        <v>-9.5216298059445856E-2</v>
      </c>
      <c r="P81" s="202">
        <v>8.7680157293011721E-2</v>
      </c>
      <c r="Q81" s="202">
        <v>1.9811313657189716E-2</v>
      </c>
      <c r="R81" s="202">
        <v>0.13200000000000001</v>
      </c>
      <c r="S81" s="202">
        <v>-3.1739145079869281E-2</v>
      </c>
      <c r="T81" s="202">
        <v>0.10409796828820736</v>
      </c>
      <c r="U81" s="202">
        <v>5.8798216630740044E-2</v>
      </c>
      <c r="V81" s="202">
        <v>0.18216675373854949</v>
      </c>
      <c r="W81" s="202">
        <v>4.7834951790744193E-2</v>
      </c>
      <c r="X81" s="202">
        <v>0.14275461589260094</v>
      </c>
      <c r="Y81" s="202">
        <v>0.11924928812653517</v>
      </c>
      <c r="Z81" s="202">
        <v>0.19173898037683107</v>
      </c>
      <c r="AA81" s="202">
        <v>8.2183810792063522E-2</v>
      </c>
      <c r="AB81" s="202">
        <v>0.16066318536814722</v>
      </c>
      <c r="AC81" s="202">
        <v>0.11805554943107344</v>
      </c>
      <c r="AD81" s="202">
        <v>0.17967689547034382</v>
      </c>
      <c r="AF81" s="201">
        <v>0.11101242337211582</v>
      </c>
      <c r="AG81" s="202">
        <v>-1.4921146124705541E-2</v>
      </c>
      <c r="AH81" s="202">
        <v>1.1214294627318733E-2</v>
      </c>
      <c r="AI81" s="202">
        <v>5.1673101324349484E-2</v>
      </c>
      <c r="AJ81" s="202">
        <v>9.5574894222544879E-2</v>
      </c>
      <c r="AK81" s="202">
        <v>0.13632403142129884</v>
      </c>
      <c r="AL81" s="202">
        <v>0.14126922863087424</v>
      </c>
    </row>
    <row r="82" spans="2:38" x14ac:dyDescent="0.35">
      <c r="B82" s="47" t="s">
        <v>41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6"/>
      <c r="X82" s="86"/>
      <c r="Y82" s="86"/>
      <c r="Z82" s="86"/>
      <c r="AA82" s="86"/>
      <c r="AB82" s="358"/>
      <c r="AC82" s="358"/>
      <c r="AD82" s="358"/>
      <c r="AF82" s="14"/>
      <c r="AG82" s="14"/>
      <c r="AH82" s="14"/>
      <c r="AI82" s="14"/>
      <c r="AJ82" s="14"/>
      <c r="AK82" s="14"/>
      <c r="AL82" s="14"/>
    </row>
    <row r="83" spans="2:38" x14ac:dyDescent="0.35">
      <c r="B83" s="47" t="s">
        <v>173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7"/>
      <c r="X83" s="87"/>
      <c r="Y83" s="87"/>
      <c r="Z83" s="87"/>
      <c r="AA83" s="87"/>
      <c r="AB83" s="359"/>
      <c r="AC83" s="359"/>
      <c r="AD83" s="359"/>
      <c r="AF83" s="7"/>
    </row>
    <row r="84" spans="2:38" ht="21.5" x14ac:dyDescent="0.35">
      <c r="B84" s="80" t="s">
        <v>174</v>
      </c>
      <c r="C84" s="3" t="s">
        <v>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7"/>
      <c r="X84" s="87"/>
      <c r="Y84" s="87"/>
      <c r="Z84" s="87"/>
      <c r="AA84" s="87"/>
      <c r="AB84" s="359"/>
      <c r="AC84" s="359"/>
      <c r="AD84" s="359"/>
      <c r="AF84" s="3"/>
      <c r="AG84" s="3"/>
      <c r="AH84" s="3"/>
      <c r="AI84" s="3"/>
      <c r="AJ84" s="3"/>
      <c r="AK84" s="3"/>
      <c r="AL84" s="3"/>
    </row>
    <row r="85" spans="2:38" ht="31.5" x14ac:dyDescent="0.35">
      <c r="B85" s="80" t="s">
        <v>175</v>
      </c>
      <c r="C85"/>
      <c r="O85"/>
      <c r="P85"/>
      <c r="Q85"/>
      <c r="R85"/>
      <c r="S85"/>
      <c r="T85"/>
      <c r="U85"/>
      <c r="V85"/>
      <c r="W85" s="87"/>
      <c r="X85" s="87"/>
      <c r="Y85" s="87"/>
      <c r="Z85" s="87"/>
      <c r="AA85" s="87"/>
      <c r="AB85" s="359"/>
      <c r="AC85" s="359"/>
      <c r="AD85" s="359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6:AM66"/>
  <sheetViews>
    <sheetView showGridLines="0" zoomScaleNormal="100" workbookViewId="0">
      <pane xSplit="2" ySplit="10" topLeftCell="S11" activePane="bottomRight" state="frozen"/>
      <selection activeCell="AC24" sqref="AC24"/>
      <selection pane="topRight" activeCell="AC24" sqref="AC24"/>
      <selection pane="bottomLeft" activeCell="AC24" sqref="AC24"/>
      <selection pane="bottomRight" activeCell="L12" sqref="L12"/>
    </sheetView>
  </sheetViews>
  <sheetFormatPr defaultRowHeight="14.5" x14ac:dyDescent="0.35"/>
  <cols>
    <col min="1" max="1" width="2.81640625" style="171" customWidth="1"/>
    <col min="2" max="2" width="34.453125" bestFit="1" customWidth="1"/>
    <col min="3" max="30" width="9.54296875" bestFit="1" customWidth="1"/>
    <col min="31" max="31" width="4.453125" customWidth="1"/>
    <col min="32" max="38" width="11" bestFit="1" customWidth="1"/>
  </cols>
  <sheetData>
    <row r="6" spans="1:38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8" spans="1:38" s="20" customFormat="1" ht="13.5" customHeight="1" x14ac:dyDescent="0.2">
      <c r="A8" s="171"/>
      <c r="B8" s="21" t="s">
        <v>176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933</v>
      </c>
      <c r="AA8" s="22" t="s">
        <v>1007</v>
      </c>
      <c r="AB8" s="22" t="s">
        <v>1026</v>
      </c>
      <c r="AC8" s="22" t="s">
        <v>1037</v>
      </c>
      <c r="AD8" s="22" t="s">
        <v>1069</v>
      </c>
      <c r="AF8" s="22" t="s">
        <v>106</v>
      </c>
      <c r="AG8" s="22" t="s">
        <v>107</v>
      </c>
      <c r="AH8" s="22" t="s">
        <v>108</v>
      </c>
      <c r="AI8" s="22" t="s">
        <v>109</v>
      </c>
      <c r="AJ8" s="22" t="s">
        <v>110</v>
      </c>
      <c r="AK8" s="22" t="s">
        <v>934</v>
      </c>
      <c r="AL8" s="22" t="s">
        <v>1070</v>
      </c>
    </row>
    <row r="9" spans="1:38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  <c r="AH9" s="26"/>
      <c r="AI9" s="26"/>
      <c r="AJ9" s="26"/>
      <c r="AK9" s="26"/>
      <c r="AL9" s="26"/>
    </row>
    <row r="10" spans="1:38" x14ac:dyDescent="0.35">
      <c r="B10" s="10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F10" s="48"/>
      <c r="AG10" s="48"/>
      <c r="AH10" s="48"/>
      <c r="AI10" s="48"/>
      <c r="AJ10" s="48"/>
      <c r="AK10" s="48"/>
      <c r="AL10" s="48"/>
    </row>
    <row r="11" spans="1:38" x14ac:dyDescent="0.35">
      <c r="A11" s="173" t="s">
        <v>980</v>
      </c>
      <c r="B11" s="177" t="s">
        <v>177</v>
      </c>
      <c r="C11" s="178">
        <v>-404.38099999999997</v>
      </c>
      <c r="D11" s="178">
        <v>-439.21800000000007</v>
      </c>
      <c r="E11" s="178">
        <v>-428.65299999999996</v>
      </c>
      <c r="F11" s="178">
        <v>-483.08499999999998</v>
      </c>
      <c r="G11" s="178">
        <v>-413.15600000000006</v>
      </c>
      <c r="H11" s="178">
        <v>-276.99899999999997</v>
      </c>
      <c r="I11" s="178">
        <v>-409.14600000000002</v>
      </c>
      <c r="J11" s="178">
        <v>-549.13599999999997</v>
      </c>
      <c r="K11" s="178">
        <v>-448.40800000000002</v>
      </c>
      <c r="L11" s="178">
        <v>-456.77100000000007</v>
      </c>
      <c r="M11" s="178">
        <v>-517.23199999999997</v>
      </c>
      <c r="N11" s="178">
        <v>-603.21899999999994</v>
      </c>
      <c r="O11" s="178">
        <v>-564.34800514000005</v>
      </c>
      <c r="P11" s="178">
        <v>-585.48</v>
      </c>
      <c r="Q11" s="178">
        <v>-552.73599999999999</v>
      </c>
      <c r="R11" s="178">
        <v>-553.99800000000005</v>
      </c>
      <c r="S11" s="178">
        <v>-509.02199999999999</v>
      </c>
      <c r="T11" s="178">
        <v>-528.00199999999995</v>
      </c>
      <c r="U11" s="178">
        <v>-525.95299999999997</v>
      </c>
      <c r="V11" s="178">
        <v>-617.35699999999997</v>
      </c>
      <c r="W11" s="178">
        <v>-534.01404260999993</v>
      </c>
      <c r="X11" s="178">
        <v>-572.19178598999997</v>
      </c>
      <c r="Y11" s="178">
        <v>-578.01963088999992</v>
      </c>
      <c r="Z11" s="178">
        <v>-670.77600190999999</v>
      </c>
      <c r="AA11" s="178">
        <v>-566.77247060999991</v>
      </c>
      <c r="AB11" s="178">
        <v>-636.83333975000005</v>
      </c>
      <c r="AC11" s="178">
        <v>-596.32449771999995</v>
      </c>
      <c r="AD11" s="178">
        <v>-711.71491676999995</v>
      </c>
      <c r="AF11" s="160">
        <v>-1755.337</v>
      </c>
      <c r="AG11" s="161">
        <v>-1648.4360000000001</v>
      </c>
      <c r="AH11" s="161">
        <v>-2025.6319999999998</v>
      </c>
      <c r="AI11" s="161">
        <v>-2256.5619999999999</v>
      </c>
      <c r="AJ11" s="161">
        <v>-2180.335</v>
      </c>
      <c r="AK11" s="161">
        <v>-2355.0004613999999</v>
      </c>
      <c r="AL11" s="161">
        <v>-2511.64522485</v>
      </c>
    </row>
    <row r="12" spans="1:38" x14ac:dyDescent="0.35">
      <c r="A12" s="174" t="s">
        <v>981</v>
      </c>
      <c r="B12" s="180" t="s">
        <v>178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20"/>
      <c r="AF12" s="162">
        <v>-280.08499999999998</v>
      </c>
      <c r="AG12" s="33">
        <v>-148.137</v>
      </c>
      <c r="AH12" s="33">
        <v>-294.02</v>
      </c>
      <c r="AI12" s="33">
        <v>-342.58900000000006</v>
      </c>
      <c r="AJ12" s="33">
        <v>-342.464</v>
      </c>
      <c r="AK12" s="33">
        <v>-376.43371704000003</v>
      </c>
      <c r="AL12" s="33">
        <v>-402.7862896499999</v>
      </c>
    </row>
    <row r="13" spans="1:38" x14ac:dyDescent="0.35">
      <c r="A13" s="174" t="s">
        <v>982</v>
      </c>
      <c r="B13" s="180" t="s">
        <v>179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F13" s="162">
        <v>-579.63300000000004</v>
      </c>
      <c r="AG13" s="33">
        <v>-488.08800000000002</v>
      </c>
      <c r="AH13" s="33">
        <v>-598.91399999999999</v>
      </c>
      <c r="AI13" s="33">
        <v>-731.73899999999992</v>
      </c>
      <c r="AJ13" s="33">
        <v>-714.52100000000007</v>
      </c>
      <c r="AK13" s="33">
        <v>-740.83784055000001</v>
      </c>
      <c r="AL13" s="33">
        <v>-777.3452421400001</v>
      </c>
    </row>
    <row r="14" spans="1:38" x14ac:dyDescent="0.35">
      <c r="A14" s="174" t="s">
        <v>983</v>
      </c>
      <c r="B14" s="180" t="s">
        <v>180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F14" s="162">
        <v>-203.00200000000001</v>
      </c>
      <c r="AG14" s="33">
        <v>-275.22800000000001</v>
      </c>
      <c r="AH14" s="33">
        <v>-318.83152601999996</v>
      </c>
      <c r="AI14" s="33">
        <v>-347.94636704000004</v>
      </c>
      <c r="AJ14" s="33">
        <v>-335.08331049999998</v>
      </c>
      <c r="AK14" s="33">
        <v>-373.08298285000001</v>
      </c>
      <c r="AL14" s="33">
        <v>-407.8520815</v>
      </c>
    </row>
    <row r="15" spans="1:38" x14ac:dyDescent="0.35">
      <c r="A15" s="180" t="s">
        <v>1080</v>
      </c>
      <c r="B15" s="180" t="s">
        <v>1079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F15" s="162">
        <v>0</v>
      </c>
      <c r="AG15" s="33">
        <v>0</v>
      </c>
      <c r="AH15" s="33">
        <v>-5.3284739800000001</v>
      </c>
      <c r="AI15" s="33">
        <v>-3.7286381000000004</v>
      </c>
      <c r="AJ15" s="33">
        <v>-23.854689499999996</v>
      </c>
      <c r="AK15" s="33">
        <v>-35.216911519999996</v>
      </c>
      <c r="AL15" s="33">
        <v>-50.11968718</v>
      </c>
    </row>
    <row r="16" spans="1:38" x14ac:dyDescent="0.35">
      <c r="A16" s="174" t="s">
        <v>984</v>
      </c>
      <c r="B16" s="180" t="s">
        <v>48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F16" s="162">
        <v>-155.499</v>
      </c>
      <c r="AG16" s="33">
        <v>-163.352</v>
      </c>
      <c r="AH16" s="33">
        <v>-144.32900000000001</v>
      </c>
      <c r="AI16" s="33">
        <v>-123.749</v>
      </c>
      <c r="AJ16" s="33">
        <v>-143.07299999999998</v>
      </c>
      <c r="AK16" s="33">
        <v>-134.87018627999998</v>
      </c>
      <c r="AL16" s="33">
        <v>-144.90787175000003</v>
      </c>
    </row>
    <row r="17" spans="1:39" x14ac:dyDescent="0.35">
      <c r="A17" s="174" t="s">
        <v>985</v>
      </c>
      <c r="B17" s="180" t="s">
        <v>181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1"/>
      <c r="AF17" s="162">
        <v>-248.68699999999998</v>
      </c>
      <c r="AG17" s="33">
        <v>-257.79899999999998</v>
      </c>
      <c r="AH17" s="33">
        <v>-285.66700000000003</v>
      </c>
      <c r="AI17" s="33">
        <v>-328.12300000000005</v>
      </c>
      <c r="AJ17" s="33">
        <v>-317.79500000000002</v>
      </c>
      <c r="AK17" s="33">
        <v>-301.91273645000001</v>
      </c>
      <c r="AL17" s="33">
        <v>-317.62836063000003</v>
      </c>
    </row>
    <row r="18" spans="1:39" x14ac:dyDescent="0.35">
      <c r="A18" s="174" t="s">
        <v>986</v>
      </c>
      <c r="B18" s="180" t="s">
        <v>182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F18" s="162">
        <v>-109.99299999999999</v>
      </c>
      <c r="AG18" s="33">
        <v>-185.16899999999998</v>
      </c>
      <c r="AH18" s="33">
        <v>-211.74400000000003</v>
      </c>
      <c r="AI18" s="33">
        <v>-161.39000000000001</v>
      </c>
      <c r="AJ18" s="33">
        <v>-106.739</v>
      </c>
      <c r="AK18" s="33">
        <v>-179.64712646000001</v>
      </c>
      <c r="AL18" s="33">
        <v>-193.06648781999999</v>
      </c>
    </row>
    <row r="19" spans="1:39" x14ac:dyDescent="0.35">
      <c r="A19" s="174" t="s">
        <v>987</v>
      </c>
      <c r="B19" s="181" t="s">
        <v>183</v>
      </c>
      <c r="C19" s="164">
        <v>-36.118000000000002</v>
      </c>
      <c r="D19" s="164">
        <v>-42.328000000000003</v>
      </c>
      <c r="E19" s="164">
        <v>-42.576000000000001</v>
      </c>
      <c r="F19" s="164">
        <v>-57.415999999999997</v>
      </c>
      <c r="G19" s="164">
        <v>-32.773000000000003</v>
      </c>
      <c r="H19" s="164">
        <v>-14.435</v>
      </c>
      <c r="I19" s="164">
        <v>-35.218000000000004</v>
      </c>
      <c r="J19" s="164">
        <v>-48.238</v>
      </c>
      <c r="K19" s="164">
        <v>-25.72</v>
      </c>
      <c r="L19" s="164">
        <v>-36.369</v>
      </c>
      <c r="M19" s="164">
        <v>-46.098999999999997</v>
      </c>
      <c r="N19" s="164">
        <v>-58.607999999999997</v>
      </c>
      <c r="O19" s="164">
        <v>-43.457000000000001</v>
      </c>
      <c r="P19" s="164">
        <v>-57.22</v>
      </c>
      <c r="Q19" s="164">
        <v>-52.716999999999999</v>
      </c>
      <c r="R19" s="164">
        <v>-63.902999999999999</v>
      </c>
      <c r="S19" s="164">
        <v>-48.000999999999998</v>
      </c>
      <c r="T19" s="164">
        <v>-49.094000000000001</v>
      </c>
      <c r="U19" s="164">
        <v>-43.862000000000002</v>
      </c>
      <c r="V19" s="164">
        <v>-55.847000000000001</v>
      </c>
      <c r="W19" s="164">
        <v>-42.782829530000001</v>
      </c>
      <c r="X19" s="164">
        <v>-49.063971079999995</v>
      </c>
      <c r="Y19" s="164">
        <v>-54.125309650000005</v>
      </c>
      <c r="Z19" s="164">
        <v>-67.027849990000007</v>
      </c>
      <c r="AA19" s="164">
        <v>-45.484999999999999</v>
      </c>
      <c r="AB19" s="164">
        <v>-56.892261959999999</v>
      </c>
      <c r="AC19" s="164">
        <v>-51.930514660000007</v>
      </c>
      <c r="AD19" s="164">
        <v>-63.631427560000006</v>
      </c>
      <c r="AE19" s="2"/>
      <c r="AF19" s="163">
        <v>-178.43799999999999</v>
      </c>
      <c r="AG19" s="164">
        <v>-130.66400000000002</v>
      </c>
      <c r="AH19" s="164">
        <v>-166.79599999999999</v>
      </c>
      <c r="AI19" s="164">
        <v>-217.297</v>
      </c>
      <c r="AJ19" s="164">
        <v>-196.804</v>
      </c>
      <c r="AK19" s="164">
        <v>-212.99996025000002</v>
      </c>
      <c r="AL19" s="164">
        <v>-217.93920417999999</v>
      </c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E20"/>
      <c r="AF20" s="26"/>
      <c r="AG20" s="26"/>
      <c r="AH20" s="26"/>
      <c r="AI20" s="26"/>
      <c r="AJ20" s="26"/>
      <c r="AK20" s="26"/>
      <c r="AL20" s="26"/>
    </row>
    <row r="21" spans="1:39" x14ac:dyDescent="0.35">
      <c r="A21" s="173" t="s">
        <v>988</v>
      </c>
      <c r="B21" s="177" t="s">
        <v>184</v>
      </c>
      <c r="C21" s="178">
        <v>-126.056</v>
      </c>
      <c r="D21" s="178">
        <v>-119.39500000000001</v>
      </c>
      <c r="E21" s="178">
        <v>-118.61</v>
      </c>
      <c r="F21" s="178">
        <v>-133.959</v>
      </c>
      <c r="G21" s="178">
        <v>-109.27500000000001</v>
      </c>
      <c r="H21" s="178">
        <v>-110.32299999999999</v>
      </c>
      <c r="I21" s="178">
        <v>-115.24799999999999</v>
      </c>
      <c r="J21" s="178">
        <v>-156.851</v>
      </c>
      <c r="K21" s="178">
        <v>-78.061000000000007</v>
      </c>
      <c r="L21" s="178">
        <v>-131.69999999999999</v>
      </c>
      <c r="M21" s="178">
        <v>-136.08199999999999</v>
      </c>
      <c r="N21" s="178">
        <v>-142.03800000000001</v>
      </c>
      <c r="O21" s="178">
        <v>-171.41584157</v>
      </c>
      <c r="P21" s="178">
        <v>-163.227</v>
      </c>
      <c r="Q21" s="178">
        <v>-160.12199999999999</v>
      </c>
      <c r="R21" s="178">
        <v>-186.75056000000001</v>
      </c>
      <c r="S21" s="178">
        <v>-170.15899999999999</v>
      </c>
      <c r="T21" s="178">
        <v>-196.11500000000001</v>
      </c>
      <c r="U21" s="178">
        <v>-193.56700000000001</v>
      </c>
      <c r="V21" s="178">
        <v>-225.63648000000001</v>
      </c>
      <c r="W21" s="178">
        <v>-203.76714376999999</v>
      </c>
      <c r="X21" s="178">
        <v>-203.52592227000002</v>
      </c>
      <c r="Y21" s="178">
        <v>-223.98618790000003</v>
      </c>
      <c r="Z21" s="178">
        <v>-256.03352298000004</v>
      </c>
      <c r="AA21" s="178">
        <v>-218.23598568999998</v>
      </c>
      <c r="AB21" s="178">
        <v>-251.41200076000001</v>
      </c>
      <c r="AC21" s="178">
        <v>-233.96788349999997</v>
      </c>
      <c r="AD21" s="178">
        <v>-255.91643581</v>
      </c>
      <c r="AE21" s="20"/>
      <c r="AF21" s="160">
        <v>-498.01899999999989</v>
      </c>
      <c r="AG21" s="161">
        <v>-491.70299999999997</v>
      </c>
      <c r="AH21" s="161">
        <v>-487.88099999999997</v>
      </c>
      <c r="AI21" s="161">
        <v>-681.51656000000003</v>
      </c>
      <c r="AJ21" s="161">
        <v>-785.47947999999997</v>
      </c>
      <c r="AK21" s="161">
        <v>-887.31278818999999</v>
      </c>
      <c r="AL21" s="161">
        <v>-959.53230575999987</v>
      </c>
    </row>
    <row r="22" spans="1:39" x14ac:dyDescent="0.35">
      <c r="A22" s="174" t="s">
        <v>989</v>
      </c>
      <c r="B22" s="180" t="s">
        <v>178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F22" s="162">
        <v>-6.6209999999999996</v>
      </c>
      <c r="AG22" s="33">
        <v>-1.746</v>
      </c>
      <c r="AH22" s="33">
        <v>-5.7279999999999998</v>
      </c>
      <c r="AI22" s="33">
        <v>-4.0329999999999986</v>
      </c>
      <c r="AJ22" s="33">
        <v>-9.3913099999999989</v>
      </c>
      <c r="AK22" s="33">
        <v>-7.0244486399999957</v>
      </c>
      <c r="AL22" s="33">
        <v>-12.017242189999999</v>
      </c>
    </row>
    <row r="23" spans="1:39" x14ac:dyDescent="0.35">
      <c r="A23" s="174" t="s">
        <v>990</v>
      </c>
      <c r="B23" s="180" t="s">
        <v>179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20"/>
      <c r="AF23" s="162">
        <v>-271.69799999999998</v>
      </c>
      <c r="AG23" s="33">
        <v>-248.44499999999999</v>
      </c>
      <c r="AH23" s="33">
        <v>-254.76299999999998</v>
      </c>
      <c r="AI23" s="33">
        <v>-309.83500000000004</v>
      </c>
      <c r="AJ23" s="33">
        <v>-325.35500000000002</v>
      </c>
      <c r="AK23" s="33">
        <v>-397.21382698000002</v>
      </c>
      <c r="AL23" s="33">
        <v>-441.80347942999998</v>
      </c>
    </row>
    <row r="24" spans="1:39" x14ac:dyDescent="0.35">
      <c r="A24" s="174" t="s">
        <v>991</v>
      </c>
      <c r="B24" s="180" t="s">
        <v>180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19"/>
      <c r="AF24" s="162">
        <v>-104.33</v>
      </c>
      <c r="AG24" s="33">
        <v>-123.48599999999999</v>
      </c>
      <c r="AH24" s="33">
        <v>-126.15659325999999</v>
      </c>
      <c r="AI24" s="33">
        <v>-120.32880863</v>
      </c>
      <c r="AJ24" s="33">
        <v>-126.50418520000001</v>
      </c>
      <c r="AK24" s="33">
        <v>-158.11477504999999</v>
      </c>
      <c r="AL24" s="33">
        <v>-182.01678352000002</v>
      </c>
    </row>
    <row r="25" spans="1:39" x14ac:dyDescent="0.35">
      <c r="A25" s="180" t="s">
        <v>1081</v>
      </c>
      <c r="B25" s="180" t="s">
        <v>1079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F25" s="162">
        <v>0</v>
      </c>
      <c r="AG25" s="33">
        <v>0</v>
      </c>
      <c r="AH25" s="33">
        <v>-1.4134067400000001</v>
      </c>
      <c r="AI25" s="33">
        <v>-5.2490329400000002</v>
      </c>
      <c r="AJ25" s="33">
        <v>-25.155814799999998</v>
      </c>
      <c r="AK25" s="33">
        <v>-32.074354840000005</v>
      </c>
      <c r="AL25" s="33">
        <v>-35.594308529999999</v>
      </c>
    </row>
    <row r="26" spans="1:39" x14ac:dyDescent="0.35">
      <c r="A26" s="174" t="s">
        <v>992</v>
      </c>
      <c r="B26" s="180" t="s">
        <v>48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19"/>
      <c r="AF26" s="162">
        <v>-77.543999999999997</v>
      </c>
      <c r="AG26" s="33">
        <v>-82.981000000000009</v>
      </c>
      <c r="AH26" s="33">
        <v>-102.32499999999999</v>
      </c>
      <c r="AI26" s="33">
        <v>-171.31</v>
      </c>
      <c r="AJ26" s="33">
        <v>-224.58199999999999</v>
      </c>
      <c r="AK26" s="33">
        <v>-214.25667381</v>
      </c>
      <c r="AL26" s="33">
        <v>-199.70460762000002</v>
      </c>
    </row>
    <row r="27" spans="1:39" x14ac:dyDescent="0.35">
      <c r="A27" s="174" t="s">
        <v>993</v>
      </c>
      <c r="B27" s="180" t="s">
        <v>181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F27" s="162">
        <v>-20.065999999999999</v>
      </c>
      <c r="AG27" s="33">
        <v>-20.815999999999999</v>
      </c>
      <c r="AH27" s="33">
        <v>-22.319000000000003</v>
      </c>
      <c r="AI27" s="33">
        <v>-32.36956</v>
      </c>
      <c r="AJ27" s="33">
        <v>-29.214169999999999</v>
      </c>
      <c r="AK27" s="33">
        <v>-24.49659604</v>
      </c>
      <c r="AL27" s="33">
        <v>-24.847367489999996</v>
      </c>
    </row>
    <row r="28" spans="1:39" x14ac:dyDescent="0.35">
      <c r="A28" s="174" t="s">
        <v>994</v>
      </c>
      <c r="B28" s="181" t="s">
        <v>183</v>
      </c>
      <c r="C28" s="164">
        <v>-7.9569999999999999</v>
      </c>
      <c r="D28" s="164">
        <v>-3.3180000000000001</v>
      </c>
      <c r="E28" s="164">
        <v>-4.4139999999999997</v>
      </c>
      <c r="F28" s="164">
        <v>-2.0720000000000001</v>
      </c>
      <c r="G28" s="164">
        <v>2.83</v>
      </c>
      <c r="H28" s="164">
        <v>-4.2249999999999996</v>
      </c>
      <c r="I28" s="164">
        <v>-1.6839999999999999</v>
      </c>
      <c r="J28" s="164">
        <v>-11.144</v>
      </c>
      <c r="K28" s="164">
        <v>35.481000000000002</v>
      </c>
      <c r="L28" s="164">
        <v>-7.9470000000000001</v>
      </c>
      <c r="M28" s="164">
        <v>-7.4569999999999999</v>
      </c>
      <c r="N28" s="164">
        <v>4.7469999999999999</v>
      </c>
      <c r="O28" s="164">
        <v>-11.817</v>
      </c>
      <c r="P28" s="164">
        <v>-5.3449999999999998</v>
      </c>
      <c r="Q28" s="164">
        <v>-9.9649999999999999</v>
      </c>
      <c r="R28" s="164">
        <v>-11.263</v>
      </c>
      <c r="S28" s="164">
        <v>-13.568</v>
      </c>
      <c r="T28" s="164">
        <v>-12.002000000000001</v>
      </c>
      <c r="U28" s="164">
        <v>-8.9730000000000008</v>
      </c>
      <c r="V28" s="164">
        <v>-10.731999999999999</v>
      </c>
      <c r="W28" s="164">
        <v>-10.304</v>
      </c>
      <c r="X28" s="164">
        <v>-10.671730019999998</v>
      </c>
      <c r="Y28" s="164">
        <v>-12.82540079</v>
      </c>
      <c r="Z28" s="164">
        <v>-20.330970749999999</v>
      </c>
      <c r="AA28" s="164">
        <v>-12.54019931</v>
      </c>
      <c r="AB28" s="164">
        <v>-11.51253679</v>
      </c>
      <c r="AC28" s="164">
        <v>-17.013934860000003</v>
      </c>
      <c r="AD28" s="164">
        <v>-22.481846020000003</v>
      </c>
      <c r="AE28" s="386"/>
      <c r="AF28" s="163">
        <v>-17.760999999999999</v>
      </c>
      <c r="AG28" s="164">
        <v>-14.222999999999999</v>
      </c>
      <c r="AH28" s="164">
        <v>24.824000000000002</v>
      </c>
      <c r="AI28" s="164">
        <v>-38.39</v>
      </c>
      <c r="AJ28" s="164">
        <v>-45.274999999999999</v>
      </c>
      <c r="AK28" s="164">
        <v>-54.132101560000002</v>
      </c>
      <c r="AL28" s="164">
        <v>-63.548516980000002</v>
      </c>
    </row>
    <row r="29" spans="1:39" s="20" customFormat="1" ht="6" customHeight="1" x14ac:dyDescent="0.35">
      <c r="A29" s="171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E29"/>
      <c r="AF29" s="26"/>
      <c r="AG29" s="26"/>
      <c r="AH29" s="26"/>
      <c r="AI29" s="26"/>
      <c r="AJ29" s="26"/>
      <c r="AK29" s="26"/>
      <c r="AL29" s="26"/>
    </row>
    <row r="30" spans="1:39" x14ac:dyDescent="0.35">
      <c r="A30" s="173" t="s">
        <v>995</v>
      </c>
      <c r="B30" s="177" t="s">
        <v>185</v>
      </c>
      <c r="C30" s="178">
        <v>639.85100000000011</v>
      </c>
      <c r="D30" s="178">
        <v>10.597999999999999</v>
      </c>
      <c r="E30" s="178">
        <v>17.285</v>
      </c>
      <c r="F30" s="178">
        <v>50.594999999999999</v>
      </c>
      <c r="G30" s="178">
        <v>-3.8169999999999997</v>
      </c>
      <c r="H30" s="178">
        <v>-0.41999999999999993</v>
      </c>
      <c r="I30" s="178">
        <v>30.167000000000005</v>
      </c>
      <c r="J30" s="178">
        <v>53.341999999999992</v>
      </c>
      <c r="K30" s="178">
        <v>6.3780000000000001</v>
      </c>
      <c r="L30" s="178">
        <v>125.77099999999999</v>
      </c>
      <c r="M30" s="178">
        <v>13.358999999999998</v>
      </c>
      <c r="N30" s="178">
        <v>63.985999999999997</v>
      </c>
      <c r="O30" s="178">
        <v>-1.4040000000000017</v>
      </c>
      <c r="P30" s="178">
        <v>13.703000000000001</v>
      </c>
      <c r="Q30" s="178">
        <v>37.492999999999995</v>
      </c>
      <c r="R30" s="178">
        <v>119.461</v>
      </c>
      <c r="S30" s="178">
        <v>5.5900000000000007</v>
      </c>
      <c r="T30" s="178">
        <v>5.6710000000000003</v>
      </c>
      <c r="U30" s="178">
        <v>14.652999999999999</v>
      </c>
      <c r="V30" s="178">
        <v>40.192</v>
      </c>
      <c r="W30" s="178">
        <v>64.316963880000003</v>
      </c>
      <c r="X30" s="178">
        <v>39.461662930000003</v>
      </c>
      <c r="Y30" s="178">
        <v>-5.6540084999999989</v>
      </c>
      <c r="Z30" s="178">
        <v>-20.690641849999999</v>
      </c>
      <c r="AA30" s="178">
        <v>16.39720419</v>
      </c>
      <c r="AB30" s="178">
        <v>140.79181055000006</v>
      </c>
      <c r="AC30" s="178">
        <v>1.8269849799999951</v>
      </c>
      <c r="AD30" s="178">
        <v>58.555438460000019</v>
      </c>
      <c r="AF30" s="160">
        <v>718.32900000000006</v>
      </c>
      <c r="AG30" s="161">
        <v>79.275999999999996</v>
      </c>
      <c r="AH30" s="161">
        <v>209.49400000000003</v>
      </c>
      <c r="AI30" s="161">
        <v>169.25499999999997</v>
      </c>
      <c r="AJ30" s="161">
        <v>66.105999999999995</v>
      </c>
      <c r="AK30" s="161">
        <v>77.431976460000001</v>
      </c>
      <c r="AL30" s="161">
        <v>217.57143818000009</v>
      </c>
      <c r="AM30" s="282"/>
    </row>
    <row r="31" spans="1:39" x14ac:dyDescent="0.35">
      <c r="A31" s="174" t="s">
        <v>186</v>
      </c>
      <c r="B31" s="180" t="s">
        <v>186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F31" s="162">
        <v>644.89300000000014</v>
      </c>
      <c r="AG31" s="33">
        <v>158.518</v>
      </c>
      <c r="AH31" s="33">
        <v>229.161</v>
      </c>
      <c r="AI31" s="33">
        <v>200.38200000000001</v>
      </c>
      <c r="AJ31" s="33">
        <v>73.093999999999994</v>
      </c>
      <c r="AK31" s="33">
        <v>124.44219681</v>
      </c>
      <c r="AL31" s="33">
        <v>14.870795410000001</v>
      </c>
      <c r="AM31" s="282"/>
    </row>
    <row r="32" spans="1:39" x14ac:dyDescent="0.35">
      <c r="A32" s="174" t="s">
        <v>187</v>
      </c>
      <c r="B32" s="180" t="s">
        <v>187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5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20"/>
      <c r="AF32" s="162">
        <v>11.264000000000001</v>
      </c>
      <c r="AG32" s="33">
        <v>6.1510000000000007</v>
      </c>
      <c r="AH32" s="33">
        <v>3.9010000000000002</v>
      </c>
      <c r="AI32" s="33">
        <v>6.1389999999999993</v>
      </c>
      <c r="AJ32" s="33">
        <v>3.8160000000000003</v>
      </c>
      <c r="AK32" s="33">
        <v>-2.1389176800000005</v>
      </c>
      <c r="AL32" s="33">
        <v>9.8368105100000012</v>
      </c>
    </row>
    <row r="33" spans="1:38" x14ac:dyDescent="0.35">
      <c r="A33" s="174" t="s">
        <v>188</v>
      </c>
      <c r="B33" s="180" t="s">
        <v>188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18"/>
      <c r="AF33" s="162">
        <v>-19.015000000000001</v>
      </c>
      <c r="AG33" s="33">
        <v>-7.5919999999999996</v>
      </c>
      <c r="AH33" s="33">
        <v>-2.5289999999999999</v>
      </c>
      <c r="AI33" s="33">
        <v>-8.5920000000000005</v>
      </c>
      <c r="AJ33" s="33">
        <v>-8.41</v>
      </c>
      <c r="AK33" s="33">
        <v>-25.70713872</v>
      </c>
      <c r="AL33" s="33">
        <v>-17.45755733</v>
      </c>
    </row>
    <row r="34" spans="1:38" x14ac:dyDescent="0.35">
      <c r="A34" s="174" t="s">
        <v>183</v>
      </c>
      <c r="B34" s="181" t="s">
        <v>183</v>
      </c>
      <c r="C34" s="164">
        <v>1.3460000000000001</v>
      </c>
      <c r="D34" s="164">
        <v>8.2219999999999995</v>
      </c>
      <c r="E34" s="164">
        <v>12.125</v>
      </c>
      <c r="F34" s="164">
        <v>59.494</v>
      </c>
      <c r="G34" s="164">
        <v>2.0230000000000001</v>
      </c>
      <c r="H34" s="164">
        <v>-10.884</v>
      </c>
      <c r="I34" s="164">
        <v>-29.373999999999999</v>
      </c>
      <c r="J34" s="164">
        <v>-39.57</v>
      </c>
      <c r="K34" s="164">
        <v>2.355</v>
      </c>
      <c r="L34" s="164">
        <v>-44.234000000000002</v>
      </c>
      <c r="M34" s="164">
        <v>5.9009999999999998</v>
      </c>
      <c r="N34" s="164">
        <v>14.939</v>
      </c>
      <c r="O34" s="164">
        <v>-8.8510000000000009</v>
      </c>
      <c r="P34" s="164">
        <v>-5.1989999999999998</v>
      </c>
      <c r="Q34" s="164">
        <v>-5.7249999999999996</v>
      </c>
      <c r="R34" s="164">
        <v>-8.9009999999999998</v>
      </c>
      <c r="S34" s="164">
        <v>-1.034</v>
      </c>
      <c r="T34" s="164">
        <v>1.0620000000000001</v>
      </c>
      <c r="U34" s="164">
        <v>-2.0459999999999998</v>
      </c>
      <c r="V34" s="164">
        <v>-0.376</v>
      </c>
      <c r="W34" s="164">
        <v>9.5295205100000064</v>
      </c>
      <c r="X34" s="164">
        <v>29.97473029</v>
      </c>
      <c r="Y34" s="164">
        <v>-3.5453984999999992</v>
      </c>
      <c r="Z34" s="164">
        <v>-55.121016250000004</v>
      </c>
      <c r="AA34" s="164">
        <v>7.4903494700000008</v>
      </c>
      <c r="AB34" s="164">
        <v>144.47548920000003</v>
      </c>
      <c r="AC34" s="164">
        <v>-2.4277103900000041</v>
      </c>
      <c r="AD34" s="164">
        <v>60.783261310000015</v>
      </c>
      <c r="AE34" s="18"/>
      <c r="AF34" s="163">
        <v>81.186999999999998</v>
      </c>
      <c r="AG34" s="164">
        <v>-77.805000000000007</v>
      </c>
      <c r="AH34" s="164">
        <v>-21.039000000000009</v>
      </c>
      <c r="AI34" s="164">
        <v>-28.675999999999998</v>
      </c>
      <c r="AJ34" s="164">
        <v>-2.3939999999999997</v>
      </c>
      <c r="AK34" s="164">
        <v>-19.162163949999993</v>
      </c>
      <c r="AL34" s="164">
        <v>210.32138959000002</v>
      </c>
    </row>
    <row r="35" spans="1:38" ht="7.5" customHeight="1" x14ac:dyDescent="0.35"/>
    <row r="36" spans="1:38" x14ac:dyDescent="0.35">
      <c r="A36" s="173" t="s">
        <v>996</v>
      </c>
      <c r="B36" s="176" t="s">
        <v>189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-0.49199999999999999</v>
      </c>
      <c r="O36" s="161">
        <v>-1.194</v>
      </c>
      <c r="P36" s="161">
        <v>-12.192</v>
      </c>
      <c r="Q36" s="161">
        <v>-20.847000000000001</v>
      </c>
      <c r="R36" s="161">
        <v>-30.038</v>
      </c>
      <c r="S36" s="161">
        <v>-44.124000000000002</v>
      </c>
      <c r="T36" s="161">
        <v>-58.963000000000001</v>
      </c>
      <c r="U36" s="161">
        <v>-64.191000000000003</v>
      </c>
      <c r="V36" s="161">
        <v>-56.6</v>
      </c>
      <c r="W36" s="161">
        <v>-41.004241581408429</v>
      </c>
      <c r="X36" s="161">
        <v>-69.051995930000004</v>
      </c>
      <c r="Y36" s="161">
        <v>-42.890540780000009</v>
      </c>
      <c r="Z36" s="161">
        <v>-49.495258079999999</v>
      </c>
      <c r="AA36" s="161">
        <v>-29.640118289999979</v>
      </c>
      <c r="AB36" s="161">
        <v>-40.152574379190867</v>
      </c>
      <c r="AC36" s="161">
        <v>-27.823990730000027</v>
      </c>
      <c r="AD36" s="161">
        <v>-36.684285569268205</v>
      </c>
      <c r="AE36" s="18"/>
      <c r="AF36" s="160">
        <v>0</v>
      </c>
      <c r="AG36" s="161">
        <v>0</v>
      </c>
      <c r="AH36" s="161">
        <v>-0.49199999999999999</v>
      </c>
      <c r="AI36" s="161">
        <v>-64.271000000000001</v>
      </c>
      <c r="AJ36" s="161">
        <v>-223.87799999999999</v>
      </c>
      <c r="AK36" s="161">
        <v>-202.44203610140846</v>
      </c>
      <c r="AL36" s="161">
        <v>-134.30096896845907</v>
      </c>
    </row>
    <row r="37" spans="1:38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E37" s="18"/>
      <c r="AF37" s="26"/>
      <c r="AG37" s="26"/>
      <c r="AH37" s="26"/>
      <c r="AI37" s="26"/>
      <c r="AJ37" s="26"/>
      <c r="AK37" s="26"/>
      <c r="AL37" s="26"/>
    </row>
    <row r="38" spans="1:38" x14ac:dyDescent="0.35">
      <c r="A38" s="173" t="s">
        <v>997</v>
      </c>
      <c r="B38" s="105" t="s">
        <v>190</v>
      </c>
      <c r="C38" s="90">
        <v>109.4140000000001</v>
      </c>
      <c r="D38" s="90">
        <v>-548.0150000000001</v>
      </c>
      <c r="E38" s="90">
        <v>-529.97799999999995</v>
      </c>
      <c r="F38" s="90">
        <v>-566.44899999999996</v>
      </c>
      <c r="G38" s="90">
        <v>-526.24800000000005</v>
      </c>
      <c r="H38" s="90">
        <v>-387.74199999999996</v>
      </c>
      <c r="I38" s="90">
        <v>-494.22699999999998</v>
      </c>
      <c r="J38" s="90">
        <v>-652.64499999999998</v>
      </c>
      <c r="K38" s="90">
        <v>-520.09100000000001</v>
      </c>
      <c r="L38" s="90">
        <v>-462.70000000000005</v>
      </c>
      <c r="M38" s="90">
        <v>-639.95499999999993</v>
      </c>
      <c r="N38" s="90">
        <v>-681.76299999999992</v>
      </c>
      <c r="O38" s="90">
        <v>-738.36184671000001</v>
      </c>
      <c r="P38" s="90">
        <v>-747.19600000000003</v>
      </c>
      <c r="Q38" s="90">
        <v>-696.21199999999999</v>
      </c>
      <c r="R38" s="90">
        <v>-651.32556</v>
      </c>
      <c r="S38" s="90">
        <v>-717.71499999999992</v>
      </c>
      <c r="T38" s="90">
        <v>-777.40899999999999</v>
      </c>
      <c r="U38" s="90">
        <v>-769.05799999999999</v>
      </c>
      <c r="V38" s="90">
        <v>-859.40147999999999</v>
      </c>
      <c r="W38" s="90">
        <v>-714.46846408140834</v>
      </c>
      <c r="X38" s="90">
        <v>-805.30804125999998</v>
      </c>
      <c r="Y38" s="90">
        <v>-850.55036806999988</v>
      </c>
      <c r="Z38" s="90">
        <v>-996.99542482000004</v>
      </c>
      <c r="AA38" s="90">
        <v>-798.25137039999981</v>
      </c>
      <c r="AB38" s="90">
        <v>-787.60610433919089</v>
      </c>
      <c r="AC38" s="90">
        <v>-856.28938697000012</v>
      </c>
      <c r="AD38" s="90">
        <v>-945.76019968926812</v>
      </c>
      <c r="AF38" s="158">
        <v>-1535.0269999999998</v>
      </c>
      <c r="AG38" s="159">
        <v>-2060.8630000000003</v>
      </c>
      <c r="AH38" s="159">
        <v>-2304.5109999999995</v>
      </c>
      <c r="AI38" s="159">
        <v>-2833.09456</v>
      </c>
      <c r="AJ38" s="159">
        <v>-3123.5864799999999</v>
      </c>
      <c r="AK38" s="159">
        <v>-3367.3233092314085</v>
      </c>
      <c r="AL38" s="159">
        <v>-3387.9070613984591</v>
      </c>
    </row>
    <row r="39" spans="1:38" x14ac:dyDescent="0.35"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64" spans="2:2" x14ac:dyDescent="0.35">
      <c r="B64" s="11"/>
    </row>
    <row r="66" spans="2:2" x14ac:dyDescent="0.35">
      <c r="B66" t="s">
        <v>41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F8:AL8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Y52"/>
  <sheetViews>
    <sheetView showGridLines="0" zoomScaleNormal="100" workbookViewId="0">
      <pane xSplit="2" ySplit="10" topLeftCell="Y14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D25" sqref="AD25:AD26"/>
    </sheetView>
  </sheetViews>
  <sheetFormatPr defaultRowHeight="14.5" x14ac:dyDescent="0.35"/>
  <cols>
    <col min="1" max="1" width="5.7265625" style="376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0" width="8.54296875" customWidth="1"/>
    <col min="31" max="31" width="10.453125" customWidth="1"/>
  </cols>
  <sheetData>
    <row r="1" spans="1:51" ht="7.5" hidden="1" customHeight="1" x14ac:dyDescent="0.35"/>
    <row r="2" spans="1:51" ht="3" customHeight="1" x14ac:dyDescent="0.35"/>
    <row r="3" spans="1:51" ht="7.5" customHeight="1" x14ac:dyDescent="0.35"/>
    <row r="6" spans="1:51" ht="9" customHeight="1" x14ac:dyDescent="0.35"/>
    <row r="7" spans="1:51" ht="9" customHeight="1" x14ac:dyDescent="0.35"/>
    <row r="8" spans="1:51" x14ac:dyDescent="0.35">
      <c r="B8" s="307" t="s">
        <v>1028</v>
      </c>
      <c r="C8" s="328" t="s">
        <v>83</v>
      </c>
      <c r="D8" s="328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28" t="s">
        <v>103</v>
      </c>
      <c r="X8" s="328" t="s">
        <v>104</v>
      </c>
      <c r="Y8" s="328" t="s">
        <v>105</v>
      </c>
      <c r="Z8" s="328" t="s">
        <v>933</v>
      </c>
      <c r="AA8" s="328" t="s">
        <v>1007</v>
      </c>
      <c r="AB8" s="328" t="s">
        <v>1026</v>
      </c>
      <c r="AC8" s="328" t="s">
        <v>1037</v>
      </c>
      <c r="AD8" s="328" t="s">
        <v>1069</v>
      </c>
    </row>
    <row r="9" spans="1:51" ht="8.25" customHeight="1" x14ac:dyDescent="0.35">
      <c r="B9" s="307"/>
      <c r="C9" s="327"/>
      <c r="D9" s="327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7"/>
      <c r="X9" s="327"/>
      <c r="Y9" s="327"/>
      <c r="Z9" s="327"/>
      <c r="AA9" s="327"/>
      <c r="AB9" s="327"/>
      <c r="AC9" s="327"/>
      <c r="AD9" s="327"/>
    </row>
    <row r="10" spans="1:51" x14ac:dyDescent="0.35">
      <c r="A10" s="171"/>
      <c r="B10" s="106" t="s">
        <v>211</v>
      </c>
      <c r="C10" s="116"/>
      <c r="D10" s="116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1" ht="14.25" customHeight="1" x14ac:dyDescent="0.35">
      <c r="A11" s="377" t="s">
        <v>1008</v>
      </c>
      <c r="B11" s="218" t="s">
        <v>1008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"/>
    </row>
    <row r="12" spans="1:51" ht="15.75" customHeight="1" x14ac:dyDescent="0.35">
      <c r="A12" s="378" t="s">
        <v>112</v>
      </c>
      <c r="B12" s="230" t="s">
        <v>112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  <c r="AE12" s="3"/>
    </row>
    <row r="13" spans="1:51" x14ac:dyDescent="0.35">
      <c r="A13" s="299"/>
      <c r="B13" s="25"/>
    </row>
    <row r="14" spans="1:51" ht="14.25" customHeight="1" x14ac:dyDescent="0.35">
      <c r="A14" s="377" t="s">
        <v>113</v>
      </c>
      <c r="B14" s="218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35">
      <c r="A15" s="376" t="s">
        <v>1029</v>
      </c>
      <c r="B15" s="220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"/>
    </row>
    <row r="16" spans="1:51" x14ac:dyDescent="0.35">
      <c r="A16" s="376" t="s">
        <v>1030</v>
      </c>
      <c r="B16" s="220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"/>
    </row>
    <row r="17" spans="1:51" x14ac:dyDescent="0.35">
      <c r="A17" s="376" t="s">
        <v>116</v>
      </c>
      <c r="B17" s="216" t="s">
        <v>116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1048.6639505399851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1329.1901286499997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  <c r="AE17" s="3"/>
    </row>
    <row r="18" spans="1:51" x14ac:dyDescent="0.35">
      <c r="A18" s="245" t="s">
        <v>941</v>
      </c>
      <c r="B18" s="223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  <c r="AE18" s="3"/>
    </row>
    <row r="19" spans="1:51" ht="30" hidden="1" x14ac:dyDescent="0.35">
      <c r="A19" s="377" t="s">
        <v>118</v>
      </c>
      <c r="B19" s="224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1" s="308" customFormat="1" ht="40" hidden="1" x14ac:dyDescent="0.35">
      <c r="A20" s="377" t="s">
        <v>119</v>
      </c>
      <c r="B20" s="309" t="s">
        <v>119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</row>
    <row r="21" spans="1:51" x14ac:dyDescent="0.35">
      <c r="A21" s="299"/>
      <c r="B21" s="25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</row>
    <row r="22" spans="1:51" ht="17.25" customHeight="1" x14ac:dyDescent="0.35">
      <c r="A22" s="378" t="s">
        <v>120</v>
      </c>
      <c r="B22" s="228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3"/>
    </row>
    <row r="23" spans="1:51" x14ac:dyDescent="0.35">
      <c r="A23" s="299"/>
      <c r="B23" s="25"/>
    </row>
    <row r="24" spans="1:51" ht="18.75" customHeight="1" x14ac:dyDescent="0.35">
      <c r="A24" s="377" t="s">
        <v>121</v>
      </c>
      <c r="B24" s="218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35">
      <c r="A25" s="247" t="s">
        <v>946</v>
      </c>
      <c r="B25" s="220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"/>
    </row>
    <row r="26" spans="1:51" x14ac:dyDescent="0.35">
      <c r="A26" s="247" t="s">
        <v>947</v>
      </c>
      <c r="B26" s="220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"/>
    </row>
    <row r="27" spans="1:51" x14ac:dyDescent="0.35">
      <c r="A27" s="376" t="s">
        <v>122</v>
      </c>
      <c r="B27" s="216" t="s">
        <v>122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413.93729765356676</v>
      </c>
      <c r="H27" s="104">
        <v>126.25401271999999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568.99394953000035</v>
      </c>
      <c r="N27" s="104">
        <v>890.29418619999967</v>
      </c>
      <c r="O27" s="104">
        <v>506.32797036000022</v>
      </c>
      <c r="P27" s="104">
        <v>795.57620663000057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  <c r="AE27" s="3"/>
    </row>
    <row r="28" spans="1:51" x14ac:dyDescent="0.35">
      <c r="A28" s="247" t="s">
        <v>1031</v>
      </c>
      <c r="B28" s="223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</row>
    <row r="29" spans="1:51" ht="40" hidden="1" x14ac:dyDescent="0.35">
      <c r="A29" s="377" t="s">
        <v>124</v>
      </c>
      <c r="B29" s="224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51" s="308" customFormat="1" ht="70" hidden="1" x14ac:dyDescent="0.35">
      <c r="A30" s="377" t="s">
        <v>125</v>
      </c>
      <c r="B30" s="309" t="s">
        <v>125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</row>
    <row r="31" spans="1:51" x14ac:dyDescent="0.35">
      <c r="A31" s="299"/>
      <c r="B31" s="25"/>
    </row>
    <row r="32" spans="1:51" ht="15" customHeight="1" x14ac:dyDescent="0.35">
      <c r="A32" s="377" t="s">
        <v>126</v>
      </c>
      <c r="B32" s="218" t="s">
        <v>126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</row>
    <row r="33" spans="1:34" x14ac:dyDescent="0.35">
      <c r="A33" s="379" t="s">
        <v>127</v>
      </c>
      <c r="B33" s="220" t="s">
        <v>127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G33" s="312"/>
    </row>
    <row r="34" spans="1:34" x14ac:dyDescent="0.35">
      <c r="A34" s="379" t="s">
        <v>128</v>
      </c>
      <c r="B34" s="220" t="s">
        <v>128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G34" s="312"/>
    </row>
    <row r="35" spans="1:34" s="308" customFormat="1" x14ac:dyDescent="0.35">
      <c r="A35" s="380" t="s">
        <v>1032</v>
      </c>
      <c r="B35" s="310" t="s">
        <v>1032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  <c r="AG35" s="313"/>
    </row>
    <row r="36" spans="1:34" x14ac:dyDescent="0.35">
      <c r="A36" s="379" t="s">
        <v>130</v>
      </c>
      <c r="B36" s="220" t="s">
        <v>130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G36" s="314"/>
    </row>
    <row r="37" spans="1:34" x14ac:dyDescent="0.35">
      <c r="A37" s="379" t="s">
        <v>1041</v>
      </c>
      <c r="B37" s="221" t="s">
        <v>48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G37" s="312"/>
      <c r="AH37" s="313"/>
    </row>
    <row r="38" spans="1:34" x14ac:dyDescent="0.35">
      <c r="A38" s="299"/>
      <c r="B38" s="25"/>
    </row>
    <row r="39" spans="1:34" ht="20.25" customHeight="1" x14ac:dyDescent="0.35">
      <c r="A39" s="299" t="s">
        <v>132</v>
      </c>
      <c r="B39" s="92" t="s">
        <v>132</v>
      </c>
      <c r="C39" s="148">
        <v>626.60918456744992</v>
      </c>
      <c r="D39" s="148">
        <v>63.679302853440504</v>
      </c>
      <c r="E39" s="148">
        <v>57.214592340375532</v>
      </c>
      <c r="F39" s="148">
        <v>300.35774902757572</v>
      </c>
      <c r="G39" s="148">
        <v>-66.941066838528172</v>
      </c>
      <c r="H39" s="148">
        <v>-225.25035181168047</v>
      </c>
      <c r="I39" s="148">
        <v>-9.792221725014997</v>
      </c>
      <c r="J39" s="148">
        <v>168.21063202999994</v>
      </c>
      <c r="K39" s="148">
        <v>-203.66324557999997</v>
      </c>
      <c r="L39" s="148">
        <v>74.270936499999834</v>
      </c>
      <c r="M39" s="148">
        <v>-57.861342909999735</v>
      </c>
      <c r="N39" s="148">
        <v>250.60116734999963</v>
      </c>
      <c r="O39" s="148">
        <v>-188.65928471999968</v>
      </c>
      <c r="P39" s="148">
        <v>98.256363960000499</v>
      </c>
      <c r="Q39" s="148">
        <v>5.467855140000097</v>
      </c>
      <c r="R39" s="148">
        <v>390.17602784149688</v>
      </c>
      <c r="S39" s="148">
        <v>-69.875178519999736</v>
      </c>
      <c r="T39" s="148">
        <v>127.89826882000011</v>
      </c>
      <c r="U39" s="148">
        <v>60.837210360000086</v>
      </c>
      <c r="V39" s="148">
        <v>375.60941360228514</v>
      </c>
      <c r="W39" s="148">
        <v>25.336008297176704</v>
      </c>
      <c r="X39" s="148">
        <v>211.92514424396791</v>
      </c>
      <c r="Y39" s="148">
        <v>99.885472318630718</v>
      </c>
      <c r="Z39" s="148">
        <v>394.498371216039</v>
      </c>
      <c r="AA39" s="148">
        <v>37.487296099399487</v>
      </c>
      <c r="AB39" s="148">
        <v>206.36901664522065</v>
      </c>
      <c r="AC39" s="148">
        <v>137.41609565689953</v>
      </c>
      <c r="AD39" s="148">
        <v>433.81050915270703</v>
      </c>
    </row>
    <row r="40" spans="1:34" x14ac:dyDescent="0.35">
      <c r="A40" s="299"/>
      <c r="B40" s="25"/>
    </row>
    <row r="41" spans="1:34" x14ac:dyDescent="0.35">
      <c r="A41" s="381" t="s">
        <v>131</v>
      </c>
      <c r="B41" s="206" t="s">
        <v>131</v>
      </c>
      <c r="C41" s="330">
        <v>127.35797221999999</v>
      </c>
      <c r="D41" s="330">
        <v>128.81406279000001</v>
      </c>
      <c r="E41" s="330">
        <v>129.92924166</v>
      </c>
      <c r="F41" s="330">
        <v>106.97146187</v>
      </c>
      <c r="G41" s="330">
        <v>125.98377715000001</v>
      </c>
      <c r="H41" s="330">
        <v>127.50694763000001</v>
      </c>
      <c r="I41" s="330">
        <v>128.00256490499999</v>
      </c>
      <c r="J41" s="330">
        <v>135.16721110999998</v>
      </c>
      <c r="K41" s="330">
        <v>130.07648318</v>
      </c>
      <c r="L41" s="330">
        <v>136.50474122000003</v>
      </c>
      <c r="M41" s="330">
        <v>137.21147281</v>
      </c>
      <c r="N41" s="330">
        <v>144.2808813</v>
      </c>
      <c r="O41" s="330">
        <v>162.90398637000001</v>
      </c>
      <c r="P41" s="330">
        <v>165.49998638000002</v>
      </c>
      <c r="Q41" s="330">
        <v>172.73107563000005</v>
      </c>
      <c r="R41" s="330">
        <v>138.87305202322855</v>
      </c>
      <c r="S41" s="330">
        <v>171.48046437000002</v>
      </c>
      <c r="T41" s="330">
        <v>171.12588533999997</v>
      </c>
      <c r="U41" s="330">
        <v>174.37183746000002</v>
      </c>
      <c r="V41" s="330">
        <v>182.2285953653959</v>
      </c>
      <c r="W41" s="330">
        <v>168.99073667999997</v>
      </c>
      <c r="X41" s="330">
        <v>165.50221447000001</v>
      </c>
      <c r="Y41" s="330">
        <v>164.81377257000003</v>
      </c>
      <c r="Z41" s="330">
        <v>164.39567872000003</v>
      </c>
      <c r="AA41" s="330">
        <v>166.77636680000001</v>
      </c>
      <c r="AB41" s="330">
        <v>166.20650978000003</v>
      </c>
      <c r="AC41" s="330">
        <v>168.74908926000001</v>
      </c>
      <c r="AD41" s="330">
        <v>173.42326636999999</v>
      </c>
    </row>
    <row r="42" spans="1:34" ht="20" x14ac:dyDescent="0.35">
      <c r="A42" s="299" t="s">
        <v>1042</v>
      </c>
      <c r="B42" s="209" t="s">
        <v>156</v>
      </c>
      <c r="C42" s="148">
        <v>753.96715678744988</v>
      </c>
      <c r="D42" s="148">
        <v>192.49336564344051</v>
      </c>
      <c r="E42" s="148">
        <v>187.14383400037553</v>
      </c>
      <c r="F42" s="148">
        <v>407.32921089757571</v>
      </c>
      <c r="G42" s="148">
        <v>59.042710311471836</v>
      </c>
      <c r="H42" s="148">
        <v>-97.743404181680461</v>
      </c>
      <c r="I42" s="148">
        <v>118.21034317998499</v>
      </c>
      <c r="J42" s="148">
        <v>303.37784313999992</v>
      </c>
      <c r="K42" s="148">
        <v>-73.586762399999969</v>
      </c>
      <c r="L42" s="148">
        <v>210.77567771999986</v>
      </c>
      <c r="M42" s="148">
        <v>79.350129900000269</v>
      </c>
      <c r="N42" s="148">
        <v>394.88204864999966</v>
      </c>
      <c r="O42" s="148">
        <v>-25.755298349999663</v>
      </c>
      <c r="P42" s="148">
        <v>263.75635034000049</v>
      </c>
      <c r="Q42" s="148">
        <v>178.19893077000015</v>
      </c>
      <c r="R42" s="148">
        <v>529.0490798647254</v>
      </c>
      <c r="S42" s="148">
        <v>101.60528585000029</v>
      </c>
      <c r="T42" s="148">
        <v>299.02415416000008</v>
      </c>
      <c r="U42" s="148">
        <v>235.20904782000011</v>
      </c>
      <c r="V42" s="148">
        <v>557.83800896768105</v>
      </c>
      <c r="W42" s="148">
        <v>194.32674497717667</v>
      </c>
      <c r="X42" s="148">
        <v>377.42735871396792</v>
      </c>
      <c r="Y42" s="148">
        <v>264.69924488863074</v>
      </c>
      <c r="Z42" s="148">
        <v>558.89404993603898</v>
      </c>
      <c r="AA42" s="148">
        <v>204.26366289939949</v>
      </c>
      <c r="AB42" s="148">
        <v>372.57552642522069</v>
      </c>
      <c r="AC42" s="148">
        <v>306.16518491689953</v>
      </c>
      <c r="AD42" s="148">
        <v>607.23377552270699</v>
      </c>
    </row>
    <row r="43" spans="1:34" x14ac:dyDescent="0.35">
      <c r="A43" s="382">
        <v>1</v>
      </c>
      <c r="B43" s="150" t="s">
        <v>168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</row>
    <row r="44" spans="1:34" x14ac:dyDescent="0.35">
      <c r="A44" s="382">
        <v>2</v>
      </c>
      <c r="B44" s="150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4" x14ac:dyDescent="0.35">
      <c r="A45" s="382">
        <v>3</v>
      </c>
      <c r="B45" s="150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4" x14ac:dyDescent="0.35">
      <c r="A46" s="382">
        <v>4</v>
      </c>
      <c r="B46" s="150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4" x14ac:dyDescent="0.35">
      <c r="A47" s="382">
        <v>5</v>
      </c>
      <c r="B47" s="150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4" x14ac:dyDescent="0.35">
      <c r="A48" s="382">
        <v>6</v>
      </c>
      <c r="B48" s="150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6.5" customHeight="1" x14ac:dyDescent="0.35">
      <c r="A49" s="299" t="s">
        <v>1043</v>
      </c>
      <c r="B49" s="209" t="s">
        <v>163</v>
      </c>
      <c r="C49" s="148">
        <v>99.342843327449827</v>
      </c>
      <c r="D49" s="148">
        <v>195.46383643344049</v>
      </c>
      <c r="E49" s="148">
        <v>186.80796132037551</v>
      </c>
      <c r="F49" s="148">
        <v>425.27678006757566</v>
      </c>
      <c r="G49" s="148">
        <v>72.810686151471842</v>
      </c>
      <c r="H49" s="148">
        <v>-94.228764301680457</v>
      </c>
      <c r="I49" s="148">
        <v>93.912313329984997</v>
      </c>
      <c r="J49" s="148">
        <v>258.7611236599999</v>
      </c>
      <c r="K49" s="148">
        <v>-75.639099199999961</v>
      </c>
      <c r="L49" s="148">
        <v>92.670645779999845</v>
      </c>
      <c r="M49" s="148">
        <v>68.519090700000262</v>
      </c>
      <c r="N49" s="148">
        <v>333.93896719999964</v>
      </c>
      <c r="O49" s="148">
        <v>-18.675828589999664</v>
      </c>
      <c r="P49" s="148">
        <v>253.94690598000051</v>
      </c>
      <c r="Q49" s="148">
        <v>144.92150308000015</v>
      </c>
      <c r="R49" s="148">
        <v>414.76921473472538</v>
      </c>
      <c r="S49" s="148">
        <v>100.48307096000028</v>
      </c>
      <c r="T49" s="148">
        <v>300.49791684000007</v>
      </c>
      <c r="U49" s="148">
        <v>231.86282890000012</v>
      </c>
      <c r="V49" s="148">
        <v>536.69954652768104</v>
      </c>
      <c r="W49" s="148">
        <v>146.86950445717667</v>
      </c>
      <c r="X49" s="148">
        <v>348.10791576396792</v>
      </c>
      <c r="Y49" s="148">
        <v>285.06926549863073</v>
      </c>
      <c r="Z49" s="148">
        <v>579.788631946039</v>
      </c>
      <c r="AA49" s="148">
        <v>205.21154640939949</v>
      </c>
      <c r="AB49" s="148">
        <v>416.82989634522073</v>
      </c>
      <c r="AC49" s="148">
        <v>318.1877135568995</v>
      </c>
      <c r="AD49" s="148">
        <v>548.94046924270708</v>
      </c>
    </row>
    <row r="50" spans="1:30" x14ac:dyDescent="0.35">
      <c r="A50" s="171"/>
      <c r="B50" s="20"/>
    </row>
    <row r="51" spans="1:30" ht="13.5" customHeight="1" x14ac:dyDescent="0.35">
      <c r="A51" s="383" t="s">
        <v>1044</v>
      </c>
      <c r="B51" s="203" t="s">
        <v>164</v>
      </c>
      <c r="C51" s="331">
        <v>9.8711040315984017E-2</v>
      </c>
      <c r="D51" s="331">
        <v>0.16313160855170067</v>
      </c>
      <c r="E51" s="331">
        <v>0.15720808277899476</v>
      </c>
      <c r="F51" s="331">
        <v>0.25109534398915034</v>
      </c>
      <c r="G51" s="331">
        <v>8.0133258363485407E-2</v>
      </c>
      <c r="H51" s="331">
        <v>-0.33858097597490394</v>
      </c>
      <c r="I51" s="331">
        <v>8.9228027432333615E-2</v>
      </c>
      <c r="J51" s="331">
        <v>0.15240222338076073</v>
      </c>
      <c r="K51" s="331">
        <v>-0.10599849929136175</v>
      </c>
      <c r="L51" s="331">
        <v>8.143944035402019E-2</v>
      </c>
      <c r="M51" s="331">
        <v>5.3123732869639922E-2</v>
      </c>
      <c r="N51" s="331">
        <v>0.18179743081064278</v>
      </c>
      <c r="O51" s="331">
        <v>-1.6524694115530775E-2</v>
      </c>
      <c r="P51" s="331">
        <v>0.16118076637378903</v>
      </c>
      <c r="Q51" s="331">
        <v>0.10864054989809127</v>
      </c>
      <c r="R51" s="331">
        <v>0.21993851211993382</v>
      </c>
      <c r="S51" s="331">
        <v>8.6518342926907618E-2</v>
      </c>
      <c r="T51" s="331">
        <v>0.1932478933895703</v>
      </c>
      <c r="U51" s="331">
        <v>0.15919211867805583</v>
      </c>
      <c r="V51" s="331">
        <v>0.24508645414337454</v>
      </c>
      <c r="W51" s="331">
        <v>0.10967448085378884</v>
      </c>
      <c r="X51" s="331">
        <v>0.20309183737567019</v>
      </c>
      <c r="Y51" s="331">
        <v>0.16896342123446101</v>
      </c>
      <c r="Z51" s="331">
        <v>0.23614566921576605</v>
      </c>
      <c r="AA51" s="331">
        <v>0.13539727133372384</v>
      </c>
      <c r="AB51" s="331">
        <v>0.21128277961134775</v>
      </c>
      <c r="AC51" s="331">
        <v>0.17926967458935314</v>
      </c>
      <c r="AD51" s="331">
        <v>0.22849142520313639</v>
      </c>
    </row>
    <row r="52" spans="1:30" x14ac:dyDescent="0.35">
      <c r="A52" s="171" t="s">
        <v>1045</v>
      </c>
      <c r="B52" s="205" t="s">
        <v>165</v>
      </c>
      <c r="C52" s="332">
        <v>0.10133362924903333</v>
      </c>
      <c r="D52" s="332">
        <v>0.16378408699623745</v>
      </c>
      <c r="E52" s="332">
        <v>0.15756693230319133</v>
      </c>
      <c r="F52" s="332">
        <v>0.25132875073107591</v>
      </c>
      <c r="G52" s="332">
        <v>8.0414095125585117E-2</v>
      </c>
      <c r="H52" s="332">
        <v>-0.34249681295386897</v>
      </c>
      <c r="I52" s="332">
        <v>8.955424974952847E-2</v>
      </c>
      <c r="J52" s="332">
        <v>0.15278701301641109</v>
      </c>
      <c r="K52" s="332">
        <v>-0.10677747114836778</v>
      </c>
      <c r="L52" s="332">
        <v>8.172421536599743E-2</v>
      </c>
      <c r="M52" s="332">
        <v>5.3312181946869659E-2</v>
      </c>
      <c r="N52" s="332">
        <v>0.18217512096047983</v>
      </c>
      <c r="O52" s="332">
        <v>-1.6599396326219863E-2</v>
      </c>
      <c r="P52" s="332">
        <v>0.16169075049523302</v>
      </c>
      <c r="Q52" s="332">
        <v>0.10902992728902568</v>
      </c>
      <c r="R52" s="332">
        <v>0.22069838481127738</v>
      </c>
      <c r="S52" s="332">
        <v>8.6827976092574116E-2</v>
      </c>
      <c r="T52" s="332">
        <v>0.19395373830944102</v>
      </c>
      <c r="U52" s="332">
        <v>0.15988529484760083</v>
      </c>
      <c r="V52" s="332">
        <v>0.24620104938640788</v>
      </c>
      <c r="W52" s="332">
        <v>0.11032680043353511</v>
      </c>
      <c r="X52" s="332">
        <v>0.20410761766557495</v>
      </c>
      <c r="Y52" s="332">
        <v>0.16995775405095973</v>
      </c>
      <c r="Z52" s="332">
        <v>0.23716557414634493</v>
      </c>
      <c r="AA52" s="332">
        <v>0.13593115921253965</v>
      </c>
      <c r="AB52" s="332">
        <v>0.2119625300326618</v>
      </c>
      <c r="AC52" s="332">
        <v>0.17986476945889751</v>
      </c>
      <c r="AD52" s="332">
        <v>0.2288537892918972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D531-0D6C-4868-BBDB-06E1384FCDC2}">
  <dimension ref="A1:BD52"/>
  <sheetViews>
    <sheetView showGridLines="0" zoomScaleNormal="100" workbookViewId="0">
      <pane xSplit="2" ySplit="10" topLeftCell="X11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D23" sqref="AD23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0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307" t="s">
        <v>1028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28" t="s">
        <v>103</v>
      </c>
      <c r="X8" s="328" t="s">
        <v>104</v>
      </c>
      <c r="Y8" s="328" t="s">
        <v>105</v>
      </c>
      <c r="Z8" s="328" t="s">
        <v>933</v>
      </c>
      <c r="AA8" s="328" t="s">
        <v>1007</v>
      </c>
      <c r="AB8" s="328" t="s">
        <v>1026</v>
      </c>
      <c r="AC8" s="328" t="s">
        <v>1037</v>
      </c>
      <c r="AD8" s="328" t="s">
        <v>1069</v>
      </c>
    </row>
    <row r="9" spans="1:56" ht="8.25" customHeight="1" x14ac:dyDescent="0.35">
      <c r="B9" s="30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7"/>
      <c r="X9" s="327"/>
      <c r="Y9" s="327"/>
      <c r="Z9" s="327"/>
      <c r="AA9" s="327"/>
      <c r="AB9" s="327"/>
      <c r="AC9" s="327"/>
      <c r="AD9" s="327"/>
    </row>
    <row r="10" spans="1:56" x14ac:dyDescent="0.35">
      <c r="A10" s="20"/>
      <c r="B10" s="106" t="s">
        <v>211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6" ht="15" customHeight="1" x14ac:dyDescent="0.35">
      <c r="A11" s="377" t="s">
        <v>1008</v>
      </c>
      <c r="B11" s="218" t="s">
        <v>1008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"/>
    </row>
    <row r="12" spans="1:56" ht="15" customHeight="1" x14ac:dyDescent="0.35">
      <c r="A12" s="378" t="s">
        <v>112</v>
      </c>
      <c r="B12" s="230" t="s">
        <v>112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  <c r="AE12" s="3"/>
    </row>
    <row r="13" spans="1:56" x14ac:dyDescent="0.35">
      <c r="A13" s="299"/>
      <c r="B13" s="25"/>
    </row>
    <row r="14" spans="1:56" ht="17.25" customHeight="1" x14ac:dyDescent="0.35">
      <c r="A14" s="377" t="s">
        <v>113</v>
      </c>
      <c r="B14" s="218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76" t="s">
        <v>1029</v>
      </c>
      <c r="B15" s="220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"/>
    </row>
    <row r="16" spans="1:56" x14ac:dyDescent="0.35">
      <c r="A16" s="376" t="s">
        <v>1030</v>
      </c>
      <c r="B16" s="220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"/>
    </row>
    <row r="17" spans="1:55" x14ac:dyDescent="0.35">
      <c r="A17" s="376" t="s">
        <v>116</v>
      </c>
      <c r="B17" s="216" t="s">
        <v>116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1048.6639505399849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1329.1901286500001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  <c r="AE17" s="3"/>
    </row>
    <row r="18" spans="1:55" x14ac:dyDescent="0.35">
      <c r="A18" s="245" t="s">
        <v>941</v>
      </c>
      <c r="B18" s="223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  <c r="AE18" s="3"/>
    </row>
    <row r="19" spans="1:55" ht="30" hidden="1" x14ac:dyDescent="0.35">
      <c r="A19" s="377" t="s">
        <v>118</v>
      </c>
      <c r="B19" s="224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5" s="308" customFormat="1" ht="40" hidden="1" x14ac:dyDescent="0.35">
      <c r="A20" s="377" t="s">
        <v>119</v>
      </c>
      <c r="B20" s="309" t="s">
        <v>119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</row>
    <row r="21" spans="1:55" x14ac:dyDescent="0.35">
      <c r="A21" s="299"/>
      <c r="B21" s="25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"/>
    </row>
    <row r="22" spans="1:55" ht="17.25" customHeight="1" x14ac:dyDescent="0.35">
      <c r="A22" s="378" t="s">
        <v>120</v>
      </c>
      <c r="B22" s="228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3"/>
    </row>
    <row r="23" spans="1:55" x14ac:dyDescent="0.35">
      <c r="A23" s="299"/>
      <c r="B23" s="25"/>
      <c r="AE23" s="3"/>
    </row>
    <row r="24" spans="1:55" ht="18.75" customHeight="1" x14ac:dyDescent="0.35">
      <c r="A24" s="377" t="s">
        <v>121</v>
      </c>
      <c r="B24" s="218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47" t="s">
        <v>946</v>
      </c>
      <c r="B25" s="220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"/>
    </row>
    <row r="26" spans="1:55" x14ac:dyDescent="0.35">
      <c r="A26" s="247" t="s">
        <v>947</v>
      </c>
      <c r="B26" s="220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"/>
    </row>
    <row r="27" spans="1:55" x14ac:dyDescent="0.35">
      <c r="A27" s="376" t="s">
        <v>122</v>
      </c>
      <c r="B27" s="216" t="s">
        <v>122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413.93729765356682</v>
      </c>
      <c r="H27" s="104">
        <v>126.25401272000002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568.99394953000012</v>
      </c>
      <c r="N27" s="104">
        <v>890.29418619999967</v>
      </c>
      <c r="O27" s="104">
        <v>506.32797036000022</v>
      </c>
      <c r="P27" s="104">
        <v>795.57620663000023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  <c r="AE27" s="3"/>
    </row>
    <row r="28" spans="1:55" x14ac:dyDescent="0.35">
      <c r="A28" s="247" t="s">
        <v>1031</v>
      </c>
      <c r="B28" s="223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3"/>
    </row>
    <row r="29" spans="1:55" ht="40" hidden="1" x14ac:dyDescent="0.35">
      <c r="A29" s="377" t="s">
        <v>124</v>
      </c>
      <c r="B29" s="224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s="3"/>
    </row>
    <row r="30" spans="1:55" s="308" customFormat="1" ht="70" hidden="1" x14ac:dyDescent="0.35">
      <c r="A30" s="377" t="s">
        <v>125</v>
      </c>
      <c r="B30" s="309" t="s">
        <v>125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  <c r="AE30" s="3"/>
    </row>
    <row r="31" spans="1:55" x14ac:dyDescent="0.35">
      <c r="A31" s="299"/>
      <c r="B31" s="25"/>
      <c r="AE31" s="3"/>
    </row>
    <row r="32" spans="1:55" ht="13.5" customHeight="1" x14ac:dyDescent="0.35">
      <c r="A32" s="377" t="s">
        <v>126</v>
      </c>
      <c r="B32" s="218" t="s">
        <v>126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  <c r="AE32" s="3"/>
    </row>
    <row r="33" spans="1:31" x14ac:dyDescent="0.35">
      <c r="A33" s="379" t="s">
        <v>127</v>
      </c>
      <c r="B33" s="220" t="s">
        <v>127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  <c r="AE33" s="3"/>
    </row>
    <row r="34" spans="1:31" x14ac:dyDescent="0.35">
      <c r="A34" s="379" t="s">
        <v>128</v>
      </c>
      <c r="B34" s="220" t="s">
        <v>128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  <c r="AE34" s="3"/>
    </row>
    <row r="35" spans="1:31" s="308" customFormat="1" x14ac:dyDescent="0.35">
      <c r="A35" s="380" t="s">
        <v>1032</v>
      </c>
      <c r="B35" s="310" t="s">
        <v>1032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  <c r="AE35" s="3"/>
    </row>
    <row r="36" spans="1:31" x14ac:dyDescent="0.35">
      <c r="A36" s="379" t="s">
        <v>130</v>
      </c>
      <c r="B36" s="220" t="s">
        <v>130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  <c r="AE36" s="3"/>
    </row>
    <row r="37" spans="1:31" x14ac:dyDescent="0.35">
      <c r="A37" s="379" t="s">
        <v>1041</v>
      </c>
      <c r="B37" s="221" t="s">
        <v>131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  <c r="AE37" s="3"/>
    </row>
    <row r="38" spans="1:31" x14ac:dyDescent="0.35">
      <c r="A38" s="299"/>
      <c r="B38" s="25"/>
      <c r="AE38" s="3"/>
    </row>
    <row r="39" spans="1:31" ht="16.5" customHeight="1" x14ac:dyDescent="0.35">
      <c r="A39" s="299" t="s">
        <v>132</v>
      </c>
      <c r="B39" s="92" t="s">
        <v>132</v>
      </c>
      <c r="C39" s="148">
        <v>622.99418482744989</v>
      </c>
      <c r="D39" s="148">
        <v>57.311856873440604</v>
      </c>
      <c r="E39" s="148">
        <v>48.681133830375472</v>
      </c>
      <c r="F39" s="148">
        <v>264.70152539757555</v>
      </c>
      <c r="G39" s="148">
        <v>-85.537646428528149</v>
      </c>
      <c r="H39" s="148">
        <v>-244.01617015168057</v>
      </c>
      <c r="I39" s="148">
        <v>-31.371518625014971</v>
      </c>
      <c r="J39" s="148">
        <v>148.39214963000006</v>
      </c>
      <c r="K39" s="148">
        <v>-222.53646173999982</v>
      </c>
      <c r="L39" s="148">
        <v>52.540042359999916</v>
      </c>
      <c r="M39" s="148">
        <v>-81.578435869999907</v>
      </c>
      <c r="N39" s="148">
        <v>226.1203037299997</v>
      </c>
      <c r="O39" s="148">
        <v>-212.94951375999966</v>
      </c>
      <c r="P39" s="148">
        <v>76.416614750000235</v>
      </c>
      <c r="Q39" s="148">
        <v>-15.074692109999773</v>
      </c>
      <c r="R39" s="148">
        <v>348.15419026000018</v>
      </c>
      <c r="S39" s="148">
        <v>-101.58730113999979</v>
      </c>
      <c r="T39" s="148">
        <v>92.408232540000085</v>
      </c>
      <c r="U39" s="148">
        <v>27.714032750000115</v>
      </c>
      <c r="V39" s="148">
        <v>330.96309588758106</v>
      </c>
      <c r="W39" s="148">
        <v>0.95032875717663501</v>
      </c>
      <c r="X39" s="148">
        <v>178.45293308396776</v>
      </c>
      <c r="Y39" s="148">
        <v>65.358793358630805</v>
      </c>
      <c r="Z39" s="148">
        <v>340.53055740603895</v>
      </c>
      <c r="AA39" s="148">
        <v>-6.3322126706007111</v>
      </c>
      <c r="AB39" s="148">
        <v>168.73033426522079</v>
      </c>
      <c r="AC39" s="148">
        <v>98.837320926899451</v>
      </c>
      <c r="AD39" s="148">
        <v>391.07015742270698</v>
      </c>
      <c r="AE39" s="3"/>
    </row>
    <row r="40" spans="1:31" x14ac:dyDescent="0.35">
      <c r="A40" s="299"/>
      <c r="B40" s="25"/>
    </row>
    <row r="41" spans="1:31" x14ac:dyDescent="0.35">
      <c r="A41" s="381" t="s">
        <v>131</v>
      </c>
      <c r="B41" s="206" t="s">
        <v>131</v>
      </c>
      <c r="C41" s="330">
        <v>53.610158219999995</v>
      </c>
      <c r="D41" s="330">
        <v>55.585625790000009</v>
      </c>
      <c r="E41" s="330">
        <v>57.153576860000001</v>
      </c>
      <c r="F41" s="330">
        <v>57.970355639999994</v>
      </c>
      <c r="G41" s="330">
        <v>58.157518590000002</v>
      </c>
      <c r="H41" s="330">
        <v>58.762322700000006</v>
      </c>
      <c r="I41" s="330">
        <v>58.915310714999997</v>
      </c>
      <c r="J41" s="330">
        <v>62.210684220000012</v>
      </c>
      <c r="K41" s="330">
        <v>55.307638390000008</v>
      </c>
      <c r="L41" s="330">
        <v>58.444497060000003</v>
      </c>
      <c r="M41" s="330">
        <v>60.190603660000001</v>
      </c>
      <c r="N41" s="330">
        <v>66.144554230000011</v>
      </c>
      <c r="O41" s="330">
        <v>76.815003910000001</v>
      </c>
      <c r="P41" s="330">
        <v>78.862023500000006</v>
      </c>
      <c r="Q41" s="330">
        <v>80.304511200000007</v>
      </c>
      <c r="R41" s="330">
        <v>43.533327290000003</v>
      </c>
      <c r="S41" s="330">
        <v>85.192918519999992</v>
      </c>
      <c r="T41" s="330">
        <v>85.814635489999986</v>
      </c>
      <c r="U41" s="330">
        <v>89.211678020000008</v>
      </c>
      <c r="V41" s="330">
        <v>91.898177099999998</v>
      </c>
      <c r="W41" s="330">
        <v>86.301743909999999</v>
      </c>
      <c r="X41" s="330">
        <v>83.19921678</v>
      </c>
      <c r="Y41" s="330">
        <v>83.338660340000004</v>
      </c>
      <c r="Z41" s="330">
        <v>84.45344892</v>
      </c>
      <c r="AA41" s="330">
        <v>82.830977959999998</v>
      </c>
      <c r="AB41" s="330">
        <v>81.356805919999999</v>
      </c>
      <c r="AC41" s="330">
        <v>82.879469670000006</v>
      </c>
      <c r="AD41" s="330">
        <v>85.612250540000005</v>
      </c>
    </row>
    <row r="42" spans="1:31" ht="20" x14ac:dyDescent="0.35">
      <c r="A42" s="299" t="s">
        <v>1048</v>
      </c>
      <c r="B42" s="209" t="s">
        <v>156</v>
      </c>
      <c r="C42" s="148">
        <v>676.6043430474499</v>
      </c>
      <c r="D42" s="148">
        <v>112.89748266344061</v>
      </c>
      <c r="E42" s="148">
        <v>105.83471069037547</v>
      </c>
      <c r="F42" s="148">
        <v>322.67188103757553</v>
      </c>
      <c r="G42" s="148">
        <v>-27.380127838528146</v>
      </c>
      <c r="H42" s="148">
        <v>-185.25384745168057</v>
      </c>
      <c r="I42" s="148">
        <v>27.543792089985025</v>
      </c>
      <c r="J42" s="148">
        <v>210.60283385000008</v>
      </c>
      <c r="K42" s="148">
        <v>-167.2288233499998</v>
      </c>
      <c r="L42" s="148">
        <v>110.98453941999992</v>
      </c>
      <c r="M42" s="148">
        <v>-21.387832209999907</v>
      </c>
      <c r="N42" s="148">
        <v>292.26485795999974</v>
      </c>
      <c r="O42" s="148">
        <v>-136.13450984999966</v>
      </c>
      <c r="P42" s="148">
        <v>155.27863825000026</v>
      </c>
      <c r="Q42" s="148">
        <v>65.229819090000234</v>
      </c>
      <c r="R42" s="148">
        <v>391.68751755000017</v>
      </c>
      <c r="S42" s="148">
        <v>-16.394382619999803</v>
      </c>
      <c r="T42" s="148">
        <v>178.22286803000009</v>
      </c>
      <c r="U42" s="148">
        <v>116.92571077000012</v>
      </c>
      <c r="V42" s="148">
        <v>422.86127298758106</v>
      </c>
      <c r="W42" s="148">
        <v>87.252072667176634</v>
      </c>
      <c r="X42" s="148">
        <v>261.65214986396779</v>
      </c>
      <c r="Y42" s="148">
        <v>148.6974536986308</v>
      </c>
      <c r="Z42" s="148">
        <v>424.98400632603898</v>
      </c>
      <c r="AA42" s="148">
        <v>76.498765289399287</v>
      </c>
      <c r="AB42" s="148">
        <v>250.08714018522079</v>
      </c>
      <c r="AC42" s="148">
        <v>181.71679059689944</v>
      </c>
      <c r="AD42" s="148">
        <v>476.68240796270698</v>
      </c>
    </row>
    <row r="43" spans="1:31" x14ac:dyDescent="0.35">
      <c r="A43" s="382">
        <v>11</v>
      </c>
      <c r="B43" s="150" t="s">
        <v>168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</row>
    <row r="44" spans="1:31" x14ac:dyDescent="0.35">
      <c r="A44" s="382">
        <v>12</v>
      </c>
      <c r="B44" s="150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1" x14ac:dyDescent="0.35">
      <c r="A45" s="382">
        <v>13</v>
      </c>
      <c r="B45" s="150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1" x14ac:dyDescent="0.35">
      <c r="A46" s="382">
        <v>14</v>
      </c>
      <c r="B46" s="150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1" x14ac:dyDescent="0.35">
      <c r="A47" s="382">
        <v>15</v>
      </c>
      <c r="B47" s="150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1" x14ac:dyDescent="0.35">
      <c r="A48" s="382">
        <v>16</v>
      </c>
      <c r="B48" s="150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5" customHeight="1" x14ac:dyDescent="0.35">
      <c r="A49" s="299" t="s">
        <v>1049</v>
      </c>
      <c r="B49" s="209" t="s">
        <v>163</v>
      </c>
      <c r="C49" s="148">
        <v>21.980029587449849</v>
      </c>
      <c r="D49" s="148">
        <v>115.86795345344062</v>
      </c>
      <c r="E49" s="148">
        <v>105.49883801037548</v>
      </c>
      <c r="F49" s="148">
        <v>340.61945020757548</v>
      </c>
      <c r="G49" s="148">
        <v>-13.612151998528145</v>
      </c>
      <c r="H49" s="148">
        <v>-181.73920757168057</v>
      </c>
      <c r="I49" s="148">
        <v>3.2457622399850177</v>
      </c>
      <c r="J49" s="148">
        <v>165.98611437000008</v>
      </c>
      <c r="K49" s="148">
        <v>-169.28116014999981</v>
      </c>
      <c r="L49" s="148">
        <v>-6.2608490200000935</v>
      </c>
      <c r="M49" s="148">
        <v>-31.616898659999908</v>
      </c>
      <c r="N49" s="148">
        <v>231.96355210999974</v>
      </c>
      <c r="O49" s="148">
        <v>-125.92510557999967</v>
      </c>
      <c r="P49" s="148">
        <v>145.81116939000029</v>
      </c>
      <c r="Q49" s="148">
        <v>31.505368860000235</v>
      </c>
      <c r="R49" s="148">
        <v>279.37487439000017</v>
      </c>
      <c r="S49" s="148">
        <v>-16.400293029999805</v>
      </c>
      <c r="T49" s="148">
        <v>182.76352484000009</v>
      </c>
      <c r="U49" s="148">
        <v>113.57949185000012</v>
      </c>
      <c r="V49" s="148">
        <v>405.73901325758101</v>
      </c>
      <c r="W49" s="148">
        <v>30.032848947176635</v>
      </c>
      <c r="X49" s="148">
        <v>232.07730050396779</v>
      </c>
      <c r="Y49" s="148">
        <v>169.06747430863078</v>
      </c>
      <c r="Z49" s="148">
        <v>455.10855175603905</v>
      </c>
      <c r="AA49" s="148">
        <v>84.780238769399304</v>
      </c>
      <c r="AB49" s="148">
        <v>294.34151010522083</v>
      </c>
      <c r="AC49" s="148">
        <v>193.73931923689946</v>
      </c>
      <c r="AD49" s="148">
        <v>419.85575144270695</v>
      </c>
    </row>
    <row r="50" spans="1:30" x14ac:dyDescent="0.35">
      <c r="A50" s="171"/>
      <c r="B50" s="20"/>
    </row>
    <row r="51" spans="1:30" ht="18" customHeight="1" x14ac:dyDescent="0.35">
      <c r="A51" s="383" t="s">
        <v>1046</v>
      </c>
      <c r="B51" s="203" t="s">
        <v>164</v>
      </c>
      <c r="C51" s="331">
        <v>2.1840240465049912E-2</v>
      </c>
      <c r="D51" s="331">
        <v>9.6701906456695283E-2</v>
      </c>
      <c r="E51" s="331">
        <v>8.8782458423060151E-2</v>
      </c>
      <c r="F51" s="331">
        <v>0.20111128100075487</v>
      </c>
      <c r="G51" s="331">
        <v>-1.4981126406525975E-2</v>
      </c>
      <c r="H51" s="331">
        <v>-0.65302181057496766</v>
      </c>
      <c r="I51" s="331">
        <v>3.0838657032181333E-3</v>
      </c>
      <c r="J51" s="331">
        <v>9.7760639320610923E-2</v>
      </c>
      <c r="K51" s="331">
        <v>-0.23722584118506607</v>
      </c>
      <c r="L51" s="331">
        <v>-5.5020663343630814E-3</v>
      </c>
      <c r="M51" s="331">
        <v>-2.4512988444843811E-2</v>
      </c>
      <c r="N51" s="331">
        <v>0.12628169203761214</v>
      </c>
      <c r="O51" s="331">
        <v>-0.11142069767601402</v>
      </c>
      <c r="P51" s="331">
        <v>9.2546731126503676E-2</v>
      </c>
      <c r="Q51" s="331">
        <v>2.361803131315288E-2</v>
      </c>
      <c r="R51" s="331">
        <v>0.14814333372434285</v>
      </c>
      <c r="S51" s="331">
        <v>-1.4121047086987755E-2</v>
      </c>
      <c r="T51" s="331">
        <v>0.11753381366230177</v>
      </c>
      <c r="U51" s="331">
        <v>7.7981278981878607E-2</v>
      </c>
      <c r="V51" s="331">
        <v>0.18528269067915701</v>
      </c>
      <c r="W51" s="331">
        <v>2.2426964188486474E-2</v>
      </c>
      <c r="X51" s="331">
        <v>0.13539768341405534</v>
      </c>
      <c r="Y51" s="331">
        <v>0.10020799270903094</v>
      </c>
      <c r="Z51" s="331">
        <v>0.18536395437682601</v>
      </c>
      <c r="AA51" s="331">
        <v>5.5937461576832923E-2</v>
      </c>
      <c r="AB51" s="331">
        <v>0.14919585412493339</v>
      </c>
      <c r="AC51" s="331">
        <v>0.10915438665594779</v>
      </c>
      <c r="AD51" s="331">
        <v>0.17476109779121085</v>
      </c>
    </row>
    <row r="52" spans="1:30" x14ac:dyDescent="0.35">
      <c r="A52" s="171" t="s">
        <v>1047</v>
      </c>
      <c r="B52" s="205" t="s">
        <v>165</v>
      </c>
      <c r="C52" s="332">
        <v>2.2420499499453999E-2</v>
      </c>
      <c r="D52" s="332">
        <v>9.7088685634984379E-2</v>
      </c>
      <c r="E52" s="332">
        <v>8.898511685129698E-2</v>
      </c>
      <c r="F52" s="332">
        <v>0.20129822484494214</v>
      </c>
      <c r="G52" s="332">
        <v>-1.5033629588332601E-2</v>
      </c>
      <c r="H52" s="332">
        <v>-0.66057429324637962</v>
      </c>
      <c r="I52" s="332">
        <v>3.0951404769027188E-3</v>
      </c>
      <c r="J52" s="332">
        <v>9.8007468270679063E-2</v>
      </c>
      <c r="K52" s="332">
        <v>-0.23896918901803685</v>
      </c>
      <c r="L52" s="332">
        <v>-5.5213057962191147E-3</v>
      </c>
      <c r="M52" s="332">
        <v>-2.459994487284765E-2</v>
      </c>
      <c r="N52" s="332">
        <v>0.1265440464117894</v>
      </c>
      <c r="O52" s="332">
        <v>-0.11192439065663604</v>
      </c>
      <c r="P52" s="332">
        <v>9.2839553678647449E-2</v>
      </c>
      <c r="Q52" s="332">
        <v>2.3702680437447162E-2</v>
      </c>
      <c r="R52" s="332">
        <v>0.14865515892774486</v>
      </c>
      <c r="S52" s="332">
        <v>-1.4171583705745739E-2</v>
      </c>
      <c r="T52" s="332">
        <v>0.11796311016759056</v>
      </c>
      <c r="U52" s="332">
        <v>7.8320835768419E-2</v>
      </c>
      <c r="V52" s="332">
        <v>0.18612531254648632</v>
      </c>
      <c r="W52" s="332">
        <v>2.256035481628367E-2</v>
      </c>
      <c r="X52" s="332">
        <v>0.13607488590475098</v>
      </c>
      <c r="Y52" s="332">
        <v>0.10079770671279624</v>
      </c>
      <c r="Z52" s="332">
        <v>0.18616453484755141</v>
      </c>
      <c r="AA52" s="332">
        <v>5.6158029778934922E-2</v>
      </c>
      <c r="AB52" s="332">
        <v>0.1496758551211636</v>
      </c>
      <c r="AC52" s="332">
        <v>0.10951673023489394</v>
      </c>
      <c r="AD52" s="332">
        <v>0.17503825106247978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5:AM82"/>
  <sheetViews>
    <sheetView showGridLines="0" tabSelected="1" zoomScale="107" zoomScaleNormal="100" workbookViewId="0">
      <pane xSplit="2" ySplit="10" topLeftCell="AG58" activePane="bottomRight" state="frozen"/>
      <selection activeCell="AC53" sqref="AC53"/>
      <selection pane="topRight" activeCell="AC53" sqref="AC53"/>
      <selection pane="bottomLeft" activeCell="AC53" sqref="AC53"/>
      <selection pane="bottomRight" activeCell="AG64" sqref="AG64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0" width="11.453125" customWidth="1"/>
    <col min="31" max="31" width="8.08984375" customWidth="1"/>
    <col min="32" max="38" width="11.453125" customWidth="1"/>
    <col min="39" max="39" width="14.81640625" bestFit="1" customWidth="1"/>
  </cols>
  <sheetData>
    <row r="5" spans="2:39" x14ac:dyDescent="0.35">
      <c r="X5" s="4"/>
      <c r="Y5" s="4"/>
      <c r="Z5" s="4"/>
      <c r="AA5" s="4"/>
      <c r="AB5" s="4"/>
      <c r="AC5" s="4"/>
      <c r="AD5" s="4"/>
    </row>
    <row r="6" spans="2:39" x14ac:dyDescent="0.35">
      <c r="X6" s="3"/>
      <c r="Y6" s="3"/>
      <c r="Z6" s="3"/>
      <c r="AA6" s="3"/>
      <c r="AB6" s="3"/>
      <c r="AC6" s="3"/>
      <c r="AD6" s="3"/>
    </row>
    <row r="8" spans="2:39" s="20" customFormat="1" ht="13.5" customHeight="1" x14ac:dyDescent="0.2">
      <c r="B8" s="21" t="s">
        <v>210</v>
      </c>
      <c r="C8" s="22" t="s">
        <v>83</v>
      </c>
      <c r="D8" s="22" t="s">
        <v>84</v>
      </c>
      <c r="E8" s="22" t="s">
        <v>85</v>
      </c>
      <c r="F8" s="22" t="s">
        <v>86</v>
      </c>
      <c r="G8" s="21" t="s">
        <v>87</v>
      </c>
      <c r="H8" s="21" t="s">
        <v>88</v>
      </c>
      <c r="I8" s="21" t="s">
        <v>89</v>
      </c>
      <c r="J8" s="21" t="s">
        <v>90</v>
      </c>
      <c r="K8" s="21" t="s">
        <v>91</v>
      </c>
      <c r="L8" s="21" t="s">
        <v>92</v>
      </c>
      <c r="M8" s="21" t="s">
        <v>93</v>
      </c>
      <c r="N8" s="21" t="s">
        <v>94</v>
      </c>
      <c r="O8" s="21" t="s">
        <v>95</v>
      </c>
      <c r="P8" s="21" t="s">
        <v>96</v>
      </c>
      <c r="Q8" s="21" t="s">
        <v>97</v>
      </c>
      <c r="R8" s="21" t="s">
        <v>98</v>
      </c>
      <c r="S8" s="21" t="s">
        <v>99</v>
      </c>
      <c r="T8" s="21" t="s">
        <v>100</v>
      </c>
      <c r="U8" s="21" t="s">
        <v>101</v>
      </c>
      <c r="V8" s="21" t="s">
        <v>102</v>
      </c>
      <c r="W8" s="21" t="s">
        <v>103</v>
      </c>
      <c r="X8" s="21" t="s">
        <v>104</v>
      </c>
      <c r="Y8" s="21" t="s">
        <v>105</v>
      </c>
      <c r="Z8" s="21" t="s">
        <v>933</v>
      </c>
      <c r="AA8" s="21" t="s">
        <v>1007</v>
      </c>
      <c r="AB8" s="21" t="s">
        <v>1026</v>
      </c>
      <c r="AC8" s="21" t="s">
        <v>1037</v>
      </c>
      <c r="AD8" s="21" t="s">
        <v>1069</v>
      </c>
      <c r="AE8" s="21"/>
      <c r="AF8" s="21">
        <v>2019</v>
      </c>
      <c r="AG8" s="21">
        <v>2020</v>
      </c>
      <c r="AH8" s="21">
        <v>2021</v>
      </c>
      <c r="AI8" s="21" t="s">
        <v>109</v>
      </c>
      <c r="AJ8" s="21" t="s">
        <v>110</v>
      </c>
      <c r="AK8" s="21" t="s">
        <v>934</v>
      </c>
      <c r="AL8" s="21" t="s">
        <v>1070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</row>
    <row r="10" spans="2:39" x14ac:dyDescent="0.35">
      <c r="B10" s="106" t="s">
        <v>211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  <c r="AF10" s="59"/>
      <c r="AG10" s="59"/>
      <c r="AH10" s="59"/>
      <c r="AI10" s="59"/>
      <c r="AJ10" s="59"/>
      <c r="AK10" s="59"/>
      <c r="AL10" s="59"/>
    </row>
    <row r="11" spans="2:39" x14ac:dyDescent="0.35">
      <c r="B11" s="36" t="s">
        <v>212</v>
      </c>
      <c r="C11" s="60">
        <v>55.3</v>
      </c>
      <c r="D11" s="60">
        <v>61</v>
      </c>
      <c r="E11" s="60">
        <v>52.5</v>
      </c>
      <c r="F11" s="60">
        <v>47.6</v>
      </c>
      <c r="G11" s="60">
        <v>68.229470866550017</v>
      </c>
      <c r="H11" s="60">
        <v>15.9</v>
      </c>
      <c r="I11" s="60">
        <v>16</v>
      </c>
      <c r="J11" s="60">
        <v>49.1</v>
      </c>
      <c r="K11" s="60">
        <v>62.488175629999994</v>
      </c>
      <c r="L11" s="60">
        <v>37.681818540000002</v>
      </c>
      <c r="M11" s="60">
        <v>49.60531739999999</v>
      </c>
      <c r="N11" s="60">
        <v>25.82037764</v>
      </c>
      <c r="O11" s="60">
        <v>67.29003136</v>
      </c>
      <c r="P11" s="60">
        <v>55.762881419999999</v>
      </c>
      <c r="Q11" s="60">
        <v>74.516232360000004</v>
      </c>
      <c r="R11" s="60">
        <v>63.281342770000002</v>
      </c>
      <c r="S11" s="60">
        <v>79.269822459999986</v>
      </c>
      <c r="T11" s="60">
        <v>88.141214969999993</v>
      </c>
      <c r="U11" s="60">
        <v>86.35187805999999</v>
      </c>
      <c r="V11" s="60">
        <v>110.5106689600001</v>
      </c>
      <c r="W11" s="60">
        <v>122.93727822000119</v>
      </c>
      <c r="X11" s="71">
        <v>130.10298833000041</v>
      </c>
      <c r="Y11" s="71">
        <v>124.49550766999963</v>
      </c>
      <c r="Z11" s="71">
        <v>112.89480814000011</v>
      </c>
      <c r="AA11" s="71">
        <v>106.24430719999999</v>
      </c>
      <c r="AB11" s="71">
        <v>100.48295575999987</v>
      </c>
      <c r="AC11" s="71">
        <v>79.593744320000013</v>
      </c>
      <c r="AD11" s="71">
        <v>86.900829669999936</v>
      </c>
      <c r="AF11" s="74">
        <v>216.4</v>
      </c>
      <c r="AG11" s="60">
        <v>149.22947086655003</v>
      </c>
      <c r="AH11" s="60">
        <v>175.59568920999999</v>
      </c>
      <c r="AI11" s="60">
        <v>260.85048790999997</v>
      </c>
      <c r="AJ11" s="60">
        <v>364.27358445000004</v>
      </c>
      <c r="AK11" s="60">
        <v>490.43058236000138</v>
      </c>
      <c r="AL11" s="60">
        <v>373.22183694999984</v>
      </c>
      <c r="AM11" s="294"/>
    </row>
    <row r="12" spans="2:39" s="1" customFormat="1" x14ac:dyDescent="0.35">
      <c r="B12" s="70" t="s">
        <v>213</v>
      </c>
      <c r="C12" s="71">
        <v>55</v>
      </c>
      <c r="D12" s="71">
        <v>60.7</v>
      </c>
      <c r="E12" s="71">
        <v>52.2</v>
      </c>
      <c r="F12" s="71">
        <v>47.3</v>
      </c>
      <c r="G12" s="71">
        <v>67.900000000000006</v>
      </c>
      <c r="H12" s="71">
        <v>15.6</v>
      </c>
      <c r="I12" s="71">
        <v>15.8</v>
      </c>
      <c r="J12" s="71">
        <v>48.9</v>
      </c>
      <c r="K12" s="71">
        <v>61.922237700000004</v>
      </c>
      <c r="L12" s="71">
        <v>37.212400259999995</v>
      </c>
      <c r="M12" s="71">
        <v>49.112083720000001</v>
      </c>
      <c r="N12" s="71">
        <v>25.367276489999998</v>
      </c>
      <c r="O12" s="71">
        <v>66.893531599999989</v>
      </c>
      <c r="P12" s="71">
        <v>55.370613959999986</v>
      </c>
      <c r="Q12" s="71">
        <v>74.143134279999998</v>
      </c>
      <c r="R12" s="71">
        <v>62.91062711</v>
      </c>
      <c r="S12" s="71">
        <v>78.940456409999982</v>
      </c>
      <c r="T12" s="71">
        <v>87.894940849999998</v>
      </c>
      <c r="U12" s="71">
        <v>86.095747659999986</v>
      </c>
      <c r="V12" s="71">
        <v>110.2591381000001</v>
      </c>
      <c r="W12" s="71">
        <v>115.24357411000118</v>
      </c>
      <c r="X12" s="71">
        <v>122.72974465000041</v>
      </c>
      <c r="Y12" s="71">
        <v>116.57195287999961</v>
      </c>
      <c r="Z12" s="71">
        <v>104.74851124000011</v>
      </c>
      <c r="AA12" s="71">
        <v>99.431172549999999</v>
      </c>
      <c r="AB12" s="71">
        <v>93.502327259999873</v>
      </c>
      <c r="AC12" s="71">
        <v>72.30588932000002</v>
      </c>
      <c r="AD12" s="71">
        <v>80.109062669999929</v>
      </c>
      <c r="AE12" s="20"/>
      <c r="AF12" s="75">
        <v>215.2</v>
      </c>
      <c r="AG12" s="71">
        <v>148.19999999999999</v>
      </c>
      <c r="AH12" s="71">
        <v>173.61399817</v>
      </c>
      <c r="AI12" s="71">
        <v>259.31790694999995</v>
      </c>
      <c r="AJ12" s="71">
        <v>363.19028302000004</v>
      </c>
      <c r="AK12" s="71">
        <v>459.29378288000134</v>
      </c>
      <c r="AL12" s="71">
        <v>345.34845179999979</v>
      </c>
      <c r="AM12" s="425"/>
    </row>
    <row r="13" spans="2:39" s="1" customFormat="1" x14ac:dyDescent="0.35">
      <c r="B13" s="49" t="s">
        <v>214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-0.49241065000000001</v>
      </c>
      <c r="O13" s="66">
        <v>-1.1940805700000001</v>
      </c>
      <c r="P13" s="66">
        <v>-12.191872999999999</v>
      </c>
      <c r="Q13" s="66">
        <v>-20.847205199999998</v>
      </c>
      <c r="R13" s="66">
        <v>-30.037924289999999</v>
      </c>
      <c r="S13" s="66">
        <v>-44.123577299999994</v>
      </c>
      <c r="T13" s="66">
        <v>-58.962680320010008</v>
      </c>
      <c r="U13" s="66">
        <v>-64.191338520000002</v>
      </c>
      <c r="V13" s="66">
        <v>-56.600098884373907</v>
      </c>
      <c r="W13" s="66">
        <v>-41.004241581408458</v>
      </c>
      <c r="X13" s="66">
        <v>-69.051995660000003</v>
      </c>
      <c r="Y13" s="66">
        <v>-42.890540780000009</v>
      </c>
      <c r="Z13" s="66">
        <v>-49.495258079999985</v>
      </c>
      <c r="AA13" s="66">
        <v>-29.640118289999982</v>
      </c>
      <c r="AB13" s="66">
        <v>-40.15257437919086</v>
      </c>
      <c r="AC13" s="66">
        <v>-27.823990730000027</v>
      </c>
      <c r="AD13" s="66">
        <v>-36.684285569268205</v>
      </c>
      <c r="AE13"/>
      <c r="AF13" s="76">
        <v>0</v>
      </c>
      <c r="AG13" s="66">
        <v>0</v>
      </c>
      <c r="AH13" s="66">
        <v>-0.49241065000000001</v>
      </c>
      <c r="AI13" s="66">
        <v>-64.271083059999995</v>
      </c>
      <c r="AJ13" s="66">
        <v>-223.87769502438391</v>
      </c>
      <c r="AK13" s="66">
        <v>-202.44203610140841</v>
      </c>
      <c r="AL13" s="66">
        <v>-134.30096896845907</v>
      </c>
      <c r="AM13" s="426"/>
    </row>
    <row r="14" spans="2:39" s="1" customFormat="1" x14ac:dyDescent="0.35">
      <c r="B14" s="70" t="s">
        <v>215</v>
      </c>
      <c r="C14" s="71">
        <v>-49.7</v>
      </c>
      <c r="D14" s="71">
        <v>-51.1</v>
      </c>
      <c r="E14" s="71">
        <v>-50.5</v>
      </c>
      <c r="F14" s="71">
        <v>-56.4</v>
      </c>
      <c r="G14" s="71">
        <v>-51</v>
      </c>
      <c r="H14" s="71">
        <v>-33.4</v>
      </c>
      <c r="I14" s="71">
        <v>-47.7</v>
      </c>
      <c r="J14" s="71">
        <v>-47.3</v>
      </c>
      <c r="K14" s="71">
        <v>-27.28406537</v>
      </c>
      <c r="L14" s="71">
        <v>-25.895029869999998</v>
      </c>
      <c r="M14" s="71">
        <v>-32.645055400000004</v>
      </c>
      <c r="N14" s="71">
        <v>-45.431208769999991</v>
      </c>
      <c r="O14" s="71">
        <v>-43.982196160000001</v>
      </c>
      <c r="P14" s="71">
        <v>-48.109660559999995</v>
      </c>
      <c r="Q14" s="71">
        <v>-57.315989299999998</v>
      </c>
      <c r="R14" s="71">
        <v>-62.131420810000002</v>
      </c>
      <c r="S14" s="71">
        <v>-55.280186970000003</v>
      </c>
      <c r="T14" s="71">
        <v>-50.642963429999995</v>
      </c>
      <c r="U14" s="71">
        <v>-50.214663770000001</v>
      </c>
      <c r="V14" s="71">
        <v>-63.586267369999995</v>
      </c>
      <c r="W14" s="71">
        <v>-48.239562000000006</v>
      </c>
      <c r="X14" s="71">
        <v>-49.493554429999996</v>
      </c>
      <c r="Y14" s="71">
        <v>-50.501354630000002</v>
      </c>
      <c r="Z14" s="71">
        <v>-49.816756500000011</v>
      </c>
      <c r="AA14" s="71">
        <v>-37.150693970000006</v>
      </c>
      <c r="AB14" s="71">
        <v>115.65651089999997</v>
      </c>
      <c r="AC14" s="71">
        <v>-36.664229310000003</v>
      </c>
      <c r="AD14" s="71">
        <v>-39.089736909999999</v>
      </c>
      <c r="AE14"/>
      <c r="AF14" s="75">
        <v>-207.70000000000002</v>
      </c>
      <c r="AG14" s="71">
        <v>-179.40000000000003</v>
      </c>
      <c r="AH14" s="71">
        <v>-131.25535940999998</v>
      </c>
      <c r="AI14" s="71">
        <v>-211.53926683</v>
      </c>
      <c r="AJ14" s="71">
        <v>-219.72408154000001</v>
      </c>
      <c r="AK14" s="71">
        <v>-198.05122756000003</v>
      </c>
      <c r="AL14" s="71">
        <v>2.7518507099999638</v>
      </c>
    </row>
    <row r="15" spans="2:39" x14ac:dyDescent="0.35">
      <c r="B15" s="49" t="s">
        <v>216</v>
      </c>
      <c r="C15" s="66">
        <v>-49.7</v>
      </c>
      <c r="D15" s="66">
        <v>-51.1</v>
      </c>
      <c r="E15" s="66">
        <v>-50.5</v>
      </c>
      <c r="F15" s="66">
        <v>-56.4</v>
      </c>
      <c r="G15" s="66">
        <v>-51</v>
      </c>
      <c r="H15" s="66">
        <v>-33.4</v>
      </c>
      <c r="I15" s="66">
        <v>-47.7</v>
      </c>
      <c r="J15" s="66">
        <v>-47.3</v>
      </c>
      <c r="K15" s="66">
        <v>-27.12687657</v>
      </c>
      <c r="L15" s="66">
        <v>-25.684790450000001</v>
      </c>
      <c r="M15" s="66">
        <v>-31.93080226</v>
      </c>
      <c r="N15" s="66">
        <v>-43.222127429999993</v>
      </c>
      <c r="O15" s="66">
        <v>-41.386266900000003</v>
      </c>
      <c r="P15" s="66">
        <v>-44.185932699999995</v>
      </c>
      <c r="Q15" s="66">
        <v>-54.720783399999995</v>
      </c>
      <c r="R15" s="66">
        <v>-58.041359579999998</v>
      </c>
      <c r="S15" s="66">
        <v>-51.72943866</v>
      </c>
      <c r="T15" s="66">
        <v>-45.45414049</v>
      </c>
      <c r="U15" s="66">
        <v>-45.459254479999998</v>
      </c>
      <c r="V15" s="66">
        <v>-56.154561939999994</v>
      </c>
      <c r="W15" s="66">
        <v>-44.55685811</v>
      </c>
      <c r="X15" s="66">
        <v>-45.593892419999996</v>
      </c>
      <c r="Y15" s="66">
        <v>-46.007233339999999</v>
      </c>
      <c r="Z15" s="66">
        <v>-44.704524100000008</v>
      </c>
      <c r="AA15" s="66">
        <v>-35.370725120000003</v>
      </c>
      <c r="AB15" s="66">
        <v>-36.324643340000002</v>
      </c>
      <c r="AC15" s="66">
        <v>-33.700882250000006</v>
      </c>
      <c r="AD15" s="66">
        <v>-36.035009580000001</v>
      </c>
      <c r="AF15" s="76">
        <v>-207.70000000000002</v>
      </c>
      <c r="AG15" s="66">
        <v>-179.40000000000003</v>
      </c>
      <c r="AH15" s="66">
        <v>-127.96459671</v>
      </c>
      <c r="AI15" s="66">
        <v>-198.33434258</v>
      </c>
      <c r="AJ15" s="66">
        <v>-198.79739556999999</v>
      </c>
      <c r="AK15" s="66">
        <v>-180.86250797000002</v>
      </c>
      <c r="AL15" s="66">
        <v>-141.43126029000001</v>
      </c>
    </row>
    <row r="16" spans="2:39" x14ac:dyDescent="0.35">
      <c r="B16" s="49" t="s">
        <v>184</v>
      </c>
      <c r="C16" s="66"/>
      <c r="D16" s="66"/>
      <c r="E16" s="66"/>
      <c r="F16" s="66"/>
      <c r="G16" s="66"/>
      <c r="H16" s="66"/>
      <c r="I16" s="66"/>
      <c r="J16" s="66"/>
      <c r="K16" s="66">
        <v>-0.15718879999999999</v>
      </c>
      <c r="L16" s="66">
        <v>-0.21059345999999998</v>
      </c>
      <c r="M16" s="66">
        <v>-0.12875957999999998</v>
      </c>
      <c r="N16" s="66">
        <v>-1.5573335799999999</v>
      </c>
      <c r="O16" s="66">
        <v>-2.596272879999999</v>
      </c>
      <c r="P16" s="66">
        <v>-2.9397717599999997</v>
      </c>
      <c r="Q16" s="66">
        <v>-2.5836948700000004</v>
      </c>
      <c r="R16" s="66">
        <v>-4.0552520899999998</v>
      </c>
      <c r="S16" s="66">
        <v>-3.5256303000000004</v>
      </c>
      <c r="T16" s="66">
        <v>-4.9604965800000009</v>
      </c>
      <c r="U16" s="66">
        <v>-4.7556383800000006</v>
      </c>
      <c r="V16" s="66">
        <v>-7.4317054299999992</v>
      </c>
      <c r="W16" s="66">
        <v>-3.6856050899999997</v>
      </c>
      <c r="X16" s="66">
        <v>-3.8999738699999988</v>
      </c>
      <c r="Y16" s="66">
        <v>-4.4941212899999998</v>
      </c>
      <c r="Z16" s="66">
        <v>-4.9268043999999991</v>
      </c>
      <c r="AA16" s="66">
        <v>-1.7799688499999999</v>
      </c>
      <c r="AB16" s="66">
        <v>-2.29362245</v>
      </c>
      <c r="AC16" s="66">
        <v>-2.9633470599999994</v>
      </c>
      <c r="AD16" s="66">
        <v>-3.05472733</v>
      </c>
      <c r="AE16" s="1"/>
      <c r="AF16" s="76"/>
      <c r="AG16" s="66">
        <v>0</v>
      </c>
      <c r="AH16" s="66">
        <v>-2.0538754199999998</v>
      </c>
      <c r="AI16" s="66">
        <v>-12.174991599999998</v>
      </c>
      <c r="AJ16" s="66">
        <v>-20.673470690000002</v>
      </c>
      <c r="AK16" s="66">
        <v>-17.006504649999997</v>
      </c>
      <c r="AL16" s="66">
        <v>-10.091665689999999</v>
      </c>
    </row>
    <row r="17" spans="2:38" x14ac:dyDescent="0.35">
      <c r="B17" s="49" t="s">
        <v>217</v>
      </c>
      <c r="C17" s="66"/>
      <c r="D17" s="66"/>
      <c r="E17" s="66"/>
      <c r="F17" s="66"/>
      <c r="G17" s="66"/>
      <c r="H17" s="66"/>
      <c r="I17" s="66"/>
      <c r="J17" s="66"/>
      <c r="K17" s="66"/>
      <c r="L17" s="66">
        <v>3.5404000000000002E-4</v>
      </c>
      <c r="M17" s="66">
        <v>-0.58549355999999997</v>
      </c>
      <c r="N17" s="66">
        <v>-0.65174776000000001</v>
      </c>
      <c r="O17" s="66">
        <v>3.4361999999999533E-4</v>
      </c>
      <c r="P17" s="66">
        <v>-0.9839561</v>
      </c>
      <c r="Q17" s="66">
        <v>-1.1511029999999998E-2</v>
      </c>
      <c r="R17" s="66">
        <v>-3.4809139999999995E-2</v>
      </c>
      <c r="S17" s="66">
        <v>-2.511801E-2</v>
      </c>
      <c r="T17" s="66">
        <v>-0.22832636000000001</v>
      </c>
      <c r="U17" s="66">
        <v>2.2908999999999999E-4</v>
      </c>
      <c r="V17" s="66">
        <v>0</v>
      </c>
      <c r="W17" s="66">
        <v>2.9012000000000005E-3</v>
      </c>
      <c r="X17" s="66">
        <v>3.1186000000000001E-4</v>
      </c>
      <c r="Y17" s="66">
        <v>0</v>
      </c>
      <c r="Z17" s="66" t="s">
        <v>5</v>
      </c>
      <c r="AA17" s="66">
        <v>0</v>
      </c>
      <c r="AB17" s="66">
        <v>154.27477668999998</v>
      </c>
      <c r="AC17" s="66">
        <v>0</v>
      </c>
      <c r="AD17" s="66">
        <v>0</v>
      </c>
      <c r="AF17" s="76">
        <v>0</v>
      </c>
      <c r="AG17" s="66">
        <v>0</v>
      </c>
      <c r="AH17" s="66">
        <v>-1.2368872799999999</v>
      </c>
      <c r="AI17" s="66">
        <v>-1.0299326499999999</v>
      </c>
      <c r="AJ17" s="66">
        <v>-0.25321528000000004</v>
      </c>
      <c r="AK17" s="66">
        <v>0</v>
      </c>
      <c r="AL17" s="66">
        <v>154.27477668999998</v>
      </c>
    </row>
    <row r="18" spans="2:38" s="1" customFormat="1" x14ac:dyDescent="0.35">
      <c r="B18" s="70" t="s">
        <v>218</v>
      </c>
      <c r="C18" s="71">
        <v>5.2</v>
      </c>
      <c r="D18" s="71">
        <v>9.6000000000000014</v>
      </c>
      <c r="E18" s="71">
        <v>1.6</v>
      </c>
      <c r="F18" s="71">
        <v>-9.1000000000000014</v>
      </c>
      <c r="G18" s="71">
        <v>17</v>
      </c>
      <c r="H18" s="71">
        <v>-17.799999999999997</v>
      </c>
      <c r="I18" s="71">
        <v>-31.900000000000002</v>
      </c>
      <c r="J18" s="71">
        <v>1.6000000000000014</v>
      </c>
      <c r="K18" s="71">
        <v>34.638172330000003</v>
      </c>
      <c r="L18" s="71">
        <v>11.317370389999997</v>
      </c>
      <c r="M18" s="71">
        <v>16.467028319999997</v>
      </c>
      <c r="N18" s="71">
        <v>-20.556342929999992</v>
      </c>
      <c r="O18" s="71">
        <v>21.717254869999991</v>
      </c>
      <c r="P18" s="71">
        <v>-4.93091960000001</v>
      </c>
      <c r="Q18" s="71">
        <v>-4.0200602199999977</v>
      </c>
      <c r="R18" s="71">
        <v>-29.258717990000001</v>
      </c>
      <c r="S18" s="71">
        <v>-20.463307860000015</v>
      </c>
      <c r="T18" s="71">
        <v>-21.710702900010006</v>
      </c>
      <c r="U18" s="71">
        <v>-28.310254630000017</v>
      </c>
      <c r="V18" s="71">
        <v>-9.9272281543738004</v>
      </c>
      <c r="W18" s="71">
        <v>25.999770528592705</v>
      </c>
      <c r="X18" s="71">
        <v>4.1841945600004138</v>
      </c>
      <c r="Y18" s="71">
        <v>23.180057469999603</v>
      </c>
      <c r="Z18" s="71">
        <v>5.4364966600001168</v>
      </c>
      <c r="AA18" s="71">
        <v>32.640360290000004</v>
      </c>
      <c r="AB18" s="71">
        <v>169.00626378080898</v>
      </c>
      <c r="AC18" s="71">
        <v>7.8176692799999898</v>
      </c>
      <c r="AD18" s="71">
        <v>4.3350401907317249</v>
      </c>
      <c r="AE18" s="2"/>
      <c r="AF18" s="75">
        <v>7.3</v>
      </c>
      <c r="AG18" s="71">
        <v>-31.1</v>
      </c>
      <c r="AH18" s="71">
        <v>41.866228110000002</v>
      </c>
      <c r="AI18" s="71">
        <v>-16.492442940000018</v>
      </c>
      <c r="AJ18" s="71">
        <v>-80.411493544383831</v>
      </c>
      <c r="AK18" s="71">
        <v>58.800519218592882</v>
      </c>
      <c r="AL18" s="71">
        <v>213.79933354154068</v>
      </c>
    </row>
    <row r="19" spans="2:38" s="1" customFormat="1" x14ac:dyDescent="0.35">
      <c r="B19" s="49" t="s">
        <v>219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7.566084</v>
      </c>
      <c r="X19" s="66">
        <v>7.2084789999999996</v>
      </c>
      <c r="Y19" s="66">
        <v>7.7686849999999996</v>
      </c>
      <c r="Z19" s="66">
        <v>8.005706</v>
      </c>
      <c r="AA19" s="66">
        <v>6.6532070000000001</v>
      </c>
      <c r="AB19" s="66">
        <v>6.872871</v>
      </c>
      <c r="AC19" s="66">
        <v>7.2878549999999995</v>
      </c>
      <c r="AD19" s="66">
        <v>6.7917670000000001</v>
      </c>
      <c r="AE19"/>
      <c r="AF19" s="7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30.548953999999998</v>
      </c>
      <c r="AL19" s="66">
        <v>27.605699999999999</v>
      </c>
    </row>
    <row r="20" spans="2:38" s="1" customFormat="1" x14ac:dyDescent="0.35">
      <c r="B20" s="70" t="s">
        <v>220</v>
      </c>
      <c r="C20" s="71">
        <v>5.2</v>
      </c>
      <c r="D20" s="71">
        <v>9.6000000000000014</v>
      </c>
      <c r="E20" s="71">
        <v>1.6</v>
      </c>
      <c r="F20" s="71">
        <v>-9.1000000000000014</v>
      </c>
      <c r="G20" s="71">
        <v>17</v>
      </c>
      <c r="H20" s="71">
        <v>-17.799999999999997</v>
      </c>
      <c r="I20" s="71">
        <v>-31.900000000000002</v>
      </c>
      <c r="J20" s="71">
        <v>1.6000000000000014</v>
      </c>
      <c r="K20" s="71">
        <v>34.638172330000003</v>
      </c>
      <c r="L20" s="71">
        <v>11.317370389999997</v>
      </c>
      <c r="M20" s="71">
        <v>16.467028319999997</v>
      </c>
      <c r="N20" s="71">
        <v>-20.556342929999992</v>
      </c>
      <c r="O20" s="71">
        <v>21.717254869999991</v>
      </c>
      <c r="P20" s="71">
        <v>-4.93091960000001</v>
      </c>
      <c r="Q20" s="71">
        <v>-4.0200602199999977</v>
      </c>
      <c r="R20" s="71">
        <v>-29.258717990000001</v>
      </c>
      <c r="S20" s="71">
        <v>-20.463307860000015</v>
      </c>
      <c r="T20" s="71">
        <v>-21.710702900010006</v>
      </c>
      <c r="U20" s="71">
        <v>-28.310254630000017</v>
      </c>
      <c r="V20" s="71">
        <v>-9.9272281543738004</v>
      </c>
      <c r="W20" s="71">
        <v>33.565854528592709</v>
      </c>
      <c r="X20" s="71">
        <v>11.392673560000414</v>
      </c>
      <c r="Y20" s="71">
        <v>30.948742469999601</v>
      </c>
      <c r="Z20" s="71">
        <v>13.442202660000117</v>
      </c>
      <c r="AA20" s="71">
        <v>39.293567290000006</v>
      </c>
      <c r="AB20" s="71">
        <v>175.87913478080898</v>
      </c>
      <c r="AC20" s="71">
        <v>15.10552427999999</v>
      </c>
      <c r="AD20" s="71">
        <v>11.126807190731725</v>
      </c>
      <c r="AE20" s="20"/>
      <c r="AF20" s="75">
        <v>7.3</v>
      </c>
      <c r="AG20" s="71">
        <v>-31.1</v>
      </c>
      <c r="AH20" s="71">
        <v>41.866228110000002</v>
      </c>
      <c r="AI20" s="71">
        <v>-16.492442940000018</v>
      </c>
      <c r="AJ20" s="71">
        <v>-80.411493544383831</v>
      </c>
      <c r="AK20" s="71">
        <v>89.349473218592891</v>
      </c>
      <c r="AL20" s="71">
        <v>241.40503354154072</v>
      </c>
    </row>
    <row r="21" spans="2:38" s="1" customFormat="1" x14ac:dyDescent="0.35">
      <c r="B21" s="50" t="s">
        <v>221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-1.65201069</v>
      </c>
      <c r="L21" s="72">
        <v>-1.4919657</v>
      </c>
      <c r="M21" s="72">
        <v>-1.4186864300000002</v>
      </c>
      <c r="N21" s="72">
        <v>-2.00424107</v>
      </c>
      <c r="O21" s="72">
        <v>-4.0003529599999998</v>
      </c>
      <c r="P21" s="72">
        <v>-3.8755881699999999</v>
      </c>
      <c r="Q21" s="72">
        <v>-3.84060464</v>
      </c>
      <c r="R21" s="72">
        <v>-3.8288323399999999</v>
      </c>
      <c r="S21" s="72">
        <v>-2.9646201499999996</v>
      </c>
      <c r="T21" s="72">
        <v>-4.2538544699999994</v>
      </c>
      <c r="U21" s="72">
        <v>-4.3430524899999998</v>
      </c>
      <c r="V21" s="72">
        <v>-3.9759917800000002</v>
      </c>
      <c r="W21" s="72">
        <v>-3.1030851300000002</v>
      </c>
      <c r="X21" s="72">
        <v>-2.8101293100000002</v>
      </c>
      <c r="Y21" s="72">
        <v>-2.8769808600000002</v>
      </c>
      <c r="Z21" s="72">
        <v>-3.0435937299999996</v>
      </c>
      <c r="AA21" s="72">
        <v>-3.0286947400000006</v>
      </c>
      <c r="AB21" s="72">
        <v>-2.9761371999999997</v>
      </c>
      <c r="AC21" s="72">
        <v>-2.8815486700000004</v>
      </c>
      <c r="AD21" s="72">
        <v>-3.0465946699999997</v>
      </c>
      <c r="AE21"/>
      <c r="AF21" s="77">
        <v>0</v>
      </c>
      <c r="AG21" s="72">
        <v>0</v>
      </c>
      <c r="AH21" s="72">
        <v>-6.5669038899999999</v>
      </c>
      <c r="AI21" s="72">
        <v>-15.54537811</v>
      </c>
      <c r="AJ21" s="72">
        <v>-15.537518889999998</v>
      </c>
      <c r="AK21" s="72">
        <v>-11.83378903</v>
      </c>
      <c r="AL21" s="72">
        <v>-11.932975280000001</v>
      </c>
    </row>
    <row r="22" spans="2:38" s="1" customFormat="1" ht="4.5" customHeight="1" x14ac:dyDescent="0.35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 t="e">
        <v>#VALUE!</v>
      </c>
      <c r="AB22" s="68">
        <v>0</v>
      </c>
      <c r="AC22" s="68">
        <v>0</v>
      </c>
      <c r="AD22" s="68">
        <v>0</v>
      </c>
      <c r="AE22" s="20"/>
      <c r="AF22" s="68"/>
      <c r="AG22" s="68"/>
      <c r="AH22" s="68"/>
      <c r="AI22" s="68"/>
      <c r="AJ22" s="68"/>
      <c r="AK22" s="68"/>
      <c r="AL22" s="68" t="e">
        <v>#VALUE!</v>
      </c>
    </row>
    <row r="23" spans="2:38" x14ac:dyDescent="0.35">
      <c r="B23" s="106" t="s">
        <v>222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116"/>
      <c r="X23" s="62"/>
      <c r="Y23" s="62"/>
      <c r="Z23" s="62"/>
      <c r="AA23" s="62"/>
      <c r="AB23" s="62"/>
      <c r="AC23" s="62"/>
      <c r="AD23" s="62">
        <v>0</v>
      </c>
      <c r="AF23" s="59"/>
      <c r="AG23" s="59"/>
      <c r="AH23" s="59"/>
      <c r="AI23" s="59"/>
      <c r="AJ23" s="59"/>
      <c r="AK23" s="59"/>
      <c r="AL23" s="59">
        <v>0</v>
      </c>
    </row>
    <row r="24" spans="2:38" x14ac:dyDescent="0.35">
      <c r="B24" s="36" t="s">
        <v>892</v>
      </c>
      <c r="C24" s="60">
        <v>55.3</v>
      </c>
      <c r="D24" s="60">
        <v>61</v>
      </c>
      <c r="E24" s="60">
        <v>52.5</v>
      </c>
      <c r="F24" s="60">
        <v>47.6</v>
      </c>
      <c r="G24" s="60">
        <v>68.229470866550017</v>
      </c>
      <c r="H24" s="60">
        <v>15.9</v>
      </c>
      <c r="I24" s="60">
        <v>16</v>
      </c>
      <c r="J24" s="60">
        <v>49.1</v>
      </c>
      <c r="K24" s="60">
        <v>62.488175629999994</v>
      </c>
      <c r="L24" s="60">
        <v>37.681818540000002</v>
      </c>
      <c r="M24" s="60">
        <v>49.60531739999999</v>
      </c>
      <c r="N24" s="60">
        <v>25.82037764</v>
      </c>
      <c r="O24" s="60">
        <v>67.29003136</v>
      </c>
      <c r="P24" s="60">
        <v>55.762881419999999</v>
      </c>
      <c r="Q24" s="60">
        <v>74.516232360000004</v>
      </c>
      <c r="R24" s="60">
        <v>63.281342770000002</v>
      </c>
      <c r="S24" s="60">
        <v>79.269822459999986</v>
      </c>
      <c r="T24" s="60">
        <v>88.141214969999993</v>
      </c>
      <c r="U24" s="60">
        <v>86.35187805999999</v>
      </c>
      <c r="V24" s="60">
        <v>110.5106689600001</v>
      </c>
      <c r="W24" s="60">
        <v>122.93727822000119</v>
      </c>
      <c r="X24" s="71">
        <v>130.10298833000041</v>
      </c>
      <c r="Y24" s="71">
        <v>124.49550766999963</v>
      </c>
      <c r="Z24" s="71">
        <v>112.89480814000011</v>
      </c>
      <c r="AA24" s="71">
        <v>106.24430719999999</v>
      </c>
      <c r="AB24" s="71">
        <v>100.48295575999987</v>
      </c>
      <c r="AC24" s="71">
        <v>79.593744320000013</v>
      </c>
      <c r="AD24" s="71">
        <v>86.900829669999936</v>
      </c>
      <c r="AF24" s="74">
        <v>216.4</v>
      </c>
      <c r="AG24" s="60">
        <v>149.22947086655003</v>
      </c>
      <c r="AH24" s="60">
        <v>175.59568920999999</v>
      </c>
      <c r="AI24" s="60">
        <v>260.85048790999997</v>
      </c>
      <c r="AJ24" s="60">
        <v>364.27358445000004</v>
      </c>
      <c r="AK24" s="60">
        <v>490.43058236000138</v>
      </c>
      <c r="AL24" s="60">
        <v>373.22183694999984</v>
      </c>
    </row>
    <row r="25" spans="2:38" s="1" customFormat="1" x14ac:dyDescent="0.35">
      <c r="B25" s="70" t="s">
        <v>223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-0.6235793300000001</v>
      </c>
      <c r="O25" s="71">
        <v>-0.68407281000000009</v>
      </c>
      <c r="P25" s="71">
        <v>-1.2451241599999998</v>
      </c>
      <c r="Q25" s="71">
        <v>-1.11086558</v>
      </c>
      <c r="R25" s="71">
        <v>-0.43791769999999997</v>
      </c>
      <c r="S25" s="71">
        <v>-0.10049441000000001</v>
      </c>
      <c r="T25" s="71">
        <v>-0.16687558999999999</v>
      </c>
      <c r="U25" s="71">
        <v>-0.16878201999999998</v>
      </c>
      <c r="V25" s="71">
        <v>-7.2444478999999999</v>
      </c>
      <c r="W25" s="71">
        <v>-9.0693363300000005</v>
      </c>
      <c r="X25" s="71">
        <v>-12.535534720000001</v>
      </c>
      <c r="Y25" s="71">
        <v>-11.850966640000001</v>
      </c>
      <c r="Z25" s="71">
        <v>-15.99967425</v>
      </c>
      <c r="AA25" s="71">
        <v>-9.7842481499999998</v>
      </c>
      <c r="AB25" s="71">
        <v>-14.873223319999999</v>
      </c>
      <c r="AC25" s="71">
        <v>-13.64379439</v>
      </c>
      <c r="AD25" s="71">
        <v>-17.804665399999998</v>
      </c>
      <c r="AE25"/>
      <c r="AF25" s="75">
        <v>0</v>
      </c>
      <c r="AG25" s="71">
        <v>0</v>
      </c>
      <c r="AH25" s="71">
        <v>-0.6235793300000001</v>
      </c>
      <c r="AI25" s="71">
        <v>-3.4779802499999999</v>
      </c>
      <c r="AJ25" s="71">
        <v>-7.6805999199999997</v>
      </c>
      <c r="AK25" s="71">
        <v>-49.455511939999994</v>
      </c>
      <c r="AL25" s="71">
        <v>-56.105931259999998</v>
      </c>
    </row>
    <row r="26" spans="2:38" s="1" customFormat="1" x14ac:dyDescent="0.35">
      <c r="B26" s="49" t="s">
        <v>224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66">
        <v>-0.6235793300000001</v>
      </c>
      <c r="O26" s="66">
        <v>-0.68407281000000009</v>
      </c>
      <c r="P26" s="66">
        <v>-1.2451241599999998</v>
      </c>
      <c r="Q26" s="66">
        <v>-1.11086558</v>
      </c>
      <c r="R26" s="66">
        <v>-0.43791769999999997</v>
      </c>
      <c r="S26" s="66">
        <v>-0.10049441000000001</v>
      </c>
      <c r="T26" s="66">
        <v>-0.16687558999999999</v>
      </c>
      <c r="U26" s="66">
        <v>-0.16878201999999998</v>
      </c>
      <c r="V26" s="66">
        <v>-7.2444478999999999</v>
      </c>
      <c r="W26" s="66">
        <v>-9.0693363300000005</v>
      </c>
      <c r="X26" s="66">
        <v>-12.535534720000001</v>
      </c>
      <c r="Y26" s="66">
        <v>-11.850966640000001</v>
      </c>
      <c r="Z26" s="66">
        <v>-15.99967425</v>
      </c>
      <c r="AA26" s="66">
        <v>-9.7842481499999998</v>
      </c>
      <c r="AB26" s="66">
        <v>-14.873223319999999</v>
      </c>
      <c r="AC26" s="66">
        <v>-13.64379439</v>
      </c>
      <c r="AD26" s="66">
        <v>-17.804665399999998</v>
      </c>
      <c r="AE26"/>
      <c r="AF26" s="76">
        <v>0</v>
      </c>
      <c r="AG26" s="66">
        <v>0</v>
      </c>
      <c r="AH26" s="66">
        <v>-0.6235793300000001</v>
      </c>
      <c r="AI26" s="66">
        <v>-3.4779802499999999</v>
      </c>
      <c r="AJ26" s="66">
        <v>-7.6805999199999997</v>
      </c>
      <c r="AK26" s="66">
        <v>-49.455511939999994</v>
      </c>
      <c r="AL26" s="66">
        <v>-56.105931259999998</v>
      </c>
    </row>
    <row r="27" spans="2:38" x14ac:dyDescent="0.35">
      <c r="B27" s="34" t="s">
        <v>893</v>
      </c>
      <c r="C27" s="167">
        <v>55.3</v>
      </c>
      <c r="D27" s="167">
        <v>61</v>
      </c>
      <c r="E27" s="167">
        <v>52.5</v>
      </c>
      <c r="F27" s="167">
        <v>47.6</v>
      </c>
      <c r="G27" s="167">
        <v>68.229470866550017</v>
      </c>
      <c r="H27" s="167">
        <v>15.9</v>
      </c>
      <c r="I27" s="167">
        <v>16</v>
      </c>
      <c r="J27" s="167">
        <v>49.1</v>
      </c>
      <c r="K27" s="167">
        <v>62.488175629999994</v>
      </c>
      <c r="L27" s="167">
        <v>37.681818540000002</v>
      </c>
      <c r="M27" s="167">
        <v>49.60531739999999</v>
      </c>
      <c r="N27" s="167">
        <v>25.196798309999998</v>
      </c>
      <c r="O27" s="167">
        <v>66.605958549999997</v>
      </c>
      <c r="P27" s="167">
        <v>54.517757259999996</v>
      </c>
      <c r="Q27" s="167">
        <v>73.405366780000008</v>
      </c>
      <c r="R27" s="167">
        <v>62.843425070000002</v>
      </c>
      <c r="S27" s="167">
        <v>79.16932804999999</v>
      </c>
      <c r="T27" s="167">
        <v>87.974339379999989</v>
      </c>
      <c r="U27" s="167">
        <v>86.183096039999995</v>
      </c>
      <c r="V27" s="167">
        <v>103.26622106000011</v>
      </c>
      <c r="W27" s="167">
        <v>113.86794189000119</v>
      </c>
      <c r="X27" s="167">
        <v>117.56745361000041</v>
      </c>
      <c r="Y27" s="167">
        <v>112.64454102999963</v>
      </c>
      <c r="Z27" s="167">
        <v>96.89513389000011</v>
      </c>
      <c r="AA27" s="167">
        <v>96.460059049999998</v>
      </c>
      <c r="AB27" s="167">
        <v>85.609732439999874</v>
      </c>
      <c r="AC27" s="167">
        <v>65.949949930000017</v>
      </c>
      <c r="AD27" s="167">
        <v>69.096164269999946</v>
      </c>
      <c r="AF27" s="168">
        <v>216.4</v>
      </c>
      <c r="AG27" s="167">
        <v>149.22947086655003</v>
      </c>
      <c r="AH27" s="167">
        <v>174.97210987999998</v>
      </c>
      <c r="AI27" s="167">
        <v>257.37250766</v>
      </c>
      <c r="AJ27" s="167">
        <v>356.59298453000008</v>
      </c>
      <c r="AK27" s="167">
        <v>440.97507042000137</v>
      </c>
      <c r="AL27" s="167">
        <v>317.11590568999986</v>
      </c>
    </row>
    <row r="28" spans="2:38" s="1" customFormat="1" ht="4.5" customHeight="1" x14ac:dyDescent="0.35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>
        <v>0</v>
      </c>
      <c r="AB28" s="68">
        <v>0</v>
      </c>
      <c r="AC28" s="68">
        <v>0</v>
      </c>
      <c r="AD28" s="68">
        <v>0</v>
      </c>
      <c r="AE28" s="20"/>
      <c r="AF28" s="68"/>
      <c r="AG28" s="68"/>
      <c r="AH28" s="68"/>
      <c r="AI28" s="68"/>
      <c r="AJ28" s="68"/>
      <c r="AK28" s="68" t="e">
        <v>#N/A</v>
      </c>
      <c r="AL28" s="68">
        <v>0</v>
      </c>
    </row>
    <row r="29" spans="2:38" x14ac:dyDescent="0.35">
      <c r="B29" s="36" t="s">
        <v>210</v>
      </c>
      <c r="C29" s="60">
        <v>5.2</v>
      </c>
      <c r="D29" s="60">
        <v>9.6000000000000014</v>
      </c>
      <c r="E29" s="60">
        <v>1.6</v>
      </c>
      <c r="F29" s="60">
        <v>-9.1000000000000014</v>
      </c>
      <c r="G29" s="60">
        <v>17</v>
      </c>
      <c r="H29" s="60">
        <v>-17.799999999999997</v>
      </c>
      <c r="I29" s="60">
        <v>-31.900000000000002</v>
      </c>
      <c r="J29" s="60">
        <v>1.6000000000000014</v>
      </c>
      <c r="K29" s="60">
        <v>34.638172330000003</v>
      </c>
      <c r="L29" s="60">
        <v>11.317370389999997</v>
      </c>
      <c r="M29" s="60">
        <v>16.467028319999997</v>
      </c>
      <c r="N29" s="60">
        <v>-20.556342929999992</v>
      </c>
      <c r="O29" s="60">
        <v>21.717254869999991</v>
      </c>
      <c r="P29" s="60">
        <v>-4.93091960000001</v>
      </c>
      <c r="Q29" s="60">
        <v>-4.0200602199999977</v>
      </c>
      <c r="R29" s="60">
        <v>-29.258717990000001</v>
      </c>
      <c r="S29" s="60">
        <v>-20.463307860000015</v>
      </c>
      <c r="T29" s="60">
        <v>-21.710702900010006</v>
      </c>
      <c r="U29" s="60">
        <v>-28.310254630000017</v>
      </c>
      <c r="V29" s="60">
        <v>-9.9272281543738004</v>
      </c>
      <c r="W29" s="60">
        <v>25.999770528592705</v>
      </c>
      <c r="X29" s="60">
        <v>4.1841945600004138</v>
      </c>
      <c r="Y29" s="60">
        <v>23.180057469999603</v>
      </c>
      <c r="Z29" s="60">
        <v>5.4364966600001168</v>
      </c>
      <c r="AA29" s="60">
        <v>32.640360290000004</v>
      </c>
      <c r="AB29" s="60">
        <v>169.00626378080898</v>
      </c>
      <c r="AC29" s="60">
        <v>7.8176692799999898</v>
      </c>
      <c r="AD29" s="60">
        <v>4.3350401907317249</v>
      </c>
      <c r="AF29" s="74">
        <v>7.3000000000000007</v>
      </c>
      <c r="AG29" s="60">
        <v>-31.1</v>
      </c>
      <c r="AH29" s="60">
        <v>41.866228110000002</v>
      </c>
      <c r="AI29" s="60">
        <v>-16.492442940000018</v>
      </c>
      <c r="AJ29" s="60">
        <v>-80.411493544383831</v>
      </c>
      <c r="AK29" s="60">
        <v>58.800519218592882</v>
      </c>
      <c r="AL29" s="60">
        <v>213.79933354154068</v>
      </c>
    </row>
    <row r="30" spans="2:38" s="1" customFormat="1" x14ac:dyDescent="0.35">
      <c r="B30" s="49" t="s">
        <v>891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>
        <v>-9.0693363300000005</v>
      </c>
      <c r="X30" s="66">
        <v>-12.535534720000001</v>
      </c>
      <c r="Y30" s="66">
        <v>-11.850966640000001</v>
      </c>
      <c r="Z30" s="66">
        <v>-15.99967425</v>
      </c>
      <c r="AA30" s="66">
        <v>-9.7842481499999998</v>
      </c>
      <c r="AB30" s="66">
        <v>-14.873223319999999</v>
      </c>
      <c r="AC30" s="66">
        <v>-13.64379439</v>
      </c>
      <c r="AD30" s="66">
        <v>-17.804665399999998</v>
      </c>
      <c r="AE30"/>
      <c r="AF30" s="76">
        <v>0</v>
      </c>
      <c r="AG30" s="66">
        <v>0</v>
      </c>
      <c r="AH30" s="66">
        <v>0</v>
      </c>
      <c r="AI30" s="66">
        <v>0</v>
      </c>
      <c r="AJ30" s="66">
        <v>0</v>
      </c>
      <c r="AK30" s="66">
        <v>-49.455511939999994</v>
      </c>
      <c r="AL30" s="66">
        <v>-56.105931259999998</v>
      </c>
    </row>
    <row r="31" spans="2:38" s="1" customFormat="1" x14ac:dyDescent="0.35">
      <c r="B31" s="49" t="s">
        <v>225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7.566084</v>
      </c>
      <c r="X31" s="66">
        <v>7.2084789999999996</v>
      </c>
      <c r="Y31" s="66">
        <v>7.7686849999999996</v>
      </c>
      <c r="Z31" s="66">
        <v>8.005706</v>
      </c>
      <c r="AA31" s="66">
        <v>6.6532070000000001</v>
      </c>
      <c r="AB31" s="66">
        <v>6.872871</v>
      </c>
      <c r="AC31" s="66">
        <v>7.2878549999999995</v>
      </c>
      <c r="AD31" s="66">
        <v>6.7917670000000001</v>
      </c>
      <c r="AE31"/>
      <c r="AF31" s="7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30.548953999999998</v>
      </c>
      <c r="AL31" s="66">
        <v>27.605699999999999</v>
      </c>
    </row>
    <row r="32" spans="2:38" s="1" customFormat="1" x14ac:dyDescent="0.35">
      <c r="B32" s="49" t="s">
        <v>226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-1.65201069</v>
      </c>
      <c r="L32" s="66">
        <v>-1.4919657</v>
      </c>
      <c r="M32" s="66">
        <v>-1.4186864300000002</v>
      </c>
      <c r="N32" s="66">
        <v>-2.00424107</v>
      </c>
      <c r="O32" s="66">
        <v>-4.0003529599999998</v>
      </c>
      <c r="P32" s="66">
        <v>-3.8755881699999999</v>
      </c>
      <c r="Q32" s="66">
        <v>-3.84060464</v>
      </c>
      <c r="R32" s="66">
        <v>-3.8288323399999999</v>
      </c>
      <c r="S32" s="66">
        <v>-2.9646201499999996</v>
      </c>
      <c r="T32" s="66">
        <v>-4.2538544699999994</v>
      </c>
      <c r="U32" s="66">
        <v>-4.3430524899999998</v>
      </c>
      <c r="V32" s="66">
        <v>-3.9759917800000002</v>
      </c>
      <c r="W32" s="66">
        <v>-3.1030851300000002</v>
      </c>
      <c r="X32" s="66">
        <v>-2.8101293100000002</v>
      </c>
      <c r="Y32" s="66">
        <v>-2.8769808600000002</v>
      </c>
      <c r="Z32" s="66">
        <v>-3.0435937299999996</v>
      </c>
      <c r="AA32" s="66">
        <v>-3.0286947400000006</v>
      </c>
      <c r="AB32" s="66">
        <v>-2.9761371999999997</v>
      </c>
      <c r="AC32" s="66">
        <v>-2.8815486700000004</v>
      </c>
      <c r="AD32" s="66">
        <v>-3.0465946699999997</v>
      </c>
      <c r="AE32"/>
      <c r="AF32" s="76">
        <v>0</v>
      </c>
      <c r="AG32" s="66">
        <v>0</v>
      </c>
      <c r="AH32" s="66">
        <v>-6.5669038899999999</v>
      </c>
      <c r="AI32" s="66">
        <v>-15.54537811</v>
      </c>
      <c r="AJ32" s="66">
        <v>-15.537518889999998</v>
      </c>
      <c r="AK32" s="66">
        <v>-11.83378903</v>
      </c>
      <c r="AL32" s="66">
        <v>-11.932975280000001</v>
      </c>
    </row>
    <row r="33" spans="2:38" x14ac:dyDescent="0.35">
      <c r="B33" s="34" t="s">
        <v>227</v>
      </c>
      <c r="C33" s="167">
        <v>5.2</v>
      </c>
      <c r="D33" s="167">
        <v>9.6000000000000014</v>
      </c>
      <c r="E33" s="167">
        <v>1.6</v>
      </c>
      <c r="F33" s="167">
        <v>-9.1000000000000014</v>
      </c>
      <c r="G33" s="167">
        <v>17</v>
      </c>
      <c r="H33" s="167">
        <v>-17.799999999999997</v>
      </c>
      <c r="I33" s="167">
        <v>-31.900000000000002</v>
      </c>
      <c r="J33" s="167">
        <v>1.6000000000000014</v>
      </c>
      <c r="K33" s="167">
        <v>32.986161640000006</v>
      </c>
      <c r="L33" s="167">
        <v>9.8254046899999974</v>
      </c>
      <c r="M33" s="167">
        <v>15.048341889999996</v>
      </c>
      <c r="N33" s="167">
        <v>-22.560583999999992</v>
      </c>
      <c r="O33" s="167">
        <v>17.71690190999999</v>
      </c>
      <c r="P33" s="167">
        <v>-8.8065077700000103</v>
      </c>
      <c r="Q33" s="167">
        <v>-7.8606648599999982</v>
      </c>
      <c r="R33" s="167">
        <v>-33.087550329999999</v>
      </c>
      <c r="S33" s="167">
        <v>-23.427928010000013</v>
      </c>
      <c r="T33" s="167">
        <v>-25.964557370010006</v>
      </c>
      <c r="U33" s="167">
        <v>-32.653307120000015</v>
      </c>
      <c r="V33" s="167">
        <v>-13.903219934373801</v>
      </c>
      <c r="W33" s="167">
        <v>21.393433068592707</v>
      </c>
      <c r="X33" s="167">
        <v>-3.9529904699995879</v>
      </c>
      <c r="Y33" s="167">
        <v>16.220794969999602</v>
      </c>
      <c r="Z33" s="167">
        <v>-5.6010653199998828</v>
      </c>
      <c r="AA33" s="167">
        <v>26.480624400000004</v>
      </c>
      <c r="AB33" s="167">
        <v>158.02977426080898</v>
      </c>
      <c r="AC33" s="167">
        <v>-1.419818780000011</v>
      </c>
      <c r="AD33" s="167">
        <v>-9.7244528792682718</v>
      </c>
      <c r="AF33" s="169">
        <v>7.3000000000000007</v>
      </c>
      <c r="AG33" s="170">
        <v>-31.1</v>
      </c>
      <c r="AH33" s="170">
        <v>35.29932422000001</v>
      </c>
      <c r="AI33" s="170">
        <v>-32.037821050000019</v>
      </c>
      <c r="AJ33" s="170">
        <v>-95.949012434383832</v>
      </c>
      <c r="AK33" s="170">
        <v>28.060172248592885</v>
      </c>
      <c r="AL33" s="170">
        <v>173.36612700154069</v>
      </c>
    </row>
    <row r="34" spans="2:38" s="1" customFormat="1" ht="4.5" customHeight="1" x14ac:dyDescent="0.3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 t="e">
        <v>#VALUE!</v>
      </c>
      <c r="AB34" s="68">
        <v>0</v>
      </c>
      <c r="AC34" s="68">
        <v>0</v>
      </c>
      <c r="AD34" s="68">
        <v>0</v>
      </c>
      <c r="AE34" s="20"/>
      <c r="AF34" s="68"/>
      <c r="AG34" s="68"/>
      <c r="AH34" s="68"/>
      <c r="AI34" s="68"/>
      <c r="AJ34" s="68"/>
      <c r="AK34" s="68"/>
      <c r="AL34" s="68" t="e">
        <v>#VALUE!</v>
      </c>
    </row>
    <row r="35" spans="2:38" x14ac:dyDescent="0.35">
      <c r="B35" s="106" t="s">
        <v>228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319"/>
      <c r="AF35" s="59"/>
      <c r="AG35" s="59"/>
      <c r="AH35" s="59"/>
      <c r="AI35" s="59"/>
      <c r="AJ35" s="59"/>
      <c r="AK35" s="59"/>
      <c r="AL35" s="59">
        <v>0</v>
      </c>
    </row>
    <row r="36" spans="2:38" x14ac:dyDescent="0.35">
      <c r="B36" s="36" t="s">
        <v>212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1.3319272099999999</v>
      </c>
      <c r="O36" s="60">
        <v>10.589210250000001</v>
      </c>
      <c r="P36" s="60">
        <v>29.67217063</v>
      </c>
      <c r="Q36" s="60">
        <v>44.74493897</v>
      </c>
      <c r="R36" s="60">
        <v>52.626327490000001</v>
      </c>
      <c r="S36" s="60">
        <v>69.332304419999986</v>
      </c>
      <c r="T36" s="60">
        <v>79.933839419999998</v>
      </c>
      <c r="U36" s="60">
        <v>86.675026219999992</v>
      </c>
      <c r="V36" s="60">
        <v>103.31974589000011</v>
      </c>
      <c r="W36" s="60">
        <v>110.11983513000119</v>
      </c>
      <c r="X36" s="71">
        <v>114.8317105800004</v>
      </c>
      <c r="Y36" s="71">
        <v>114.36820885999963</v>
      </c>
      <c r="Z36" s="71">
        <v>101.10432087000011</v>
      </c>
      <c r="AA36" s="71">
        <v>91.944223629999996</v>
      </c>
      <c r="AB36" s="71">
        <v>85.357952539999872</v>
      </c>
      <c r="AC36" s="71">
        <v>79.593744320000013</v>
      </c>
      <c r="AD36" s="71">
        <v>86.900829669999936</v>
      </c>
      <c r="AE36" s="319"/>
      <c r="AF36" s="74">
        <v>0</v>
      </c>
      <c r="AG36" s="60">
        <v>0</v>
      </c>
      <c r="AH36" s="60">
        <v>1.3319272099999999</v>
      </c>
      <c r="AI36" s="60">
        <v>137.63264734000001</v>
      </c>
      <c r="AJ36" s="60">
        <v>339.26091595000008</v>
      </c>
      <c r="AK36" s="60">
        <v>440.42407544000133</v>
      </c>
      <c r="AL36" s="60">
        <v>343.79675015999982</v>
      </c>
    </row>
    <row r="37" spans="2:38" s="1" customFormat="1" x14ac:dyDescent="0.35">
      <c r="B37" s="70" t="s">
        <v>213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1.3319272099999999</v>
      </c>
      <c r="O37" s="71">
        <v>10.589210250000001</v>
      </c>
      <c r="P37" s="71">
        <v>29.67217063</v>
      </c>
      <c r="Q37" s="71">
        <v>44.74493897</v>
      </c>
      <c r="R37" s="71">
        <v>52.626327490000001</v>
      </c>
      <c r="S37" s="71">
        <v>69.332304419999986</v>
      </c>
      <c r="T37" s="71">
        <v>79.933839419999998</v>
      </c>
      <c r="U37" s="71">
        <v>86.675026219999992</v>
      </c>
      <c r="V37" s="71">
        <v>103.31974589000011</v>
      </c>
      <c r="W37" s="71">
        <v>102.55375113000117</v>
      </c>
      <c r="X37" s="71">
        <v>107.62323158000041</v>
      </c>
      <c r="Y37" s="71">
        <v>106.59952385999962</v>
      </c>
      <c r="Z37" s="71">
        <v>93.098614870000105</v>
      </c>
      <c r="AA37" s="71">
        <v>85.291016630000001</v>
      </c>
      <c r="AB37" s="71">
        <v>78.485081539999868</v>
      </c>
      <c r="AC37" s="71">
        <v>72.30588932000002</v>
      </c>
      <c r="AD37" s="71">
        <v>80.109062669999929</v>
      </c>
      <c r="AE37"/>
      <c r="AF37" s="75">
        <v>0</v>
      </c>
      <c r="AG37" s="71">
        <v>0</v>
      </c>
      <c r="AH37" s="71">
        <v>1.3319272099999999</v>
      </c>
      <c r="AI37" s="71">
        <v>137.63264734000001</v>
      </c>
      <c r="AJ37" s="71">
        <v>339.26091595000008</v>
      </c>
      <c r="AK37" s="71">
        <v>409.87512144000135</v>
      </c>
      <c r="AL37" s="71">
        <v>316.1910501599998</v>
      </c>
    </row>
    <row r="38" spans="2:38" s="1" customFormat="1" x14ac:dyDescent="0.35">
      <c r="B38" s="49" t="s">
        <v>214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-0.49241065000000001</v>
      </c>
      <c r="O38" s="66">
        <v>-1.1940805700000001</v>
      </c>
      <c r="P38" s="66">
        <v>-12.191872999999999</v>
      </c>
      <c r="Q38" s="66">
        <v>-20.847205199999998</v>
      </c>
      <c r="R38" s="66">
        <v>-30.037924289999999</v>
      </c>
      <c r="S38" s="66">
        <v>-44.123577299999994</v>
      </c>
      <c r="T38" s="66">
        <v>-58.962680320010008</v>
      </c>
      <c r="U38" s="66">
        <v>-64.191338520000002</v>
      </c>
      <c r="V38" s="66">
        <v>-56.600098884373907</v>
      </c>
      <c r="W38" s="66">
        <v>-41.004241581408458</v>
      </c>
      <c r="X38" s="66">
        <v>-69.051995660000003</v>
      </c>
      <c r="Y38" s="66">
        <v>-42.890540780000009</v>
      </c>
      <c r="Z38" s="66">
        <v>-49.495258079999985</v>
      </c>
      <c r="AA38" s="66">
        <v>-29.640118289999982</v>
      </c>
      <c r="AB38" s="66">
        <v>-40.15257437919086</v>
      </c>
      <c r="AC38" s="66">
        <v>-27.823990730000027</v>
      </c>
      <c r="AD38" s="66">
        <v>-36.684285569268205</v>
      </c>
      <c r="AE38" s="386"/>
      <c r="AF38" s="76">
        <v>0</v>
      </c>
      <c r="AG38" s="66">
        <v>0</v>
      </c>
      <c r="AH38" s="66">
        <v>-0.49241065000000001</v>
      </c>
      <c r="AI38" s="66">
        <v>-64.271083059999995</v>
      </c>
      <c r="AJ38" s="66">
        <v>-223.87769502438391</v>
      </c>
      <c r="AK38" s="66">
        <v>-202.44203610140841</v>
      </c>
      <c r="AL38" s="66">
        <v>-134.30096896845907</v>
      </c>
    </row>
    <row r="39" spans="2:38" s="1" customFormat="1" x14ac:dyDescent="0.35">
      <c r="B39" s="70" t="s">
        <v>215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-0.12761082999999998</v>
      </c>
      <c r="L39" s="71">
        <v>-0.17817133999999998</v>
      </c>
      <c r="M39" s="71">
        <v>-0.13287628999999998</v>
      </c>
      <c r="N39" s="71">
        <v>-3.8890551599999998</v>
      </c>
      <c r="O39" s="71">
        <v>-20.707330020000001</v>
      </c>
      <c r="P39" s="71">
        <v>-24.410334589999994</v>
      </c>
      <c r="Q39" s="71">
        <v>-34.094543099999996</v>
      </c>
      <c r="R39" s="71">
        <v>-36.011809280000001</v>
      </c>
      <c r="S39" s="71">
        <v>-34.30130312</v>
      </c>
      <c r="T39" s="71">
        <v>-44.073631570000003</v>
      </c>
      <c r="U39" s="71">
        <v>-44.520901719999998</v>
      </c>
      <c r="V39" s="71">
        <v>-54.080619959999993</v>
      </c>
      <c r="W39" s="71">
        <v>-44.034569150000003</v>
      </c>
      <c r="X39" s="71">
        <v>-44.604970939999994</v>
      </c>
      <c r="Y39" s="71">
        <v>-45.884310739999997</v>
      </c>
      <c r="Z39" s="71">
        <v>-44.814213910000007</v>
      </c>
      <c r="AA39" s="71">
        <v>-36.299151370000004</v>
      </c>
      <c r="AB39" s="71">
        <v>-38.021828819999996</v>
      </c>
      <c r="AC39" s="71">
        <v>-36.631317070000009</v>
      </c>
      <c r="AD39" s="71">
        <v>-39.06404345</v>
      </c>
      <c r="AE39"/>
      <c r="AF39" s="75">
        <v>0</v>
      </c>
      <c r="AG39" s="71">
        <v>0</v>
      </c>
      <c r="AH39" s="71">
        <v>-4.3277136199999999</v>
      </c>
      <c r="AI39" s="71">
        <v>-115.22401699</v>
      </c>
      <c r="AJ39" s="71">
        <v>-176.97645636999999</v>
      </c>
      <c r="AK39" s="71">
        <v>-179.33806473999999</v>
      </c>
      <c r="AL39" s="71">
        <v>-150.01634071000001</v>
      </c>
    </row>
    <row r="40" spans="2:38" x14ac:dyDescent="0.35">
      <c r="B40" s="49" t="s">
        <v>216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-2.33922549</v>
      </c>
      <c r="O40" s="66">
        <v>-18.124954440000003</v>
      </c>
      <c r="P40" s="66">
        <v>-20.608000609999998</v>
      </c>
      <c r="Q40" s="66">
        <v>-31.561546099999997</v>
      </c>
      <c r="R40" s="66">
        <v>-31.980508709999999</v>
      </c>
      <c r="S40" s="66">
        <v>-30.808830369999999</v>
      </c>
      <c r="T40" s="66">
        <v>-38.962303570000003</v>
      </c>
      <c r="U40" s="66">
        <v>-39.817941249999997</v>
      </c>
      <c r="V40" s="66">
        <v>-46.700829539999994</v>
      </c>
      <c r="W40" s="66">
        <v>-40.321291080000002</v>
      </c>
      <c r="X40" s="66">
        <v>-40.733324999999994</v>
      </c>
      <c r="Y40" s="66">
        <v>-41.427236799999996</v>
      </c>
      <c r="Z40" s="66">
        <v>-39.728559790000006</v>
      </c>
      <c r="AA40" s="66">
        <v>-34.540792980000006</v>
      </c>
      <c r="AB40" s="66">
        <v>-35.755638359999999</v>
      </c>
      <c r="AC40" s="66">
        <v>-33.700882250000006</v>
      </c>
      <c r="AD40" s="66">
        <v>-36.035009580000001</v>
      </c>
      <c r="AF40" s="76">
        <v>0</v>
      </c>
      <c r="AG40" s="66">
        <v>0</v>
      </c>
      <c r="AH40" s="66">
        <v>-2.33922549</v>
      </c>
      <c r="AI40" s="66">
        <v>-102.27500986</v>
      </c>
      <c r="AJ40" s="66">
        <v>-156.28990472999999</v>
      </c>
      <c r="AK40" s="66">
        <v>-162.21041266999998</v>
      </c>
      <c r="AL40" s="66">
        <v>-140.03232317000001</v>
      </c>
    </row>
    <row r="41" spans="2:38" x14ac:dyDescent="0.35">
      <c r="B41" s="49" t="s">
        <v>184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-0.12761082999999998</v>
      </c>
      <c r="L41" s="66">
        <v>-0.17817133999999998</v>
      </c>
      <c r="M41" s="66">
        <v>-0.13287628999999998</v>
      </c>
      <c r="N41" s="66">
        <v>-1.5498296699999998</v>
      </c>
      <c r="O41" s="66">
        <v>-2.582375579999999</v>
      </c>
      <c r="P41" s="66">
        <v>-2.8174486799999996</v>
      </c>
      <c r="Q41" s="66">
        <v>-2.5209705800000006</v>
      </c>
      <c r="R41" s="66">
        <v>-3.9958895700000001</v>
      </c>
      <c r="S41" s="66">
        <v>-3.4668674100000003</v>
      </c>
      <c r="T41" s="66">
        <v>-4.8830016400000007</v>
      </c>
      <c r="U41" s="66">
        <v>-4.7031895600000002</v>
      </c>
      <c r="V41" s="66">
        <v>-7.3797904199999991</v>
      </c>
      <c r="W41" s="66">
        <v>-3.7161792699999996</v>
      </c>
      <c r="X41" s="66">
        <v>-3.8719577999999988</v>
      </c>
      <c r="Y41" s="66">
        <v>-4.4570739399999999</v>
      </c>
      <c r="Z41" s="66">
        <v>-4.9002261199999992</v>
      </c>
      <c r="AA41" s="66">
        <v>-1.7583583899999999</v>
      </c>
      <c r="AB41" s="66">
        <v>-2.2661904599999998</v>
      </c>
      <c r="AC41" s="66">
        <v>-2.9304348199999994</v>
      </c>
      <c r="AD41" s="66">
        <v>-3.0290338700000001</v>
      </c>
      <c r="AF41" s="76">
        <v>0</v>
      </c>
      <c r="AG41" s="66">
        <v>0</v>
      </c>
      <c r="AH41" s="66">
        <v>-1.9884881299999999</v>
      </c>
      <c r="AI41" s="66">
        <v>-11.916684409999998</v>
      </c>
      <c r="AJ41" s="66">
        <v>-20.43284903</v>
      </c>
      <c r="AK41" s="66">
        <v>-16.945437129999998</v>
      </c>
      <c r="AL41" s="66">
        <v>-9.98401754</v>
      </c>
    </row>
    <row r="42" spans="2:38" x14ac:dyDescent="0.35">
      <c r="B42" s="49" t="s">
        <v>217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-0.98488529999999996</v>
      </c>
      <c r="Q42" s="66">
        <v>-1.2026419999999998E-2</v>
      </c>
      <c r="R42" s="66">
        <v>-3.5410999999999998E-2</v>
      </c>
      <c r="S42" s="66">
        <v>-2.5605340000000001E-2</v>
      </c>
      <c r="T42" s="66">
        <v>-0.22832636000000001</v>
      </c>
      <c r="U42" s="66">
        <v>2.2908999999999999E-4</v>
      </c>
      <c r="V42" s="66">
        <v>0</v>
      </c>
      <c r="W42" s="66">
        <v>2.9012000000000005E-3</v>
      </c>
      <c r="X42" s="66">
        <v>3.1186000000000001E-4</v>
      </c>
      <c r="Y42" s="66">
        <v>0</v>
      </c>
      <c r="Z42" s="66">
        <v>-0.18542799999999998</v>
      </c>
      <c r="AA42" s="66">
        <v>0</v>
      </c>
      <c r="AB42" s="66">
        <v>0</v>
      </c>
      <c r="AC42" s="66">
        <v>0</v>
      </c>
      <c r="AD42" s="66">
        <v>0</v>
      </c>
      <c r="AE42" s="20"/>
      <c r="AF42" s="76">
        <v>0</v>
      </c>
      <c r="AG42" s="66">
        <v>0</v>
      </c>
      <c r="AH42" s="66">
        <v>0</v>
      </c>
      <c r="AI42" s="66">
        <v>-1.03232272</v>
      </c>
      <c r="AJ42" s="66">
        <v>-0.25370261</v>
      </c>
      <c r="AK42" s="66">
        <v>-0.18221493999999999</v>
      </c>
      <c r="AL42" s="66">
        <v>0</v>
      </c>
    </row>
    <row r="43" spans="2:38" s="1" customFormat="1" x14ac:dyDescent="0.35">
      <c r="B43" s="70" t="s">
        <v>218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-0.12761082999999998</v>
      </c>
      <c r="L43" s="71">
        <v>-0.17817133999999998</v>
      </c>
      <c r="M43" s="71">
        <v>-0.13287628999999998</v>
      </c>
      <c r="N43" s="71">
        <v>-3.0495386</v>
      </c>
      <c r="O43" s="71">
        <v>-11.31220034</v>
      </c>
      <c r="P43" s="71">
        <v>-6.9300369599999918</v>
      </c>
      <c r="Q43" s="71">
        <v>-10.196809329999994</v>
      </c>
      <c r="R43" s="71">
        <v>-13.423406079999999</v>
      </c>
      <c r="S43" s="71">
        <v>-9.0925760000000082</v>
      </c>
      <c r="T43" s="71">
        <v>-23.102472470010014</v>
      </c>
      <c r="U43" s="71">
        <v>-22.037214020000008</v>
      </c>
      <c r="V43" s="71">
        <v>-7.3609729543737927</v>
      </c>
      <c r="W43" s="71">
        <v>17.514940398592714</v>
      </c>
      <c r="X43" s="71">
        <v>-6.0337350199995896</v>
      </c>
      <c r="Y43" s="71">
        <v>17.824672339999616</v>
      </c>
      <c r="Z43" s="71">
        <v>-1.2108571199998863</v>
      </c>
      <c r="AA43" s="71">
        <v>19.351746970000015</v>
      </c>
      <c r="AB43" s="71">
        <v>0.31067834080901235</v>
      </c>
      <c r="AC43" s="71">
        <v>7.8505815199999844</v>
      </c>
      <c r="AD43" s="71">
        <v>4.3607336507317243</v>
      </c>
      <c r="AE43" s="18"/>
      <c r="AF43" s="75">
        <v>0</v>
      </c>
      <c r="AG43" s="71">
        <v>0</v>
      </c>
      <c r="AH43" s="71">
        <v>-3.4881970600000001</v>
      </c>
      <c r="AI43" s="71">
        <v>-41.862452709999985</v>
      </c>
      <c r="AJ43" s="71">
        <v>-61.593235444383822</v>
      </c>
      <c r="AK43" s="71">
        <v>28.095020598592889</v>
      </c>
      <c r="AL43" s="71">
        <v>31.873740481540736</v>
      </c>
    </row>
    <row r="44" spans="2:38" s="1" customFormat="1" x14ac:dyDescent="0.35">
      <c r="B44" s="49" t="s">
        <v>219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7.566084</v>
      </c>
      <c r="X44" s="66">
        <v>7.2084789999999996</v>
      </c>
      <c r="Y44" s="66">
        <v>7.7686849999999996</v>
      </c>
      <c r="Z44" s="66">
        <v>8.005706</v>
      </c>
      <c r="AA44" s="66">
        <v>6.6532070000000001</v>
      </c>
      <c r="AB44" s="66">
        <v>6.872871</v>
      </c>
      <c r="AC44" s="66">
        <v>7.2878549999999995</v>
      </c>
      <c r="AD44" s="66">
        <v>6.7917670000000001</v>
      </c>
      <c r="AE44" s="18"/>
      <c r="AF44" s="76">
        <v>0</v>
      </c>
      <c r="AG44" s="66">
        <v>0</v>
      </c>
      <c r="AH44" s="66">
        <v>0</v>
      </c>
      <c r="AI44" s="66">
        <v>0</v>
      </c>
      <c r="AJ44" s="66">
        <v>0</v>
      </c>
      <c r="AK44" s="66">
        <v>30.548953999999998</v>
      </c>
      <c r="AL44" s="66">
        <v>27.605699999999999</v>
      </c>
    </row>
    <row r="45" spans="2:38" s="1" customFormat="1" x14ac:dyDescent="0.35">
      <c r="B45" s="70" t="s">
        <v>220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-0.12761082999999998</v>
      </c>
      <c r="L45" s="71">
        <v>-0.17817133999999998</v>
      </c>
      <c r="M45" s="71">
        <v>-0.13287628999999998</v>
      </c>
      <c r="N45" s="71">
        <v>-3.0495386</v>
      </c>
      <c r="O45" s="71">
        <v>-11.31220034</v>
      </c>
      <c r="P45" s="71">
        <v>-6.9300369599999918</v>
      </c>
      <c r="Q45" s="71">
        <v>-10.196809329999994</v>
      </c>
      <c r="R45" s="71">
        <v>-13.423406079999999</v>
      </c>
      <c r="S45" s="71">
        <v>-9.0925760000000082</v>
      </c>
      <c r="T45" s="71">
        <v>-23.102472470010014</v>
      </c>
      <c r="U45" s="71">
        <v>-22.037214020000008</v>
      </c>
      <c r="V45" s="71">
        <v>-7.3609729543737927</v>
      </c>
      <c r="W45" s="71">
        <v>25.081024398592714</v>
      </c>
      <c r="X45" s="71">
        <v>1.17474398000041</v>
      </c>
      <c r="Y45" s="71">
        <v>25.593357339999613</v>
      </c>
      <c r="Z45" s="71">
        <v>6.7948488800001137</v>
      </c>
      <c r="AA45" s="71">
        <v>26.004953970000017</v>
      </c>
      <c r="AB45" s="71">
        <v>7.1835493408090123</v>
      </c>
      <c r="AC45" s="71">
        <v>15.138436519999985</v>
      </c>
      <c r="AD45" s="71">
        <v>11.152500650731724</v>
      </c>
      <c r="AE45" s="18"/>
      <c r="AF45" s="75">
        <v>0</v>
      </c>
      <c r="AG45" s="71">
        <v>0</v>
      </c>
      <c r="AH45" s="71">
        <v>-3.4881970600000001</v>
      </c>
      <c r="AI45" s="71">
        <v>-41.862452709999985</v>
      </c>
      <c r="AJ45" s="71">
        <v>-61.593235444383822</v>
      </c>
      <c r="AK45" s="71">
        <v>58.643974598592891</v>
      </c>
      <c r="AL45" s="71">
        <v>59.479440481540735</v>
      </c>
    </row>
    <row r="46" spans="2:38" s="1" customFormat="1" x14ac:dyDescent="0.35">
      <c r="B46" s="50" t="s">
        <v>221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-7.7261700000000001E-3</v>
      </c>
      <c r="O46" s="72">
        <v>-2.8772776099999997</v>
      </c>
      <c r="P46" s="72">
        <v>-2.8916285899999998</v>
      </c>
      <c r="Q46" s="72">
        <v>-2.93323489</v>
      </c>
      <c r="R46" s="72">
        <v>-3.0047570000000001</v>
      </c>
      <c r="S46" s="72">
        <v>-3.2947255599999994</v>
      </c>
      <c r="T46" s="72">
        <v>-3.5826557599999997</v>
      </c>
      <c r="U46" s="72">
        <v>-3.6892855299999994</v>
      </c>
      <c r="V46" s="72">
        <v>-3.3437056200000002</v>
      </c>
      <c r="W46" s="72">
        <v>-2.4943729800000005</v>
      </c>
      <c r="X46" s="66">
        <v>-2.2380990900000004</v>
      </c>
      <c r="Y46" s="66">
        <v>-2.3572894500000001</v>
      </c>
      <c r="Z46" s="66">
        <v>-2.6126479899999997</v>
      </c>
      <c r="AA46" s="66">
        <v>-2.7429627200000004</v>
      </c>
      <c r="AB46" s="66">
        <v>-2.7850679799999996</v>
      </c>
      <c r="AC46" s="66">
        <v>-2.8815486700000004</v>
      </c>
      <c r="AD46" s="66">
        <v>-3.0465946699999997</v>
      </c>
      <c r="AE46" s="18"/>
      <c r="AF46" s="77">
        <v>0</v>
      </c>
      <c r="AG46" s="72">
        <v>0</v>
      </c>
      <c r="AH46" s="72">
        <v>-7.7261700000000001E-3</v>
      </c>
      <c r="AI46" s="72">
        <v>-11.706898089999999</v>
      </c>
      <c r="AJ46" s="72">
        <v>-13.910372469999999</v>
      </c>
      <c r="AK46" s="72">
        <v>-9.7024095100000007</v>
      </c>
      <c r="AL46" s="72">
        <v>-11.456174040000001</v>
      </c>
    </row>
    <row r="47" spans="2:38" s="1" customFormat="1" ht="4.5" customHeight="1" x14ac:dyDescent="0.35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 t="e">
        <v>#VALUE!</v>
      </c>
      <c r="AB47" s="68">
        <v>0</v>
      </c>
      <c r="AC47" s="68">
        <v>0</v>
      </c>
      <c r="AD47" s="68">
        <v>0</v>
      </c>
      <c r="AE47" s="18"/>
      <c r="AF47" s="68"/>
      <c r="AG47" s="68"/>
      <c r="AH47" s="68"/>
      <c r="AI47" s="68"/>
      <c r="AJ47" s="68"/>
      <c r="AK47" s="68"/>
      <c r="AL47" s="68" t="e">
        <v>#VALUE!</v>
      </c>
    </row>
    <row r="48" spans="2:38" x14ac:dyDescent="0.35">
      <c r="B48" s="54" t="s">
        <v>229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59"/>
      <c r="X48" s="59"/>
      <c r="Y48" s="59"/>
      <c r="Z48" s="59"/>
      <c r="AA48" s="59"/>
      <c r="AB48" s="59"/>
      <c r="AC48" s="59"/>
      <c r="AD48" s="59"/>
      <c r="AF48" s="59"/>
      <c r="AG48" s="59"/>
      <c r="AH48" s="59"/>
      <c r="AI48" s="59"/>
      <c r="AJ48" s="59"/>
      <c r="AK48" s="59"/>
      <c r="AL48" s="59">
        <v>0</v>
      </c>
    </row>
    <row r="49" spans="2:38" x14ac:dyDescent="0.35">
      <c r="B49" s="36" t="s">
        <v>212</v>
      </c>
      <c r="C49" s="60">
        <v>55.3</v>
      </c>
      <c r="D49" s="60">
        <v>61</v>
      </c>
      <c r="E49" s="60">
        <v>52.5</v>
      </c>
      <c r="F49" s="60">
        <v>47.6</v>
      </c>
      <c r="G49" s="60">
        <v>68.229470866550017</v>
      </c>
      <c r="H49" s="60">
        <v>15.9</v>
      </c>
      <c r="I49" s="60">
        <v>16</v>
      </c>
      <c r="J49" s="60">
        <v>49.1</v>
      </c>
      <c r="K49" s="60">
        <v>62.488175629999994</v>
      </c>
      <c r="L49" s="60">
        <v>37.681818540000002</v>
      </c>
      <c r="M49" s="60">
        <v>49.60531739999999</v>
      </c>
      <c r="N49" s="60">
        <v>24.48845043</v>
      </c>
      <c r="O49" s="60">
        <v>56.700821109999993</v>
      </c>
      <c r="P49" s="60">
        <v>26.090710789999996</v>
      </c>
      <c r="Q49" s="60">
        <v>29.77129339</v>
      </c>
      <c r="R49" s="60">
        <v>10.655015279999999</v>
      </c>
      <c r="S49" s="60">
        <v>9.9375180399999987</v>
      </c>
      <c r="T49" s="60">
        <v>8.2073755499999983</v>
      </c>
      <c r="U49" s="60">
        <v>-0.32314815999999991</v>
      </c>
      <c r="V49" s="60">
        <v>7.1909230700000002</v>
      </c>
      <c r="W49" s="60">
        <v>12.817443089999999</v>
      </c>
      <c r="X49" s="71">
        <v>15.271277749999999</v>
      </c>
      <c r="Y49" s="71">
        <v>10.127298809999997</v>
      </c>
      <c r="Z49" s="71">
        <v>11.790487270000002</v>
      </c>
      <c r="AA49" s="71">
        <v>14.30008357</v>
      </c>
      <c r="AB49" s="71">
        <v>15.12500322</v>
      </c>
      <c r="AC49" s="423">
        <v>-5.8207660913467405E-17</v>
      </c>
      <c r="AD49" s="423">
        <v>0</v>
      </c>
      <c r="AE49" s="175"/>
      <c r="AF49" s="74">
        <v>216.4</v>
      </c>
      <c r="AG49" s="60">
        <v>149.22947086655003</v>
      </c>
      <c r="AH49" s="60">
        <v>174.26376199999999</v>
      </c>
      <c r="AI49" s="60">
        <v>123.21784056999999</v>
      </c>
      <c r="AJ49" s="60">
        <v>25.012668499999997</v>
      </c>
      <c r="AK49" s="60">
        <v>50.00650692</v>
      </c>
      <c r="AL49" s="60">
        <v>29.425086790000002</v>
      </c>
    </row>
    <row r="50" spans="2:38" s="1" customFormat="1" x14ac:dyDescent="0.35">
      <c r="B50" s="70" t="s">
        <v>213</v>
      </c>
      <c r="C50" s="71">
        <v>55</v>
      </c>
      <c r="D50" s="71">
        <v>60.7</v>
      </c>
      <c r="E50" s="71">
        <v>52.2</v>
      </c>
      <c r="F50" s="71">
        <v>47.3</v>
      </c>
      <c r="G50" s="71">
        <v>67.900000000000006</v>
      </c>
      <c r="H50" s="71">
        <v>15.6</v>
      </c>
      <c r="I50" s="71">
        <v>15.8</v>
      </c>
      <c r="J50" s="71">
        <v>48.9</v>
      </c>
      <c r="K50" s="71">
        <v>61.922237700000004</v>
      </c>
      <c r="L50" s="71">
        <v>37.212400259999995</v>
      </c>
      <c r="M50" s="71">
        <v>49.112083720000001</v>
      </c>
      <c r="N50" s="71">
        <v>24.035349279999998</v>
      </c>
      <c r="O50" s="71">
        <v>56.304321349999995</v>
      </c>
      <c r="P50" s="71">
        <v>25.698443329999989</v>
      </c>
      <c r="Q50" s="71">
        <v>29.398195310000002</v>
      </c>
      <c r="R50" s="71">
        <v>10.284299620000001</v>
      </c>
      <c r="S50" s="71">
        <v>9.6081519899999979</v>
      </c>
      <c r="T50" s="71">
        <v>7.9611014299999994</v>
      </c>
      <c r="U50" s="71">
        <v>-0.57927855999999955</v>
      </c>
      <c r="V50" s="71">
        <v>6.9393922099999994</v>
      </c>
      <c r="W50" s="71">
        <v>12.689822980000001</v>
      </c>
      <c r="X50" s="71">
        <v>15.10651307</v>
      </c>
      <c r="Y50" s="71">
        <v>9.9724290199999981</v>
      </c>
      <c r="Z50" s="71">
        <v>11.649896370000002</v>
      </c>
      <c r="AA50" s="71">
        <v>14.14015592</v>
      </c>
      <c r="AB50" s="71">
        <v>15.01724572</v>
      </c>
      <c r="AC50" s="423">
        <v>-5.8207660913467405E-17</v>
      </c>
      <c r="AD50" s="423">
        <v>0</v>
      </c>
      <c r="AE50" s="175"/>
      <c r="AF50" s="75">
        <v>215.2</v>
      </c>
      <c r="AG50" s="71">
        <v>148.19999999999999</v>
      </c>
      <c r="AH50" s="71">
        <v>172.28207096</v>
      </c>
      <c r="AI50" s="71">
        <v>121.68525960999999</v>
      </c>
      <c r="AJ50" s="71">
        <v>23.929367069999998</v>
      </c>
      <c r="AK50" s="71">
        <v>49.418661440000001</v>
      </c>
      <c r="AL50" s="71">
        <v>29.15740164</v>
      </c>
    </row>
    <row r="51" spans="2:38" s="1" customFormat="1" x14ac:dyDescent="0.35">
      <c r="B51" s="49" t="s">
        <v>214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66">
        <v>0</v>
      </c>
      <c r="AB51" s="66">
        <v>0</v>
      </c>
      <c r="AC51" s="254">
        <v>0</v>
      </c>
      <c r="AD51" s="254">
        <v>0</v>
      </c>
      <c r="AE51" s="175"/>
      <c r="AF51" s="76">
        <v>0</v>
      </c>
      <c r="AG51" s="66">
        <v>0</v>
      </c>
      <c r="AH51" s="66">
        <v>0</v>
      </c>
      <c r="AI51" s="66">
        <v>0</v>
      </c>
      <c r="AJ51" s="66">
        <v>0</v>
      </c>
      <c r="AK51" s="66">
        <v>0</v>
      </c>
      <c r="AL51" s="66">
        <v>0</v>
      </c>
    </row>
    <row r="52" spans="2:38" s="1" customFormat="1" x14ac:dyDescent="0.35">
      <c r="B52" s="70" t="s">
        <v>215</v>
      </c>
      <c r="C52" s="71">
        <v>-49.73259247</v>
      </c>
      <c r="D52" s="71">
        <v>-51.129408560000002</v>
      </c>
      <c r="E52" s="71">
        <v>-50.528015799999999</v>
      </c>
      <c r="F52" s="71">
        <v>-56.428015799999997</v>
      </c>
      <c r="G52" s="71">
        <v>-51</v>
      </c>
      <c r="H52" s="71">
        <v>-33.4</v>
      </c>
      <c r="I52" s="71">
        <v>-47.7</v>
      </c>
      <c r="J52" s="71">
        <v>-47.3</v>
      </c>
      <c r="K52" s="71">
        <v>-27.156454539999999</v>
      </c>
      <c r="L52" s="71">
        <v>-25.71685853</v>
      </c>
      <c r="M52" s="71">
        <v>-32.512179109999998</v>
      </c>
      <c r="N52" s="71">
        <v>-41.542153609999993</v>
      </c>
      <c r="O52" s="71">
        <v>-23.27486614</v>
      </c>
      <c r="P52" s="71">
        <v>-23.699325969999997</v>
      </c>
      <c r="Q52" s="71">
        <v>-23.221446199999995</v>
      </c>
      <c r="R52" s="71">
        <v>-26.11961153</v>
      </c>
      <c r="S52" s="71">
        <v>-20.978883850000006</v>
      </c>
      <c r="T52" s="71">
        <v>-6.569331860000001</v>
      </c>
      <c r="U52" s="71">
        <v>-5.693762050000001</v>
      </c>
      <c r="V52" s="71">
        <v>-9.5056474099999999</v>
      </c>
      <c r="W52" s="71">
        <v>-4.2049928499999991</v>
      </c>
      <c r="X52" s="71">
        <v>-4.8885834899999994</v>
      </c>
      <c r="Y52" s="71">
        <v>-4.6170438899999997</v>
      </c>
      <c r="Z52" s="71">
        <v>-5.0025425899999991</v>
      </c>
      <c r="AA52" s="71">
        <v>-0.85154260000000026</v>
      </c>
      <c r="AB52" s="71">
        <v>153.67833971999997</v>
      </c>
      <c r="AC52" s="423">
        <v>-3.291224000000003E-2</v>
      </c>
      <c r="AD52" s="423">
        <v>-2.5693460000000026E-2</v>
      </c>
      <c r="AE52" s="175"/>
      <c r="AF52" s="75">
        <v>-207.81803263</v>
      </c>
      <c r="AG52" s="71">
        <v>-179.40000000000003</v>
      </c>
      <c r="AH52" s="71">
        <v>-126.92764578999999</v>
      </c>
      <c r="AI52" s="71">
        <v>-96.315249839999993</v>
      </c>
      <c r="AJ52" s="71">
        <v>-42.747625170000013</v>
      </c>
      <c r="AK52" s="71">
        <v>-18.713162819999997</v>
      </c>
      <c r="AL52" s="71">
        <v>152.76819141999997</v>
      </c>
    </row>
    <row r="53" spans="2:38" x14ac:dyDescent="0.35">
      <c r="B53" s="73" t="s">
        <v>216</v>
      </c>
      <c r="C53" s="115">
        <v>-49.7</v>
      </c>
      <c r="D53" s="115">
        <v>-51.1</v>
      </c>
      <c r="E53" s="115">
        <v>-50.5</v>
      </c>
      <c r="F53" s="115">
        <v>-56.4</v>
      </c>
      <c r="G53" s="115">
        <v>-51</v>
      </c>
      <c r="H53" s="115">
        <v>-33.4</v>
      </c>
      <c r="I53" s="115">
        <v>-47.7</v>
      </c>
      <c r="J53" s="115">
        <v>-47.3</v>
      </c>
      <c r="K53" s="115">
        <v>-27.12687657</v>
      </c>
      <c r="L53" s="115">
        <v>-25.684790450000001</v>
      </c>
      <c r="M53" s="115">
        <v>-31.93080226</v>
      </c>
      <c r="N53" s="115">
        <v>-40.882901939999996</v>
      </c>
      <c r="O53" s="115">
        <v>-23.261312459999999</v>
      </c>
      <c r="P53" s="115">
        <v>-23.577932089999997</v>
      </c>
      <c r="Q53" s="115">
        <v>-23.159237299999997</v>
      </c>
      <c r="R53" s="115">
        <v>-26.060850869999999</v>
      </c>
      <c r="S53" s="115">
        <v>-20.920608290000004</v>
      </c>
      <c r="T53" s="115">
        <v>-6.4918369200000008</v>
      </c>
      <c r="U53" s="115">
        <v>-5.6413132300000006</v>
      </c>
      <c r="V53" s="115">
        <v>-9.4537323999999998</v>
      </c>
      <c r="W53" s="115">
        <v>-4.2355670299999995</v>
      </c>
      <c r="X53" s="115">
        <v>-4.8605674199999997</v>
      </c>
      <c r="Y53" s="115">
        <v>-4.5799965399999998</v>
      </c>
      <c r="Z53" s="115">
        <v>-4.9759643099999993</v>
      </c>
      <c r="AA53" s="115">
        <v>-0.82993214000000026</v>
      </c>
      <c r="AB53" s="115">
        <v>-0.56900497999999988</v>
      </c>
      <c r="AC53" s="424">
        <v>-3.2741809263825417E-17</v>
      </c>
      <c r="AD53" s="427">
        <v>-2.9103830456733702E-17</v>
      </c>
      <c r="AE53" s="175"/>
      <c r="AF53" s="76">
        <v>-207.70000000000002</v>
      </c>
      <c r="AG53" s="66">
        <v>-179.40000000000003</v>
      </c>
      <c r="AH53" s="66">
        <v>-125.62537121999999</v>
      </c>
      <c r="AI53" s="66">
        <v>-96.059332719999986</v>
      </c>
      <c r="AJ53" s="66">
        <v>-42.507490840000003</v>
      </c>
      <c r="AK53" s="66">
        <v>-18.652095299999999</v>
      </c>
      <c r="AL53" s="66">
        <v>-1.3989371200000003</v>
      </c>
    </row>
    <row r="54" spans="2:38" x14ac:dyDescent="0.35">
      <c r="B54" s="73" t="s">
        <v>184</v>
      </c>
      <c r="C54" s="115"/>
      <c r="D54" s="115"/>
      <c r="E54" s="115"/>
      <c r="F54" s="115"/>
      <c r="G54" s="115"/>
      <c r="H54" s="115"/>
      <c r="I54" s="115"/>
      <c r="J54" s="115"/>
      <c r="K54" s="115">
        <v>-2.9577970000000002E-2</v>
      </c>
      <c r="L54" s="115">
        <v>-3.2422119999999999E-2</v>
      </c>
      <c r="M54" s="115">
        <v>4.1167099999999974E-3</v>
      </c>
      <c r="N54" s="115">
        <v>-7.5039099999999782E-3</v>
      </c>
      <c r="O54" s="115">
        <v>-1.3897300000000003E-2</v>
      </c>
      <c r="P54" s="115">
        <v>-0.12232307999999999</v>
      </c>
      <c r="Q54" s="115">
        <v>-6.2724290000000002E-2</v>
      </c>
      <c r="R54" s="115">
        <v>-5.9362520000000002E-2</v>
      </c>
      <c r="S54" s="115">
        <v>-5.8762890000000088E-2</v>
      </c>
      <c r="T54" s="115">
        <v>-7.7494939999999998E-2</v>
      </c>
      <c r="U54" s="115">
        <v>-5.2448820000000007E-2</v>
      </c>
      <c r="V54" s="115">
        <v>-5.1915010000000004E-2</v>
      </c>
      <c r="W54" s="115">
        <v>3.0574179999999999E-2</v>
      </c>
      <c r="X54" s="115">
        <v>-2.8016070000000001E-2</v>
      </c>
      <c r="Y54" s="115">
        <v>-3.704735E-2</v>
      </c>
      <c r="Z54" s="115">
        <v>-2.6578279999999881E-2</v>
      </c>
      <c r="AA54" s="115">
        <v>-2.1610459999999998E-2</v>
      </c>
      <c r="AB54" s="115">
        <v>-2.7431989999999996E-2</v>
      </c>
      <c r="AC54" s="424">
        <v>-3.2912239999999995E-2</v>
      </c>
      <c r="AD54" s="424">
        <v>-2.5693459999999998E-2</v>
      </c>
      <c r="AE54" s="175"/>
      <c r="AF54" s="76">
        <v>0</v>
      </c>
      <c r="AG54" s="66">
        <v>0</v>
      </c>
      <c r="AH54" s="66">
        <v>-6.5387289999999987E-2</v>
      </c>
      <c r="AI54" s="66">
        <v>-0.25830719000000002</v>
      </c>
      <c r="AJ54" s="66">
        <v>-0.2406216600000001</v>
      </c>
      <c r="AK54" s="66">
        <v>-6.1067519999999889E-2</v>
      </c>
      <c r="AL54" s="66">
        <v>-0.10764815</v>
      </c>
    </row>
    <row r="55" spans="2:38" x14ac:dyDescent="0.35">
      <c r="B55" s="49" t="s">
        <v>217</v>
      </c>
      <c r="C55" s="115"/>
      <c r="D55" s="115"/>
      <c r="E55" s="115"/>
      <c r="F55" s="115"/>
      <c r="G55" s="115"/>
      <c r="H55" s="115"/>
      <c r="I55" s="115"/>
      <c r="J55" s="115"/>
      <c r="K55" s="115">
        <v>0</v>
      </c>
      <c r="L55" s="115">
        <v>3.5404000000000002E-4</v>
      </c>
      <c r="M55" s="115">
        <v>-0.58549355999999997</v>
      </c>
      <c r="N55" s="115">
        <v>-0.65174776000000001</v>
      </c>
      <c r="O55" s="115">
        <v>3.4361999999999533E-4</v>
      </c>
      <c r="P55" s="115">
        <v>9.2920000000000003E-4</v>
      </c>
      <c r="Q55" s="115">
        <v>5.1539000000000001E-4</v>
      </c>
      <c r="R55" s="115">
        <v>6.0185999999999996E-4</v>
      </c>
      <c r="S55" s="115">
        <v>4.8732999999999996E-4</v>
      </c>
      <c r="T55" s="115">
        <v>0</v>
      </c>
      <c r="U55" s="115">
        <v>0</v>
      </c>
      <c r="V55" s="115">
        <v>0</v>
      </c>
      <c r="W55" s="115">
        <v>0</v>
      </c>
      <c r="X55" s="115">
        <v>0</v>
      </c>
      <c r="Y55" s="115">
        <v>0</v>
      </c>
      <c r="Z55" s="115">
        <v>0</v>
      </c>
      <c r="AA55" s="115">
        <v>0</v>
      </c>
      <c r="AB55" s="115">
        <v>154.27477668999998</v>
      </c>
      <c r="AC55" s="424">
        <v>0</v>
      </c>
      <c r="AD55" s="424">
        <v>0</v>
      </c>
      <c r="AE55" s="175"/>
      <c r="AF55" s="76">
        <v>0</v>
      </c>
      <c r="AG55" s="66">
        <v>0</v>
      </c>
      <c r="AH55" s="66">
        <v>-1.2368872799999999</v>
      </c>
      <c r="AI55" s="66">
        <v>2.3900699999999954E-3</v>
      </c>
      <c r="AJ55" s="66">
        <v>4.8732999999999996E-4</v>
      </c>
      <c r="AK55" s="66">
        <v>0</v>
      </c>
      <c r="AL55" s="66">
        <v>154.27477668999998</v>
      </c>
    </row>
    <row r="56" spans="2:38" s="1" customFormat="1" x14ac:dyDescent="0.35">
      <c r="B56" s="70" t="s">
        <v>218</v>
      </c>
      <c r="C56" s="71">
        <v>5.2674075299999998</v>
      </c>
      <c r="D56" s="71">
        <v>9.5705914400000012</v>
      </c>
      <c r="E56" s="71">
        <v>1.6719842000000043</v>
      </c>
      <c r="F56" s="71">
        <v>-9.1280158</v>
      </c>
      <c r="G56" s="71">
        <v>17</v>
      </c>
      <c r="H56" s="71">
        <v>-17.799999999999997</v>
      </c>
      <c r="I56" s="71">
        <v>-31.900000000000002</v>
      </c>
      <c r="J56" s="71">
        <v>1.6000000000000014</v>
      </c>
      <c r="K56" s="71">
        <v>34.765783160000005</v>
      </c>
      <c r="L56" s="71">
        <v>11.495541729999996</v>
      </c>
      <c r="M56" s="71">
        <v>16.599904610000003</v>
      </c>
      <c r="N56" s="71">
        <v>-17.506804329999994</v>
      </c>
      <c r="O56" s="71">
        <v>33.029455209999995</v>
      </c>
      <c r="P56" s="71">
        <v>1.9991173599999925</v>
      </c>
      <c r="Q56" s="71">
        <v>6.1767491100000065</v>
      </c>
      <c r="R56" s="71">
        <v>-15.83531191</v>
      </c>
      <c r="S56" s="71">
        <v>-11.370731860000008</v>
      </c>
      <c r="T56" s="71">
        <v>1.3917695699999983</v>
      </c>
      <c r="U56" s="71">
        <v>-6.2730406100000007</v>
      </c>
      <c r="V56" s="71">
        <v>-2.5662552000000005</v>
      </c>
      <c r="W56" s="71">
        <v>8.4848301300000024</v>
      </c>
      <c r="X56" s="71">
        <v>10.21792958</v>
      </c>
      <c r="Y56" s="71">
        <v>5.3553851299999984</v>
      </c>
      <c r="Z56" s="71">
        <v>6.6473537800000031</v>
      </c>
      <c r="AA56" s="71">
        <v>13.28861332</v>
      </c>
      <c r="AB56" s="71">
        <v>168.69558543999997</v>
      </c>
      <c r="AC56" s="423">
        <v>-3.2912240000000086E-2</v>
      </c>
      <c r="AD56" s="423">
        <v>-2.5693460000000026E-2</v>
      </c>
      <c r="AE56" s="175"/>
      <c r="AF56" s="75">
        <v>7.3819673700000052</v>
      </c>
      <c r="AG56" s="71">
        <v>-31.1</v>
      </c>
      <c r="AH56" s="71">
        <v>45.354425170000006</v>
      </c>
      <c r="AI56" s="71">
        <v>25.370009769999996</v>
      </c>
      <c r="AJ56" s="71">
        <v>-18.818258100000008</v>
      </c>
      <c r="AK56" s="71">
        <v>30.705498620000004</v>
      </c>
      <c r="AL56" s="71">
        <v>181.92559305999995</v>
      </c>
    </row>
    <row r="57" spans="2:38" s="1" customFormat="1" x14ac:dyDescent="0.35">
      <c r="B57" s="49" t="s">
        <v>219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254">
        <v>0</v>
      </c>
      <c r="AD57" s="254">
        <v>0</v>
      </c>
      <c r="AE57" s="175"/>
      <c r="AF57" s="76">
        <v>0</v>
      </c>
      <c r="AG57" s="66">
        <v>0</v>
      </c>
      <c r="AH57" s="66">
        <v>0</v>
      </c>
      <c r="AI57" s="66">
        <v>0</v>
      </c>
      <c r="AJ57" s="66">
        <v>0</v>
      </c>
      <c r="AK57" s="66">
        <v>0</v>
      </c>
      <c r="AL57" s="66">
        <v>0</v>
      </c>
    </row>
    <row r="58" spans="2:38" s="1" customFormat="1" x14ac:dyDescent="0.35">
      <c r="B58" s="70" t="s">
        <v>220</v>
      </c>
      <c r="C58" s="71">
        <v>5.2674075299999998</v>
      </c>
      <c r="D58" s="71">
        <v>9.5705914400000012</v>
      </c>
      <c r="E58" s="71">
        <v>1.6719842000000043</v>
      </c>
      <c r="F58" s="71">
        <v>-9.1280158</v>
      </c>
      <c r="G58" s="71">
        <v>17</v>
      </c>
      <c r="H58" s="71">
        <v>-17.799999999999997</v>
      </c>
      <c r="I58" s="71">
        <v>-31.900000000000002</v>
      </c>
      <c r="J58" s="71">
        <v>1.6000000000000014</v>
      </c>
      <c r="K58" s="71">
        <v>34.765783160000005</v>
      </c>
      <c r="L58" s="71">
        <v>11.495541729999996</v>
      </c>
      <c r="M58" s="71">
        <v>16.599904610000003</v>
      </c>
      <c r="N58" s="71">
        <v>-17.506804329999994</v>
      </c>
      <c r="O58" s="71">
        <v>33.029455209999995</v>
      </c>
      <c r="P58" s="71">
        <v>1.9991173599999925</v>
      </c>
      <c r="Q58" s="71">
        <v>6.1767491100000065</v>
      </c>
      <c r="R58" s="71">
        <v>-15.83531191</v>
      </c>
      <c r="S58" s="71">
        <v>-11.370731860000008</v>
      </c>
      <c r="T58" s="71">
        <v>1.3917695699999983</v>
      </c>
      <c r="U58" s="71">
        <v>-6.2730406100000007</v>
      </c>
      <c r="V58" s="71">
        <v>-2.5662552000000005</v>
      </c>
      <c r="W58" s="71">
        <v>8.4848301300000024</v>
      </c>
      <c r="X58" s="71">
        <v>10.21792958</v>
      </c>
      <c r="Y58" s="71">
        <v>5.3553851299999984</v>
      </c>
      <c r="Z58" s="71">
        <v>6.6473537800000031</v>
      </c>
      <c r="AA58" s="71">
        <v>13.28861332</v>
      </c>
      <c r="AB58" s="71">
        <v>168.69558543999997</v>
      </c>
      <c r="AC58" s="423">
        <v>-3.2912240000000086E-2</v>
      </c>
      <c r="AD58" s="423">
        <v>-2.5693460000000026E-2</v>
      </c>
      <c r="AE58" s="175"/>
      <c r="AF58" s="75">
        <v>7.3819673700000052</v>
      </c>
      <c r="AG58" s="71">
        <v>-31.1</v>
      </c>
      <c r="AH58" s="71">
        <v>45.354425170000006</v>
      </c>
      <c r="AI58" s="71">
        <v>25.370009769999996</v>
      </c>
      <c r="AJ58" s="71">
        <v>-18.818258100000008</v>
      </c>
      <c r="AK58" s="71">
        <v>30.705498620000004</v>
      </c>
      <c r="AL58" s="71">
        <v>181.92559305999995</v>
      </c>
    </row>
    <row r="59" spans="2:38" s="1" customFormat="1" x14ac:dyDescent="0.35">
      <c r="B59" s="50" t="s">
        <v>221</v>
      </c>
      <c r="C59" s="72"/>
      <c r="D59" s="72"/>
      <c r="E59" s="72"/>
      <c r="F59" s="72"/>
      <c r="G59" s="72"/>
      <c r="H59" s="72"/>
      <c r="I59" s="72"/>
      <c r="J59" s="72"/>
      <c r="K59" s="72">
        <v>-1.65201069</v>
      </c>
      <c r="L59" s="72">
        <v>-1.4919657</v>
      </c>
      <c r="M59" s="72">
        <v>-1.4186864300000002</v>
      </c>
      <c r="N59" s="72">
        <v>-1.9965149</v>
      </c>
      <c r="O59" s="72">
        <v>-1.1230753500000004</v>
      </c>
      <c r="P59" s="72">
        <v>-0.98395958000000006</v>
      </c>
      <c r="Q59" s="72">
        <v>-0.90736975000000009</v>
      </c>
      <c r="R59" s="72">
        <v>-0.82407533999999993</v>
      </c>
      <c r="S59" s="72">
        <v>0.33010540999999993</v>
      </c>
      <c r="T59" s="72">
        <v>-0.67119870999999998</v>
      </c>
      <c r="U59" s="72">
        <v>-0.65376696000000001</v>
      </c>
      <c r="V59" s="72">
        <v>-0.63228615999999993</v>
      </c>
      <c r="W59" s="72">
        <v>-0.6087121499999999</v>
      </c>
      <c r="X59" s="72">
        <v>-0.57203021999999992</v>
      </c>
      <c r="Y59" s="72">
        <v>-0.51969140999999996</v>
      </c>
      <c r="Z59" s="72">
        <v>-0.43094573999999997</v>
      </c>
      <c r="AA59" s="72">
        <v>-0.28573202000000003</v>
      </c>
      <c r="AB59" s="72">
        <v>-0.19106921999999998</v>
      </c>
      <c r="AC59" s="274">
        <v>0</v>
      </c>
      <c r="AD59" s="274">
        <v>0</v>
      </c>
      <c r="AE59" s="175"/>
      <c r="AF59" s="77">
        <v>0</v>
      </c>
      <c r="AG59" s="72">
        <v>0</v>
      </c>
      <c r="AH59" s="72">
        <v>-6.5591777200000001</v>
      </c>
      <c r="AI59" s="72">
        <v>-3.83848002</v>
      </c>
      <c r="AJ59" s="72">
        <v>-1.6271464199999999</v>
      </c>
      <c r="AK59" s="72">
        <v>-2.1313795199999999</v>
      </c>
      <c r="AL59" s="72">
        <v>-0.47680124000000002</v>
      </c>
    </row>
    <row r="60" spans="2:38" s="1" customFormat="1" x14ac:dyDescent="0.35">
      <c r="B60" s="6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/>
      <c r="AF60" s="66"/>
      <c r="AG60" s="66"/>
      <c r="AH60" s="66"/>
      <c r="AI60" s="66"/>
      <c r="AJ60" s="66"/>
      <c r="AK60" s="66"/>
      <c r="AL60" s="66"/>
    </row>
    <row r="61" spans="2:38" x14ac:dyDescent="0.35">
      <c r="B61" s="106" t="s">
        <v>191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F61" s="48"/>
      <c r="AG61" s="48"/>
      <c r="AH61" s="48"/>
      <c r="AI61" s="48"/>
      <c r="AJ61" s="48"/>
      <c r="AK61" s="48"/>
      <c r="AL61" s="48"/>
    </row>
    <row r="62" spans="2:38" x14ac:dyDescent="0.35">
      <c r="B62" s="36" t="s">
        <v>230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04"/>
      <c r="Y62" s="104"/>
      <c r="Z62" s="104"/>
      <c r="AA62" s="104"/>
      <c r="AB62" s="104"/>
      <c r="AC62" s="104"/>
      <c r="AD62" s="104"/>
      <c r="AF62" s="78"/>
      <c r="AG62" s="37"/>
      <c r="AH62" s="37"/>
      <c r="AI62" s="37"/>
      <c r="AJ62" s="37"/>
      <c r="AK62" s="37"/>
      <c r="AL62" s="37"/>
    </row>
    <row r="63" spans="2:38" x14ac:dyDescent="0.35">
      <c r="B63" s="49" t="s">
        <v>231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C63" s="33">
        <v>855.73867756264099</v>
      </c>
      <c r="AD63" s="33">
        <v>1037.5999999999999</v>
      </c>
      <c r="AF63" s="79">
        <v>0</v>
      </c>
      <c r="AG63" s="33">
        <v>0</v>
      </c>
      <c r="AH63" s="33">
        <v>98.2</v>
      </c>
      <c r="AI63" s="33">
        <v>562.6</v>
      </c>
      <c r="AJ63" s="33">
        <v>963</v>
      </c>
      <c r="AK63" s="33">
        <v>1044.21383541</v>
      </c>
      <c r="AL63" s="33">
        <v>1037.5999999999999</v>
      </c>
    </row>
    <row r="64" spans="2:38" x14ac:dyDescent="0.35">
      <c r="B64" s="49" t="s">
        <v>232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C64" s="33">
        <v>1036.36576382303</v>
      </c>
      <c r="AD64" s="33">
        <v>1214.1314959454501</v>
      </c>
      <c r="AF64" s="79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1225.7077804500002</v>
      </c>
      <c r="AL64" s="33">
        <v>1214.1314959454501</v>
      </c>
    </row>
    <row r="65" spans="2:38" x14ac:dyDescent="0.35">
      <c r="B65" s="49" t="s">
        <v>233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0.04</v>
      </c>
      <c r="O65" s="51">
        <v>0.1</v>
      </c>
      <c r="P65" s="51">
        <v>0.13</v>
      </c>
      <c r="Q65" s="51">
        <v>0.14000000000000001</v>
      </c>
      <c r="R65" s="51">
        <v>0.16</v>
      </c>
      <c r="S65" s="51">
        <v>0.17899999999999999</v>
      </c>
      <c r="T65" s="51">
        <v>0.20399999999999999</v>
      </c>
      <c r="U65" s="51">
        <v>0.22306498887892262</v>
      </c>
      <c r="V65" s="51">
        <v>0.246</v>
      </c>
      <c r="W65" s="51">
        <v>0.249</v>
      </c>
      <c r="X65" s="51">
        <v>0.26900000000000002</v>
      </c>
      <c r="Y65" s="51">
        <v>0.25298226565427329</v>
      </c>
      <c r="Z65" s="51">
        <v>0.24332498844785996</v>
      </c>
      <c r="AA65" s="51">
        <v>0.24199999999999999</v>
      </c>
      <c r="AB65" s="51">
        <v>0.27884863686562028</v>
      </c>
      <c r="AC65" s="51">
        <v>0.28841871818087356</v>
      </c>
      <c r="AD65" s="51">
        <v>0.27450000000000002</v>
      </c>
      <c r="AF65" s="64">
        <v>0</v>
      </c>
      <c r="AG65" s="51">
        <v>0</v>
      </c>
      <c r="AH65" s="51">
        <v>0.02</v>
      </c>
      <c r="AI65" s="51">
        <v>0.13</v>
      </c>
      <c r="AJ65" s="51">
        <v>0.22</v>
      </c>
      <c r="AK65" s="51">
        <v>0.25266402923557857</v>
      </c>
      <c r="AL65" s="51">
        <v>0.27250000000000002</v>
      </c>
    </row>
    <row r="66" spans="2:38" x14ac:dyDescent="0.35">
      <c r="B66" s="49" t="s">
        <v>234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33">
        <v>490.56100000000004</v>
      </c>
      <c r="AD66" s="33">
        <v>554</v>
      </c>
      <c r="AF66" s="79">
        <v>0</v>
      </c>
      <c r="AG66" s="33">
        <v>0</v>
      </c>
      <c r="AH66" s="33">
        <v>402</v>
      </c>
      <c r="AI66" s="33">
        <v>2165</v>
      </c>
      <c r="AJ66" s="33">
        <v>2447</v>
      </c>
      <c r="AK66" s="33">
        <v>2181.8389999999999</v>
      </c>
      <c r="AL66" s="33">
        <v>1860</v>
      </c>
    </row>
    <row r="67" spans="2:38" x14ac:dyDescent="0.35">
      <c r="B67" s="49" t="s">
        <v>235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C67" s="33">
        <v>8499.8379999999997</v>
      </c>
      <c r="AD67" s="33">
        <v>9054</v>
      </c>
      <c r="AF67" s="79">
        <v>0</v>
      </c>
      <c r="AG67" s="33">
        <v>0</v>
      </c>
      <c r="AH67" s="33">
        <v>402</v>
      </c>
      <c r="AI67" s="33">
        <v>2567</v>
      </c>
      <c r="AJ67" s="33">
        <v>5012</v>
      </c>
      <c r="AK67" s="33">
        <v>7194.1030000000001</v>
      </c>
      <c r="AL67" s="33">
        <v>9054</v>
      </c>
    </row>
    <row r="68" spans="2:38" x14ac:dyDescent="0.35">
      <c r="B68" s="49" t="s">
        <v>236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0.01</v>
      </c>
      <c r="O68" s="51">
        <v>8.9999999999999993E-3</v>
      </c>
      <c r="P68" s="51">
        <v>4.8000000000000001E-2</v>
      </c>
      <c r="Q68" s="51">
        <v>5.8999999999999997E-2</v>
      </c>
      <c r="R68" s="51">
        <v>6.3E-2</v>
      </c>
      <c r="S68" s="51">
        <v>7.8032773652287252E-2</v>
      </c>
      <c r="T68" s="51">
        <v>9.1315984243320977E-2</v>
      </c>
      <c r="U68" s="51">
        <v>8.4000000000000005E-2</v>
      </c>
      <c r="V68" s="51">
        <v>7.0000000000000007E-2</v>
      </c>
      <c r="W68" s="51">
        <v>4.5816977297311927E-2</v>
      </c>
      <c r="X68" s="51">
        <v>7.9000000000000001E-2</v>
      </c>
      <c r="Y68" s="51">
        <v>4.7618797247486397E-2</v>
      </c>
      <c r="Z68" s="51">
        <v>5.1259610402611698E-2</v>
      </c>
      <c r="AA68" s="51">
        <v>3.2210413016166999E-2</v>
      </c>
      <c r="AB68" s="51">
        <v>4.8369113097674103E-2</v>
      </c>
      <c r="AC68" s="51">
        <v>3.2000000000000001E-2</v>
      </c>
      <c r="AD68" s="51">
        <v>3.9E-2</v>
      </c>
      <c r="AE68" s="3"/>
      <c r="AF68" s="64">
        <v>0</v>
      </c>
      <c r="AG68" s="51">
        <v>0</v>
      </c>
      <c r="AH68" s="51">
        <v>0.04</v>
      </c>
      <c r="AI68" s="51">
        <v>0.19500000000000001</v>
      </c>
      <c r="AJ68" s="51">
        <v>0.29099999999999998</v>
      </c>
      <c r="AK68" s="51">
        <v>0.20167314162953001</v>
      </c>
      <c r="AL68" s="51">
        <v>0.1290230343214232</v>
      </c>
    </row>
    <row r="69" spans="2:38" x14ac:dyDescent="0.35">
      <c r="B69" s="50" t="s">
        <v>237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4.3999999999999997E-2</v>
      </c>
      <c r="X69" s="56">
        <v>7.1999999999999995E-2</v>
      </c>
      <c r="Y69" s="56">
        <v>4.1623674137316102E-2</v>
      </c>
      <c r="Z69" s="56">
        <v>4.3678926085386302E-2</v>
      </c>
      <c r="AA69" s="56">
        <v>2.684396534458491E-2</v>
      </c>
      <c r="AB69" s="56">
        <v>3.94430353522068E-2</v>
      </c>
      <c r="AC69" s="56">
        <v>2.5999999999999999E-2</v>
      </c>
      <c r="AD69" s="56">
        <v>3.3000000000000002E-2</v>
      </c>
      <c r="AE69" s="3"/>
      <c r="AF69" s="65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0.18494330325175001</v>
      </c>
      <c r="AL69" s="56">
        <v>0.11009001311502087</v>
      </c>
    </row>
    <row r="70" spans="2:38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65"/>
      <c r="Y70" s="165"/>
      <c r="Z70" s="165"/>
      <c r="AA70" s="165"/>
      <c r="AB70" s="165"/>
      <c r="AC70" s="165"/>
      <c r="AD70" s="165"/>
      <c r="AF70" s="15"/>
      <c r="AG70" s="15"/>
      <c r="AH70" s="15"/>
      <c r="AI70" s="15"/>
      <c r="AJ70" s="15"/>
      <c r="AK70" s="15"/>
      <c r="AL70" s="15"/>
    </row>
    <row r="71" spans="2:38" x14ac:dyDescent="0.35">
      <c r="B71" s="36" t="s">
        <v>238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04"/>
      <c r="Y71" s="104"/>
      <c r="Z71" s="104"/>
      <c r="AA71" s="104"/>
      <c r="AB71" s="104"/>
      <c r="AC71" s="104"/>
      <c r="AD71" s="104"/>
    </row>
    <row r="72" spans="2:38" x14ac:dyDescent="0.35">
      <c r="B72" s="52" t="s">
        <v>239</v>
      </c>
      <c r="C72" s="46">
        <v>3</v>
      </c>
      <c r="D72" s="46">
        <v>2.8</v>
      </c>
      <c r="E72" s="46">
        <v>2.9</v>
      </c>
      <c r="F72" s="46">
        <v>3.1</v>
      </c>
      <c r="G72" s="46">
        <v>3.2</v>
      </c>
      <c r="H72" s="46">
        <v>2.7</v>
      </c>
      <c r="I72" s="46">
        <v>2.7</v>
      </c>
      <c r="J72" s="46">
        <v>2.8</v>
      </c>
      <c r="K72" s="46">
        <v>2.7</v>
      </c>
      <c r="L72" s="46">
        <v>2.6</v>
      </c>
      <c r="M72" s="46">
        <v>2.7</v>
      </c>
      <c r="N72" s="46">
        <v>2.9</v>
      </c>
      <c r="O72" s="46">
        <v>2.9</v>
      </c>
      <c r="P72" s="46">
        <v>2.8</v>
      </c>
      <c r="Q72" s="46">
        <v>2.7</v>
      </c>
      <c r="R72" s="46">
        <v>2.6</v>
      </c>
      <c r="S72" s="46">
        <v>2.6301689923149998</v>
      </c>
      <c r="T72" s="46">
        <v>2.59883547517</v>
      </c>
      <c r="U72" s="46">
        <v>2.4244556207849999</v>
      </c>
      <c r="V72" s="46">
        <v>2.2613823368300001</v>
      </c>
      <c r="W72" s="46">
        <v>2.1887422463999999</v>
      </c>
      <c r="X72" s="51">
        <v>2.06026348844</v>
      </c>
      <c r="Y72" s="51">
        <v>2.0302323875199999</v>
      </c>
      <c r="Z72" s="51">
        <v>1.9839614119699995</v>
      </c>
      <c r="AA72" s="51">
        <v>1.96297052149</v>
      </c>
      <c r="AB72" s="51"/>
      <c r="AC72" s="51"/>
      <c r="AD72" s="51"/>
      <c r="AE72" s="1"/>
    </row>
    <row r="73" spans="2:38" x14ac:dyDescent="0.35">
      <c r="B73" s="49" t="s">
        <v>240</v>
      </c>
      <c r="C73" s="51">
        <v>0.20899999999999999</v>
      </c>
      <c r="D73" s="51">
        <v>0.22</v>
      </c>
      <c r="E73" s="51">
        <v>0.21199999999999999</v>
      </c>
      <c r="F73" s="51">
        <v>0.18</v>
      </c>
      <c r="G73" s="51">
        <v>0.20300000000000001</v>
      </c>
      <c r="H73" s="51">
        <v>0.2</v>
      </c>
      <c r="I73" s="51">
        <v>0.155</v>
      </c>
      <c r="J73" s="51">
        <v>0.13600000000000001</v>
      </c>
      <c r="K73" s="51">
        <v>0.155</v>
      </c>
      <c r="L73" s="51">
        <v>0.15</v>
      </c>
      <c r="M73" s="51">
        <v>0.15</v>
      </c>
      <c r="N73" s="51">
        <v>0.13</v>
      </c>
      <c r="O73" s="51">
        <v>0.1</v>
      </c>
      <c r="P73" s="51">
        <v>0.09</v>
      </c>
      <c r="Q73" s="51">
        <v>0.08</v>
      </c>
      <c r="R73" s="51">
        <v>0.06</v>
      </c>
      <c r="S73" s="51">
        <v>5.5E-2</v>
      </c>
      <c r="T73" s="51">
        <v>0.04</v>
      </c>
      <c r="U73" s="51">
        <v>0.03</v>
      </c>
      <c r="V73" s="51">
        <v>0.02</v>
      </c>
      <c r="W73" s="51">
        <v>2.1999999999999999E-2</v>
      </c>
      <c r="X73" s="51">
        <v>2.0205303813672918E-2</v>
      </c>
      <c r="Y73" s="51">
        <v>1.5854110669445417E-2</v>
      </c>
      <c r="Z73" s="51">
        <v>1.3955262993793731E-2</v>
      </c>
      <c r="AA73" s="51">
        <v>1.26E-2</v>
      </c>
      <c r="AE73" s="20"/>
    </row>
    <row r="74" spans="2:38" x14ac:dyDescent="0.35">
      <c r="B74" s="49" t="s">
        <v>234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5</v>
      </c>
      <c r="V74" s="33" t="s">
        <v>5</v>
      </c>
      <c r="W74" s="33" t="s">
        <v>5</v>
      </c>
      <c r="X74" s="33" t="s">
        <v>5</v>
      </c>
      <c r="Y74" s="33" t="s">
        <v>5</v>
      </c>
      <c r="Z74" s="33" t="s">
        <v>5</v>
      </c>
      <c r="AA74" s="33"/>
      <c r="AB74" s="33"/>
      <c r="AC74" s="33"/>
      <c r="AD74" s="33"/>
    </row>
    <row r="75" spans="2:38" x14ac:dyDescent="0.35">
      <c r="B75" s="49" t="s">
        <v>241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242</v>
      </c>
      <c r="Y75" s="33" t="s">
        <v>242</v>
      </c>
      <c r="Z75" s="33"/>
      <c r="AA75" s="33"/>
      <c r="AB75" s="33"/>
      <c r="AC75" s="33"/>
      <c r="AD75" s="33"/>
      <c r="AE75" s="3"/>
    </row>
    <row r="76" spans="2:38" x14ac:dyDescent="0.35">
      <c r="B76" s="50" t="s">
        <v>243</v>
      </c>
      <c r="C76" s="56">
        <v>1.9E-2</v>
      </c>
      <c r="D76" s="56">
        <v>2.0750000000000001E-2</v>
      </c>
      <c r="E76" s="56">
        <v>2.5499999999999998E-2</v>
      </c>
      <c r="F76" s="56">
        <v>2.4500000000000001E-2</v>
      </c>
      <c r="G76" s="56">
        <v>1.4E-2</v>
      </c>
      <c r="H76" s="56">
        <v>5.425E-2</v>
      </c>
      <c r="I76" s="56">
        <v>3.3250000000000002E-2</v>
      </c>
      <c r="J76" s="56">
        <v>9.4999999999999998E-3</v>
      </c>
      <c r="K76" s="56">
        <v>2.7499999999999998E-3</v>
      </c>
      <c r="L76" s="56">
        <v>2.5499999999999998E-2</v>
      </c>
      <c r="M76" s="56">
        <v>1.6E-2</v>
      </c>
      <c r="N76" s="56">
        <v>3.5999999999999997E-2</v>
      </c>
      <c r="O76" s="56">
        <v>1.325E-2</v>
      </c>
      <c r="P76" s="56">
        <v>3.3750000000000002E-2</v>
      </c>
      <c r="Q76" s="56">
        <v>3.2000000000000001E-2</v>
      </c>
      <c r="R76" s="56">
        <v>4.9000000000000002E-2</v>
      </c>
      <c r="S76" s="56">
        <v>4.8064461378480007E-2</v>
      </c>
      <c r="T76" s="56">
        <v>3.7401033724015098E-2</v>
      </c>
      <c r="U76" s="56">
        <v>4.1841131662849217E-2</v>
      </c>
      <c r="V76" s="56">
        <v>3.5300207872810102E-2</v>
      </c>
      <c r="W76" s="56">
        <v>2.4113226135607201E-2</v>
      </c>
      <c r="X76" s="56">
        <v>1.9863381368267052E-2</v>
      </c>
      <c r="Y76" s="56">
        <v>2.4113226135607201E-2</v>
      </c>
      <c r="Z76" s="56">
        <v>6.9271495566146354E-2</v>
      </c>
      <c r="AA76" s="56">
        <v>1.6E-2</v>
      </c>
      <c r="AB76" s="56"/>
      <c r="AC76" s="56"/>
      <c r="AD76" s="56"/>
      <c r="AE76" s="20"/>
    </row>
    <row r="77" spans="2:38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65"/>
      <c r="Y77" s="165"/>
      <c r="Z77" s="165"/>
      <c r="AA77" s="165"/>
      <c r="AB77" s="165"/>
      <c r="AC77" s="165"/>
      <c r="AD77" s="165"/>
    </row>
    <row r="78" spans="2:38" x14ac:dyDescent="0.35">
      <c r="B78" s="36" t="s">
        <v>244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04"/>
      <c r="Y78" s="104"/>
      <c r="Z78" s="104"/>
      <c r="AA78" s="104"/>
      <c r="AB78" s="104"/>
      <c r="AC78" s="104"/>
      <c r="AD78" s="104"/>
    </row>
    <row r="79" spans="2:38" x14ac:dyDescent="0.35">
      <c r="B79" s="52" t="s">
        <v>240</v>
      </c>
      <c r="C79" s="58" t="s">
        <v>5</v>
      </c>
      <c r="D79" s="58" t="s">
        <v>5</v>
      </c>
      <c r="E79" s="58" t="s">
        <v>5</v>
      </c>
      <c r="F79" s="58" t="s">
        <v>5</v>
      </c>
      <c r="G79" s="58" t="s">
        <v>5</v>
      </c>
      <c r="H79" s="58" t="s">
        <v>5</v>
      </c>
      <c r="I79" s="58" t="s">
        <v>5</v>
      </c>
      <c r="J79" s="58" t="s">
        <v>5</v>
      </c>
      <c r="K79" s="58" t="s">
        <v>5</v>
      </c>
      <c r="L79" s="58" t="s">
        <v>5</v>
      </c>
      <c r="M79" s="58" t="s">
        <v>5</v>
      </c>
      <c r="N79" s="58" t="s">
        <v>5</v>
      </c>
      <c r="O79" s="58" t="s">
        <v>5</v>
      </c>
      <c r="P79" s="58" t="s">
        <v>5</v>
      </c>
      <c r="Q79" s="58" t="s">
        <v>5</v>
      </c>
      <c r="R79" s="58" t="s">
        <v>5</v>
      </c>
      <c r="S79" s="58" t="s">
        <v>5</v>
      </c>
      <c r="T79" s="117">
        <v>0.01</v>
      </c>
      <c r="U79" s="117">
        <v>0.01</v>
      </c>
      <c r="V79" s="117">
        <v>0.01</v>
      </c>
      <c r="W79" s="117">
        <v>1E-3</v>
      </c>
      <c r="X79" s="51" t="s">
        <v>242</v>
      </c>
      <c r="Y79" s="51">
        <v>1E-3</v>
      </c>
      <c r="Z79" s="51">
        <v>4.2228435475359958E-4</v>
      </c>
      <c r="AA79" s="51">
        <v>2.9999999999999997E-4</v>
      </c>
      <c r="AB79" s="51"/>
      <c r="AC79" s="51"/>
      <c r="AD79" s="51"/>
    </row>
    <row r="80" spans="2:38" x14ac:dyDescent="0.35">
      <c r="B80" s="50" t="s">
        <v>234</v>
      </c>
      <c r="C80" s="41" t="s">
        <v>5</v>
      </c>
      <c r="D80" s="41" t="s">
        <v>5</v>
      </c>
      <c r="E80" s="41" t="s">
        <v>5</v>
      </c>
      <c r="F80" s="41" t="s">
        <v>5</v>
      </c>
      <c r="G80" s="41" t="s">
        <v>5</v>
      </c>
      <c r="H80" s="41" t="s">
        <v>5</v>
      </c>
      <c r="I80" s="41" t="s">
        <v>5</v>
      </c>
      <c r="J80" s="41" t="s">
        <v>5</v>
      </c>
      <c r="K80" s="41" t="s">
        <v>5</v>
      </c>
      <c r="L80" s="41" t="s">
        <v>5</v>
      </c>
      <c r="M80" s="41" t="s">
        <v>5</v>
      </c>
      <c r="N80" s="41" t="s">
        <v>5</v>
      </c>
      <c r="O80" s="41" t="s">
        <v>5</v>
      </c>
      <c r="P80" s="41" t="s">
        <v>5</v>
      </c>
      <c r="Q80" s="41" t="s">
        <v>5</v>
      </c>
      <c r="R80" s="41" t="s">
        <v>5</v>
      </c>
      <c r="S80" s="41" t="s">
        <v>5</v>
      </c>
      <c r="T80" s="118">
        <v>58.7</v>
      </c>
      <c r="U80" s="118">
        <v>65</v>
      </c>
      <c r="V80" s="118">
        <v>28</v>
      </c>
      <c r="W80" s="118">
        <v>3.048</v>
      </c>
      <c r="X80" s="118">
        <v>0.26500000000000001</v>
      </c>
      <c r="Y80" s="118">
        <v>3.048</v>
      </c>
      <c r="Z80" s="118">
        <v>3.0000000000000001E-3</v>
      </c>
      <c r="AA80" s="118">
        <v>0</v>
      </c>
      <c r="AB80" s="118"/>
      <c r="AC80" s="118"/>
      <c r="AD80" s="118"/>
    </row>
    <row r="81" spans="2:2" x14ac:dyDescent="0.35">
      <c r="B81" s="47" t="s">
        <v>41</v>
      </c>
    </row>
    <row r="82" spans="2:2" x14ac:dyDescent="0.35">
      <c r="B82" s="47" t="s">
        <v>245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Balanço</vt:lpstr>
      <vt:lpstr>Fluxo de Caixa</vt:lpstr>
      <vt:lpstr>DRE </vt:lpstr>
      <vt:lpstr>DRE (PRÉ IFRS16)</vt:lpstr>
      <vt:lpstr>Despesas</vt:lpstr>
      <vt:lpstr>Varejo</vt:lpstr>
      <vt:lpstr>Varejo (PRÉ IFRS16)</vt:lpstr>
      <vt:lpstr>Serviços Financeiros</vt:lpstr>
      <vt:lpstr>Dados Operacionais</vt:lpstr>
      <vt:lpstr>CAPEX</vt:lpstr>
      <vt:lpstr>Recebíveis C&amp;A Pay</vt:lpstr>
      <vt:lpstr>Lojas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2026-04-08T13:49:24Z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