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ustomProperty1.bin" ContentType="application/vnd.openxmlformats-officedocument.spreadsheetml.customProperty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Y:\Divulgação de Resultados\2025\3T25\Planilha de fundamentos\"/>
    </mc:Choice>
  </mc:AlternateContent>
  <xr:revisionPtr revIDLastSave="0" documentId="13_ncr:1_{5C63FD68-3F25-48EB-B6C7-DC35DBA8D2C5}" xr6:coauthVersionLast="47" xr6:coauthVersionMax="47" xr10:uidLastSave="{00000000-0000-0000-0000-000000000000}"/>
  <bookViews>
    <workbookView xWindow="-28920" yWindow="-4680" windowWidth="29040" windowHeight="15720" tabRatio="889" activeTab="13" xr2:uid="{5DF10B22-BEAD-48A1-9E42-2634BFE0BF64}"/>
  </bookViews>
  <sheets>
    <sheet name="Index" sheetId="11" r:id="rId1"/>
    <sheet name="Balance Sheet" sheetId="2" r:id="rId2"/>
    <sheet name="Cash Flow" sheetId="3" r:id="rId3"/>
    <sheet name="Income Statement" sheetId="4" r:id="rId4"/>
    <sheet name="Pre-IFRS Income Statement" sheetId="5" r:id="rId5"/>
    <sheet name="Expenses" sheetId="6" r:id="rId6"/>
    <sheet name="Retail" sheetId="20" r:id="rId7"/>
    <sheet name="Pre-IFRS Retail" sheetId="22" r:id="rId8"/>
    <sheet name="RFS" sheetId="8" r:id="rId9"/>
    <sheet name="Operating Data" sheetId="23" r:id="rId10"/>
    <sheet name="CAPEX" sheetId="24" r:id="rId11"/>
    <sheet name="C&amp;A Pay" sheetId="18" r:id="rId12"/>
    <sheet name="Stores" sheetId="26" r:id="rId13"/>
    <sheet name="ROIC" sheetId="27" r:id="rId14"/>
  </sheets>
  <externalReferences>
    <externalReference r:id="rId15"/>
    <externalReference r:id="rId16"/>
    <externalReference r:id="rId17"/>
  </externalReferences>
  <definedNames>
    <definedName name="__123Graph_A" localSheetId="13" hidden="1">[1]Balance!#REF!</definedName>
    <definedName name="__123Graph_A" hidden="1">[1]Balance!#REF!</definedName>
    <definedName name="__123Graph_AActual" localSheetId="13" hidden="1">[1]Balance!#REF!</definedName>
    <definedName name="__123Graph_AActual" hidden="1">[1]Balance!#REF!</definedName>
    <definedName name="__123Graph_B" localSheetId="13" hidden="1">[1]Balance!#REF!</definedName>
    <definedName name="__123Graph_B" hidden="1">[1]Balance!#REF!</definedName>
    <definedName name="__123Graph_BActual" localSheetId="13" hidden="1">[1]Balance!#REF!</definedName>
    <definedName name="__123Graph_BActual" hidden="1">[1]Balance!#REF!</definedName>
    <definedName name="__123Graph_C" localSheetId="13" hidden="1">#REF!</definedName>
    <definedName name="__123Graph_C" hidden="1">#REF!</definedName>
    <definedName name="__123Graph_CActual" localSheetId="13" hidden="1">#REF!</definedName>
    <definedName name="__123Graph_CActual" hidden="1">#REF!</definedName>
    <definedName name="__123Graph_D" hidden="1">#REF!</definedName>
    <definedName name="__123Graph_DActual" hidden="1">#REF!</definedName>
    <definedName name="__123Graph_E" hidden="1">#REF!</definedName>
    <definedName name="__123Graph_EActual" hidden="1">#REF!</definedName>
    <definedName name="__123Graph_F" hidden="1">#REF!</definedName>
    <definedName name="__123Graph_FActual" hidden="1">#REF!</definedName>
    <definedName name="_xlnm._FilterDatabase" localSheetId="12" hidden="1">Stores!$B$10:$G$346</definedName>
    <definedName name="_Order1" hidden="1">255</definedName>
    <definedName name="_Order2" hidden="1">255</definedName>
    <definedName name="csc" hidden="1">#REF!</definedName>
    <definedName name="d" localSheetId="13" hidden="1">{"summd",#N/A,FALSE,"T-FR";"summlc",#N/A,FALSE,"T-FR"}</definedName>
    <definedName name="d" hidden="1">{"summd",#N/A,FALSE,"T-FR";"summlc",#N/A,FALSE,"T-FR"}</definedName>
    <definedName name="dcs" hidden="1">[1]Balance!#REF!</definedName>
    <definedName name="despesas" hidden="1">#REF!</definedName>
    <definedName name="Neimar2" hidden="1">[2]Balance!#REF!</definedName>
    <definedName name="Neimar3" hidden="1">[2]Balance!#REF!</definedName>
    <definedName name="Neimar4" hidden="1">[2]Balance!#REF!</definedName>
    <definedName name="Neimar5" hidden="1">#REF!</definedName>
    <definedName name="Neimar6" hidden="1">#REF!</definedName>
    <definedName name="wrn.ACTandFC95LC." localSheetId="13" hidden="1">{"act95lc",#N/A,FALSE,"T-FR";"fc95lc",#N/A,FALSE,"T-FR"}</definedName>
    <definedName name="wrn.ACTandFC95LC." hidden="1">{"act95lc",#N/A,FALSE,"T-FR";"fc95lc",#N/A,FALSE,"T-FR"}</definedName>
    <definedName name="wrn.Configuración._.Original." localSheetId="13" hidden="1">{#N/A,#N/A,FALSE,"RESUMEN SALDOS"}</definedName>
    <definedName name="wrn.Configuración._.Original." hidden="1">{#N/A,#N/A,FALSE,"RESUMEN SALDOS"}</definedName>
    <definedName name="wrn.QUICK." localSheetId="13" hidden="1">{"pl95d",#N/A,FALSE,"T-FR";"pl95lc",#N/A,FALSE,"T-FR"}</definedName>
    <definedName name="wrn.QUICK." hidden="1">{"pl95d",#N/A,FALSE,"T-FR";"pl95lc",#N/A,FALSE,"T-FR"}</definedName>
    <definedName name="wrn.SUM." localSheetId="13" hidden="1">{"summd",#N/A,FALSE,"T-FR";"summlc",#N/A,FALSE,"T-FR"}</definedName>
    <definedName name="wrn.SUM." hidden="1">{"summd",#N/A,FALSE,"T-FR";"summlc",#N/A,FALSE,"T-FR"}</definedName>
    <definedName name="wrn.Trane._.FR._.local._.curr.." localSheetId="13" hidden="1">{"summlc",#N/A,TRUE,"T-FR";"act95lc",#N/A,TRUE,"T-FR";"fc95lc",#N/A,TRUE,"T-FR";"yefc95lc",#N/A,TRUE,"T-FR";"pl95lc",#N/A,TRUE,"T-FR";"act94lc",#N/A,TRUE,"T-FR";"chfrlc",#N/A,TRUE,"Charts - LC"}</definedName>
    <definedName name="wrn.Trane._.FR._.local._.curr.." hidden="1">{"summlc",#N/A,TRUE,"T-FR";"act95lc",#N/A,TRUE,"T-FR";"fc95lc",#N/A,TRUE,"T-FR";"yefc95lc",#N/A,TRUE,"T-FR";"pl95lc",#N/A,TRUE,"T-FR";"act94lc",#N/A,TRUE,"T-FR";"chfrlc",#N/A,TRUE,"Charts - LC"}</definedName>
    <definedName name="wrn.Trane._.FR._.USdollar." localSheetId="13" hidden="1">{"summd",#N/A,FALSE,"T-FR";"act95d",#N/A,FALSE,"T-FR";"fc95d",#N/A,FALSE,"T-FR";"yefc95d",#N/A,FALSE,"T-FR";"pl95d",#N/A,FALSE,"T-FR";"act94d",#N/A,FALSE,"T-FR";"chfrd",#N/A,FALSE,"Charts - USD"}</definedName>
    <definedName name="wrn.Trane._.FR._.USdollar." hidden="1">{"summd",#N/A,FALSE,"T-FR";"act95d",#N/A,FALSE,"T-FR";"fc95d",#N/A,FALSE,"T-FR";"yefc95d",#N/A,FALSE,"T-FR";"pl95d",#N/A,FALSE,"T-FR";"act94d",#N/A,FALSE,"T-FR";"chfrd",#N/A,FALSE,"Charts - USD"}</definedName>
    <definedName name="wwwww" localSheetId="13" hidden="1">{"act95lc",#N/A,FALSE,"T-FR";"fc95lc",#N/A,FALSE,"T-FR"}</definedName>
    <definedName name="wwwww" hidden="1">{"act95lc",#N/A,FALSE,"T-FR";"fc95lc",#N/A,FALSE,"T-FR"}</definedName>
    <definedName name="XXX" localSheetId="13" hidden="1">{"act95lc",#N/A,FALSE,"T-FR";"fc95lc",#N/A,FALSE,"T-FR"}</definedName>
    <definedName name="XXX" hidden="1">{"act95lc",#N/A,FALSE,"T-FR";"fc95lc",#N/A,FALSE,"T-FR"}</definedName>
    <definedName name="xxxx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7" l="1"/>
  <c r="D32" i="27"/>
  <c r="C32" i="27"/>
  <c r="E31" i="27"/>
  <c r="D31" i="27"/>
  <c r="D30" i="27" s="1"/>
  <c r="C31" i="27"/>
  <c r="E28" i="27"/>
  <c r="D28" i="27"/>
  <c r="C28" i="27"/>
  <c r="E27" i="27"/>
  <c r="D27" i="27"/>
  <c r="C27" i="27"/>
  <c r="E26" i="27"/>
  <c r="D26" i="27"/>
  <c r="C26" i="27"/>
  <c r="E25" i="27"/>
  <c r="D25" i="27"/>
  <c r="C25" i="27"/>
  <c r="E24" i="27"/>
  <c r="D24" i="27"/>
  <c r="C24" i="27"/>
  <c r="E23" i="27"/>
  <c r="D23" i="27"/>
  <c r="C23" i="27"/>
  <c r="E22" i="27"/>
  <c r="D22" i="27"/>
  <c r="C22" i="27"/>
  <c r="E21" i="27"/>
  <c r="D21" i="27"/>
  <c r="C21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E14" i="27"/>
  <c r="D14" i="27"/>
  <c r="C14" i="27"/>
  <c r="E9" i="27"/>
  <c r="D9" i="27"/>
  <c r="C9" i="27"/>
  <c r="E8" i="27"/>
  <c r="D8" i="27"/>
  <c r="C8" i="27"/>
  <c r="E30" i="27" l="1"/>
  <c r="E13" i="27"/>
  <c r="C30" i="27"/>
  <c r="D13" i="27"/>
  <c r="C10" i="27"/>
  <c r="D10" i="27"/>
  <c r="E10" i="27"/>
  <c r="C20" i="27"/>
  <c r="D20" i="27"/>
  <c r="E20" i="27"/>
  <c r="C13" i="27"/>
  <c r="E12" i="27" l="1"/>
  <c r="E33" i="27" s="1"/>
  <c r="D12" i="27"/>
  <c r="D33" i="27" s="1"/>
  <c r="C12" i="27"/>
  <c r="C33" i="27" s="1"/>
  <c r="N106" i="18"/>
  <c r="N105" i="18"/>
  <c r="M106" i="18"/>
  <c r="M105" i="18"/>
  <c r="M102" i="18"/>
  <c r="M101" i="18"/>
  <c r="N102" i="18"/>
  <c r="N101" i="18"/>
  <c r="M39" i="18"/>
  <c r="N39" i="18"/>
  <c r="N40" i="18" s="1"/>
  <c r="M104" i="18"/>
  <c r="M100" i="18"/>
  <c r="N92" i="18"/>
  <c r="M97" i="18"/>
  <c r="M96" i="18"/>
  <c r="M95" i="18"/>
  <c r="M94" i="18"/>
  <c r="M93" i="18"/>
  <c r="M92" i="18"/>
  <c r="N37" i="18"/>
  <c r="N55" i="18" l="1"/>
  <c r="N69" i="18"/>
  <c r="N95" i="18" s="1"/>
  <c r="N64" i="18"/>
  <c r="N61" i="18"/>
  <c r="N59" i="18"/>
  <c r="N100" i="18" l="1"/>
  <c r="N97" i="18"/>
  <c r="N96" i="18"/>
  <c r="N93" i="18"/>
  <c r="N94" i="18"/>
  <c r="N104" i="18"/>
  <c r="M40" i="18" l="1"/>
  <c r="AI18" i="24" l="1"/>
  <c r="AH18" i="24"/>
  <c r="AG18" i="24"/>
  <c r="AF18" i="24"/>
  <c r="AE18" i="24"/>
  <c r="AA18" i="24"/>
  <c r="Y18" i="24"/>
  <c r="X18" i="24"/>
  <c r="W18" i="24"/>
  <c r="V18" i="24"/>
  <c r="U18" i="24"/>
  <c r="T18" i="24"/>
  <c r="S18" i="24"/>
  <c r="R18" i="24"/>
  <c r="Q18" i="24"/>
  <c r="P18" i="24"/>
  <c r="O18" i="24"/>
  <c r="N18" i="24"/>
  <c r="M18" i="24"/>
  <c r="L18" i="24"/>
  <c r="K18" i="24"/>
  <c r="J18" i="24"/>
  <c r="I18" i="24"/>
  <c r="H18" i="24"/>
  <c r="G18" i="24"/>
  <c r="F18" i="24"/>
  <c r="E18" i="24"/>
  <c r="D18" i="24"/>
  <c r="C18" i="24"/>
  <c r="AI16" i="24"/>
  <c r="AH16" i="24"/>
  <c r="AG16" i="24"/>
  <c r="AF16" i="24"/>
  <c r="AE16" i="24"/>
  <c r="AA16" i="24"/>
  <c r="Y16" i="24"/>
  <c r="X16" i="24"/>
  <c r="W16" i="24"/>
  <c r="V16" i="24"/>
  <c r="U16" i="24"/>
  <c r="T16" i="24"/>
  <c r="S16" i="24"/>
  <c r="R16" i="24"/>
  <c r="Q16" i="24"/>
  <c r="P16" i="24"/>
  <c r="O16" i="24"/>
  <c r="N16" i="24"/>
  <c r="M16" i="24"/>
  <c r="L16" i="24"/>
  <c r="K16" i="24"/>
  <c r="J16" i="24"/>
  <c r="I16" i="24"/>
  <c r="H16" i="24"/>
  <c r="G16" i="24"/>
  <c r="F16" i="24"/>
  <c r="E16" i="24"/>
  <c r="D16" i="24"/>
  <c r="C16" i="24"/>
  <c r="AI14" i="24"/>
  <c r="AH14" i="24"/>
  <c r="AG14" i="24"/>
  <c r="AF14" i="24"/>
  <c r="AE14" i="24"/>
  <c r="AA14" i="24"/>
  <c r="Y14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AI12" i="24"/>
  <c r="AH12" i="24"/>
  <c r="AG12" i="24"/>
  <c r="AF12" i="24"/>
  <c r="AE12" i="24"/>
  <c r="AA12" i="24"/>
  <c r="Y12" i="24"/>
  <c r="X12" i="24"/>
  <c r="W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AJ10" i="24"/>
  <c r="AJ18" i="24" s="1"/>
  <c r="Z10" i="24"/>
  <c r="Z18" i="24" s="1"/>
  <c r="AI15" i="23"/>
  <c r="AH15" i="23"/>
  <c r="AG15" i="23"/>
  <c r="AF15" i="23"/>
  <c r="AE15" i="23"/>
  <c r="AC54" i="4"/>
  <c r="AC55" i="5"/>
  <c r="AC45" i="5"/>
  <c r="Z12" i="24" l="1"/>
  <c r="AJ12" i="24"/>
  <c r="Z14" i="24"/>
  <c r="AJ14" i="24"/>
  <c r="Z16" i="24"/>
  <c r="AJ16" i="24"/>
  <c r="AJ61" i="5" l="1"/>
  <c r="AJ60" i="5"/>
  <c r="AJ59" i="5"/>
  <c r="AJ58" i="5"/>
  <c r="AJ57" i="5"/>
  <c r="AJ56" i="5"/>
  <c r="AJ55" i="5"/>
  <c r="AJ59" i="4"/>
  <c r="AJ58" i="4"/>
  <c r="AJ57" i="4"/>
  <c r="AJ56" i="4"/>
  <c r="AJ55" i="4"/>
  <c r="AJ54" i="4"/>
  <c r="AJ60" i="4"/>
  <c r="AH60" i="5" l="1"/>
  <c r="AH59" i="5"/>
  <c r="AH58" i="5"/>
  <c r="AH57" i="5"/>
  <c r="AH56" i="5"/>
  <c r="AE56" i="5"/>
  <c r="AF56" i="5"/>
  <c r="AG56" i="5"/>
  <c r="AI56" i="5"/>
  <c r="AE57" i="5"/>
  <c r="AF57" i="5"/>
  <c r="AG57" i="5"/>
  <c r="AI57" i="5"/>
  <c r="AE59" i="5"/>
  <c r="AF59" i="5"/>
  <c r="AG59" i="5"/>
  <c r="AI59" i="5"/>
  <c r="AE60" i="5"/>
  <c r="AF60" i="5"/>
  <c r="AG60" i="5"/>
  <c r="AI60" i="5"/>
  <c r="AE58" i="5"/>
  <c r="AF58" i="5"/>
  <c r="AG58" i="5"/>
  <c r="AE55" i="4"/>
  <c r="AF55" i="4"/>
  <c r="AG55" i="4"/>
  <c r="AH55" i="4"/>
  <c r="AI55" i="4"/>
  <c r="AE56" i="4"/>
  <c r="AF56" i="4"/>
  <c r="AG56" i="4"/>
  <c r="AH56" i="4"/>
  <c r="AI56" i="4"/>
  <c r="AE58" i="4"/>
  <c r="AF58" i="4"/>
  <c r="AG58" i="4"/>
  <c r="AH58" i="4"/>
  <c r="AI58" i="4"/>
  <c r="AE59" i="4"/>
  <c r="AF59" i="4"/>
  <c r="AG59" i="4"/>
  <c r="AH59" i="4"/>
  <c r="AI59" i="4"/>
  <c r="AE57" i="4"/>
  <c r="AF57" i="4"/>
  <c r="AG57" i="4"/>
  <c r="AH57" i="4"/>
  <c r="AI57" i="4"/>
  <c r="AJ44" i="4"/>
  <c r="AJ43" i="4"/>
  <c r="AJ53" i="4"/>
  <c r="AJ52" i="4"/>
  <c r="AJ51" i="4"/>
  <c r="AJ50" i="4"/>
  <c r="AJ49" i="4"/>
  <c r="AJ48" i="4"/>
  <c r="AJ47" i="4"/>
  <c r="AJ46" i="4"/>
  <c r="AI60" i="4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58" i="5"/>
  <c r="AJ54" i="5"/>
  <c r="AJ53" i="5"/>
  <c r="AJ52" i="5"/>
  <c r="AJ51" i="5"/>
  <c r="AJ50" i="5"/>
  <c r="AJ49" i="5"/>
  <c r="AJ48" i="5"/>
  <c r="AJ47" i="5"/>
  <c r="AJ46" i="5"/>
  <c r="AH61" i="5"/>
  <c r="AI61" i="5"/>
  <c r="Y32" i="3"/>
  <c r="X32" i="3" l="1"/>
  <c r="AA76" i="3" l="1"/>
  <c r="AJ70" i="5" l="1"/>
  <c r="AI70" i="5"/>
  <c r="AH67" i="5"/>
  <c r="AH70" i="5" s="1"/>
  <c r="AG70" i="5"/>
  <c r="AF70" i="5"/>
  <c r="AE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H69" i="4" l="1"/>
  <c r="AG69" i="4"/>
  <c r="AF69" i="4"/>
  <c r="AE69" i="4"/>
  <c r="AJ69" i="4" l="1"/>
  <c r="L86" i="18" l="1"/>
  <c r="K86" i="18"/>
  <c r="J86" i="18"/>
  <c r="I86" i="18"/>
  <c r="H86" i="18"/>
  <c r="G86" i="18"/>
  <c r="F86" i="18"/>
  <c r="E86" i="18"/>
  <c r="D86" i="18"/>
  <c r="C86" i="18"/>
  <c r="L81" i="18"/>
  <c r="K81" i="18"/>
  <c r="J81" i="18"/>
  <c r="I81" i="18"/>
  <c r="H81" i="18"/>
  <c r="G81" i="18"/>
  <c r="F81" i="18"/>
  <c r="E81" i="18"/>
  <c r="D81" i="18"/>
  <c r="C81" i="18"/>
  <c r="L78" i="18"/>
  <c r="K78" i="18"/>
  <c r="J78" i="18"/>
  <c r="I78" i="18"/>
  <c r="H78" i="18"/>
  <c r="G78" i="18"/>
  <c r="F78" i="18"/>
  <c r="E78" i="18"/>
  <c r="D78" i="18"/>
  <c r="C78" i="18"/>
  <c r="L75" i="18"/>
  <c r="L88" i="18" s="1"/>
  <c r="K75" i="18"/>
  <c r="K88" i="18" s="1"/>
  <c r="J75" i="18"/>
  <c r="I75" i="18"/>
  <c r="H75" i="18"/>
  <c r="G75" i="18"/>
  <c r="F75" i="18"/>
  <c r="E75" i="18"/>
  <c r="D75" i="18"/>
  <c r="D88" i="18" s="1"/>
  <c r="C75" i="18"/>
  <c r="C88" i="18" s="1"/>
  <c r="J72" i="18"/>
  <c r="L69" i="18"/>
  <c r="K69" i="18"/>
  <c r="J69" i="18"/>
  <c r="I69" i="18"/>
  <c r="H69" i="18"/>
  <c r="G69" i="18"/>
  <c r="F69" i="18"/>
  <c r="E69" i="18"/>
  <c r="D69" i="18"/>
  <c r="C69" i="18"/>
  <c r="L64" i="18"/>
  <c r="K64" i="18"/>
  <c r="J64" i="18"/>
  <c r="I64" i="18"/>
  <c r="H64" i="18"/>
  <c r="G64" i="18"/>
  <c r="F64" i="18"/>
  <c r="E64" i="18"/>
  <c r="D64" i="18"/>
  <c r="C64" i="18"/>
  <c r="K61" i="18"/>
  <c r="J61" i="18"/>
  <c r="I61" i="18"/>
  <c r="H61" i="18"/>
  <c r="G61" i="18"/>
  <c r="F61" i="18"/>
  <c r="E61" i="18"/>
  <c r="D61" i="18"/>
  <c r="C61" i="18"/>
  <c r="L59" i="18"/>
  <c r="K59" i="18"/>
  <c r="J59" i="18"/>
  <c r="I59" i="18"/>
  <c r="I58" i="18" s="1"/>
  <c r="I72" i="18" s="1"/>
  <c r="H59" i="18"/>
  <c r="G59" i="18"/>
  <c r="F59" i="18"/>
  <c r="E59" i="18"/>
  <c r="E58" i="18" s="1"/>
  <c r="E72" i="18" s="1"/>
  <c r="D59" i="18"/>
  <c r="C59" i="18"/>
  <c r="I55" i="18"/>
  <c r="H55" i="18"/>
  <c r="G55" i="18"/>
  <c r="F55" i="18"/>
  <c r="E55" i="18"/>
  <c r="D55" i="18"/>
  <c r="C55" i="18"/>
  <c r="K50" i="18"/>
  <c r="J50" i="18"/>
  <c r="I50" i="18"/>
  <c r="H50" i="18"/>
  <c r="G50" i="18"/>
  <c r="F50" i="18"/>
  <c r="E50" i="18"/>
  <c r="D50" i="18"/>
  <c r="C50" i="18"/>
  <c r="K47" i="18"/>
  <c r="J47" i="18"/>
  <c r="I47" i="18"/>
  <c r="H47" i="18"/>
  <c r="G47" i="18"/>
  <c r="F47" i="18"/>
  <c r="E47" i="18"/>
  <c r="D47" i="18"/>
  <c r="C47" i="18"/>
  <c r="K44" i="18"/>
  <c r="J44" i="18"/>
  <c r="I44" i="18"/>
  <c r="H44" i="18"/>
  <c r="G44" i="18"/>
  <c r="F44" i="18"/>
  <c r="E44" i="18"/>
  <c r="D44" i="18"/>
  <c r="C44" i="18"/>
  <c r="L43" i="18"/>
  <c r="K39" i="18"/>
  <c r="J39" i="18"/>
  <c r="I39" i="18"/>
  <c r="H39" i="18"/>
  <c r="G39" i="18"/>
  <c r="I28" i="18"/>
  <c r="H28" i="18"/>
  <c r="H32" i="18" s="1"/>
  <c r="L39" i="18"/>
  <c r="K20" i="18"/>
  <c r="K28" i="18" s="1"/>
  <c r="J20" i="18"/>
  <c r="I20" i="18"/>
  <c r="H20" i="18"/>
  <c r="G20" i="18"/>
  <c r="F20" i="18"/>
  <c r="E20" i="18"/>
  <c r="D20" i="18"/>
  <c r="C20" i="18"/>
  <c r="C28" i="18" s="1"/>
  <c r="C32" i="18" s="1"/>
  <c r="L12" i="18"/>
  <c r="K12" i="18"/>
  <c r="J12" i="18"/>
  <c r="J28" i="18" s="1"/>
  <c r="J32" i="18" s="1"/>
  <c r="I12" i="18"/>
  <c r="H12" i="18"/>
  <c r="G12" i="18"/>
  <c r="G28" i="18" s="1"/>
  <c r="F12" i="18"/>
  <c r="F28" i="18" s="1"/>
  <c r="E12" i="18"/>
  <c r="E28" i="18" s="1"/>
  <c r="D12" i="18"/>
  <c r="C12" i="18"/>
  <c r="J36" i="18" l="1"/>
  <c r="N38" i="18" s="1"/>
  <c r="H100" i="18"/>
  <c r="I104" i="18"/>
  <c r="J100" i="18"/>
  <c r="E88" i="18"/>
  <c r="E97" i="18" s="1"/>
  <c r="G95" i="18"/>
  <c r="I29" i="18"/>
  <c r="F88" i="18"/>
  <c r="H95" i="18"/>
  <c r="I32" i="18"/>
  <c r="I36" i="18" s="1"/>
  <c r="G88" i="18"/>
  <c r="G93" i="18" s="1"/>
  <c r="I95" i="18"/>
  <c r="K43" i="18"/>
  <c r="K72" i="18" s="1"/>
  <c r="H58" i="18"/>
  <c r="H72" i="18" s="1"/>
  <c r="F58" i="18"/>
  <c r="F72" i="18" s="1"/>
  <c r="C58" i="18"/>
  <c r="C72" i="18" s="1"/>
  <c r="K58" i="18"/>
  <c r="H88" i="18"/>
  <c r="J95" i="18"/>
  <c r="D28" i="18"/>
  <c r="D91" i="18" s="1"/>
  <c r="J104" i="18"/>
  <c r="J105" i="18" s="1"/>
  <c r="G58" i="18"/>
  <c r="G72" i="18" s="1"/>
  <c r="D58" i="18"/>
  <c r="D72" i="18" s="1"/>
  <c r="I88" i="18"/>
  <c r="K95" i="18"/>
  <c r="J88" i="18"/>
  <c r="J97" i="18" s="1"/>
  <c r="L95" i="18"/>
  <c r="L58" i="18"/>
  <c r="L72" i="18" s="1"/>
  <c r="L20" i="18"/>
  <c r="L28" i="18" s="1"/>
  <c r="K97" i="18"/>
  <c r="K91" i="18"/>
  <c r="K96" i="18"/>
  <c r="K94" i="18"/>
  <c r="K93" i="18"/>
  <c r="F29" i="18"/>
  <c r="F32" i="18"/>
  <c r="F100" i="18" s="1"/>
  <c r="J102" i="18" s="1"/>
  <c r="J30" i="18"/>
  <c r="J92" i="18"/>
  <c r="J91" i="18"/>
  <c r="J93" i="18"/>
  <c r="J96" i="18"/>
  <c r="J94" i="18"/>
  <c r="G32" i="18"/>
  <c r="H33" i="18" s="1"/>
  <c r="G30" i="18"/>
  <c r="G31" i="18"/>
  <c r="G29" i="18"/>
  <c r="C92" i="18"/>
  <c r="C97" i="18"/>
  <c r="C91" i="18"/>
  <c r="C96" i="18"/>
  <c r="C94" i="18"/>
  <c r="C93" i="18"/>
  <c r="H36" i="18"/>
  <c r="I37" i="18" s="1"/>
  <c r="D97" i="18"/>
  <c r="D96" i="18"/>
  <c r="D94" i="18"/>
  <c r="D93" i="18"/>
  <c r="L97" i="18"/>
  <c r="L94" i="18"/>
  <c r="L96" i="18"/>
  <c r="L93" i="18"/>
  <c r="E96" i="18"/>
  <c r="E94" i="18"/>
  <c r="E93" i="18"/>
  <c r="F96" i="18"/>
  <c r="F94" i="18"/>
  <c r="F93" i="18"/>
  <c r="F91" i="18"/>
  <c r="F97" i="18"/>
  <c r="J31" i="18"/>
  <c r="G96" i="18"/>
  <c r="G94" i="18"/>
  <c r="G97" i="18"/>
  <c r="G91" i="18"/>
  <c r="D29" i="18"/>
  <c r="D32" i="18"/>
  <c r="H35" i="18" s="1"/>
  <c r="H40" i="18" s="1"/>
  <c r="H93" i="18"/>
  <c r="H92" i="18"/>
  <c r="H94" i="18"/>
  <c r="H96" i="18"/>
  <c r="H97" i="18"/>
  <c r="H91" i="18"/>
  <c r="E29" i="18"/>
  <c r="I30" i="18"/>
  <c r="E32" i="18"/>
  <c r="I34" i="18" s="1"/>
  <c r="C100" i="18"/>
  <c r="C36" i="18"/>
  <c r="C104" i="18"/>
  <c r="K31" i="18"/>
  <c r="K30" i="18"/>
  <c r="K29" i="18"/>
  <c r="K32" i="18"/>
  <c r="K92" i="18" s="1"/>
  <c r="I93" i="18"/>
  <c r="I92" i="18"/>
  <c r="I97" i="18"/>
  <c r="I91" i="18"/>
  <c r="I96" i="18"/>
  <c r="I94" i="18"/>
  <c r="J37" i="18"/>
  <c r="J29" i="18"/>
  <c r="H29" i="18"/>
  <c r="I33" i="18"/>
  <c r="I31" i="18"/>
  <c r="J35" i="18"/>
  <c r="J40" i="18" s="1"/>
  <c r="I100" i="18"/>
  <c r="H104" i="18"/>
  <c r="H31" i="18"/>
  <c r="H30" i="18"/>
  <c r="E100" i="18" l="1"/>
  <c r="F92" i="18"/>
  <c r="I35" i="18"/>
  <c r="I40" i="18" s="1"/>
  <c r="E91" i="18"/>
  <c r="E92" i="18"/>
  <c r="G100" i="18"/>
  <c r="H101" i="18" s="1"/>
  <c r="F104" i="18"/>
  <c r="J106" i="18" s="1"/>
  <c r="J33" i="18"/>
  <c r="L30" i="18"/>
  <c r="L32" i="18"/>
  <c r="L92" i="18" s="1"/>
  <c r="L91" i="18"/>
  <c r="L29" i="18"/>
  <c r="L31" i="18"/>
  <c r="E33" i="18"/>
  <c r="E36" i="18"/>
  <c r="D92" i="18"/>
  <c r="J34" i="18"/>
  <c r="F33" i="18"/>
  <c r="F36" i="18"/>
  <c r="G33" i="18"/>
  <c r="G36" i="18"/>
  <c r="H37" i="18" s="1"/>
  <c r="G34" i="18"/>
  <c r="G35" i="18"/>
  <c r="G40" i="18" s="1"/>
  <c r="K100" i="18"/>
  <c r="K35" i="18"/>
  <c r="K40" i="18" s="1"/>
  <c r="K36" i="18"/>
  <c r="K33" i="18"/>
  <c r="K104" i="18"/>
  <c r="K34" i="18"/>
  <c r="D100" i="18"/>
  <c r="D104" i="18"/>
  <c r="D105" i="18" s="1"/>
  <c r="D33" i="18"/>
  <c r="D36" i="18"/>
  <c r="D37" i="18" s="1"/>
  <c r="H34" i="18"/>
  <c r="I101" i="18"/>
  <c r="I102" i="18"/>
  <c r="E104" i="18"/>
  <c r="J101" i="18"/>
  <c r="G92" i="18"/>
  <c r="F101" i="18"/>
  <c r="I105" i="18"/>
  <c r="G104" i="18"/>
  <c r="H106" i="18" l="1"/>
  <c r="G102" i="18"/>
  <c r="G101" i="18"/>
  <c r="F105" i="18"/>
  <c r="L34" i="18"/>
  <c r="L33" i="18"/>
  <c r="L104" i="18"/>
  <c r="L100" i="18"/>
  <c r="L101" i="18" s="1"/>
  <c r="L35" i="18"/>
  <c r="L40" i="18" s="1"/>
  <c r="L36" i="18"/>
  <c r="L37" i="18" s="1"/>
  <c r="E105" i="18"/>
  <c r="I106" i="18"/>
  <c r="F37" i="18"/>
  <c r="J38" i="18"/>
  <c r="G37" i="18"/>
  <c r="G38" i="18"/>
  <c r="K106" i="18"/>
  <c r="K105" i="18"/>
  <c r="K38" i="18"/>
  <c r="K37" i="18"/>
  <c r="D101" i="18"/>
  <c r="H102" i="18"/>
  <c r="H38" i="18"/>
  <c r="G105" i="18"/>
  <c r="G106" i="18"/>
  <c r="K102" i="18"/>
  <c r="K101" i="18"/>
  <c r="E101" i="18"/>
  <c r="H105" i="18"/>
  <c r="E37" i="18"/>
  <c r="I38" i="18"/>
  <c r="L106" i="18" l="1"/>
  <c r="L38" i="18"/>
  <c r="L102" i="18"/>
  <c r="L105" i="18"/>
  <c r="AC81" i="4" l="1"/>
  <c r="AC82" i="4"/>
  <c r="AC82" i="5" l="1"/>
  <c r="AC83" i="5"/>
  <c r="AC70" i="5"/>
  <c r="AC69" i="5"/>
  <c r="AC45" i="4" l="1"/>
  <c r="AC40" i="4" l="1"/>
  <c r="AC32" i="3" l="1"/>
  <c r="AC76" i="3" l="1"/>
  <c r="AF23" i="20" l="1"/>
</calcChain>
</file>

<file path=xl/sharedStrings.xml><?xml version="1.0" encoding="utf-8"?>
<sst xmlns="http://schemas.openxmlformats.org/spreadsheetml/2006/main" count="3014" uniqueCount="1150">
  <si>
    <t>Caixa e equivalentes de caixa</t>
  </si>
  <si>
    <t>-</t>
  </si>
  <si>
    <t>Contas a receber</t>
  </si>
  <si>
    <t>Derivativos</t>
  </si>
  <si>
    <t xml:space="preserve"> -   </t>
  </si>
  <si>
    <t>Partes relacionadas</t>
  </si>
  <si>
    <t>Estoques</t>
  </si>
  <si>
    <t>Tributos a recuperar</t>
  </si>
  <si>
    <t>Não circulante</t>
  </si>
  <si>
    <t>Tributos diferidos</t>
  </si>
  <si>
    <t>Depósitos judiciais</t>
  </si>
  <si>
    <t>Partes relacionadas - LP</t>
  </si>
  <si>
    <t>Investimento</t>
  </si>
  <si>
    <t>Imobilizado</t>
  </si>
  <si>
    <t>Intangível</t>
  </si>
  <si>
    <t>Fornecedores</t>
  </si>
  <si>
    <t>Obrigações trabalhistas</t>
  </si>
  <si>
    <t>Outros passivos</t>
  </si>
  <si>
    <t>Ações em Tesouraria</t>
  </si>
  <si>
    <t>Informações não-auditadas</t>
  </si>
  <si>
    <t>Ajuste a valor presente do contas a receber e fornecedores</t>
  </si>
  <si>
    <t xml:space="preserve">  -    </t>
  </si>
  <si>
    <t>Despesas com remuneração baseado em ações</t>
  </si>
  <si>
    <t>Constituição de provisão para perda nos estoques</t>
  </si>
  <si>
    <t>Depreciação e amortização</t>
  </si>
  <si>
    <t>Perda na venda ou baixa do imobilizado e intangível</t>
  </si>
  <si>
    <t>Baixa de arrendamento</t>
  </si>
  <si>
    <t>Juros sobre arrendamentos</t>
  </si>
  <si>
    <t xml:space="preserve">   -     </t>
  </si>
  <si>
    <t>Juros com fornecedores</t>
  </si>
  <si>
    <t>Constituição (Reversão) de provisão para riscos tributários, cíveis e trabalhistas</t>
  </si>
  <si>
    <t>Atualização de depósitos judiciais</t>
  </si>
  <si>
    <t>Rendimento de aplicação financeira</t>
  </si>
  <si>
    <t>Contas a receber de clientes</t>
  </si>
  <si>
    <t>Outros créditos</t>
  </si>
  <si>
    <t>Provisões para riscos tributários, cíveis e trabalhistas</t>
  </si>
  <si>
    <t>Tributos a pagar</t>
  </si>
  <si>
    <t>Aquisição de imobilizado</t>
  </si>
  <si>
    <t>Aquisição de intangível</t>
  </si>
  <si>
    <t>Recebimento por vendas de ativos imobilizados</t>
  </si>
  <si>
    <t>Pagamento do principal dos empréstimos</t>
  </si>
  <si>
    <t>Pagamento de juros sobre empréstimos</t>
  </si>
  <si>
    <t>Pagamento do principal e juros de arrendamentos</t>
  </si>
  <si>
    <t>Recompra de ações</t>
  </si>
  <si>
    <t>2019</t>
  </si>
  <si>
    <t>2020</t>
  </si>
  <si>
    <t>2021</t>
  </si>
  <si>
    <t>2022</t>
  </si>
  <si>
    <t>2023</t>
  </si>
  <si>
    <t xml:space="preserve"> Impostos sobre a receita bruta</t>
  </si>
  <si>
    <t xml:space="preserve"> Receita líquida</t>
  </si>
  <si>
    <t xml:space="preserve"> Receita líquida de mercadorias</t>
  </si>
  <si>
    <t>Receita do varejo</t>
  </si>
  <si>
    <t>Serviços financeiros</t>
  </si>
  <si>
    <t xml:space="preserve"> Custo de mercadorias e/ou serviços</t>
  </si>
  <si>
    <t xml:space="preserve"> Lucro bruto consolidado </t>
  </si>
  <si>
    <t xml:space="preserve"> Lucro bruto mercadorias</t>
  </si>
  <si>
    <t>Lucro bruto do varejo</t>
  </si>
  <si>
    <t xml:space="preserve"> Lucro bruto de serviços financeiros</t>
  </si>
  <si>
    <t xml:space="preserve"> Receitas (despesas) operacionais</t>
  </si>
  <si>
    <t xml:space="preserve"> Gerais e administrativas</t>
  </si>
  <si>
    <t xml:space="preserve"> Vendas</t>
  </si>
  <si>
    <t xml:space="preserve"> Outras receitas (despesas) operacionais, líquidas</t>
  </si>
  <si>
    <t xml:space="preserve"> Depreciação e amortização</t>
  </si>
  <si>
    <t xml:space="preserve"> Lucro (prejuízo) antes do resultado financeiro </t>
  </si>
  <si>
    <t>Variação cambial - compras</t>
  </si>
  <si>
    <t>Variação cambial - empréstimos</t>
  </si>
  <si>
    <t xml:space="preserve"> Juros sobre empréstimos - partes relacionadas </t>
  </si>
  <si>
    <t xml:space="preserve"> Encargos com antecipação de recebíveis</t>
  </si>
  <si>
    <t>Lucro (prejuízo) antes dos impostos sobre o lucro</t>
  </si>
  <si>
    <t>Lucro líquido (prejuízo) do período</t>
  </si>
  <si>
    <t>EBITDA</t>
  </si>
  <si>
    <t>(-) ILP - Incentivo de longo prazo</t>
  </si>
  <si>
    <t>EBITDA Ajustado</t>
  </si>
  <si>
    <t>Despesas com Títulos e Valores Mobiliários e Instrumentos Financeiros Derivativos</t>
  </si>
  <si>
    <t>Outros</t>
  </si>
  <si>
    <t>Recuperação de créditos fiscais</t>
  </si>
  <si>
    <t>Redução ao valor recuperável do ativo</t>
  </si>
  <si>
    <t>Resultado na baixa de ativos</t>
  </si>
  <si>
    <t>Total</t>
  </si>
  <si>
    <t>(-) MDR</t>
  </si>
  <si>
    <t>C&amp;A Pay</t>
  </si>
  <si>
    <t>Bradescard</t>
  </si>
  <si>
    <t>C&amp;A Pay (private label)</t>
  </si>
  <si>
    <t>n.d.</t>
  </si>
  <si>
    <t>∆ pp QoQ</t>
  </si>
  <si>
    <t>% total</t>
  </si>
  <si>
    <t>Local</t>
  </si>
  <si>
    <t>SP</t>
  </si>
  <si>
    <t>SÃO PAULO</t>
  </si>
  <si>
    <t>SHOPPING IBIRAPUERA</t>
  </si>
  <si>
    <t>Shopping</t>
  </si>
  <si>
    <t>SHOPPING JARDIM SUL</t>
  </si>
  <si>
    <t>SHOPPING TIETÊ PLAZA</t>
  </si>
  <si>
    <t>SP ABCDM / LITORAL</t>
  </si>
  <si>
    <t>SÃO BERNARDO DO CAMPO</t>
  </si>
  <si>
    <t>SHOPPING METRÓPOLE</t>
  </si>
  <si>
    <t>SANTO ANDRÉ</t>
  </si>
  <si>
    <t>CENTRO - SANTO ANDRÉ</t>
  </si>
  <si>
    <t>SHOPPING ABC PLAZA</t>
  </si>
  <si>
    <t>RUA AUGUSTA</t>
  </si>
  <si>
    <t>MAUÁ</t>
  </si>
  <si>
    <t>MAUÁ PLAZA SHOPPING</t>
  </si>
  <si>
    <t>DIADEMA</t>
  </si>
  <si>
    <t>SHOPPING PRAÇA DA MOÇA</t>
  </si>
  <si>
    <t>SHOPPING MORUMBI</t>
  </si>
  <si>
    <t>GRANDE SÃO PAULO</t>
  </si>
  <si>
    <t>TABOÃO DA SERRA</t>
  </si>
  <si>
    <t>SHOPPING TABOÃO DA SERRA</t>
  </si>
  <si>
    <t>BARUERI</t>
  </si>
  <si>
    <t>SHOPPING IGUATEMI ALPHAVILLE</t>
  </si>
  <si>
    <t>LITORAL SÃO PAULO</t>
  </si>
  <si>
    <t>SANTOS</t>
  </si>
  <si>
    <t>PRAIA DO GONZAGA</t>
  </si>
  <si>
    <t>SHOPPING MÓOCA</t>
  </si>
  <si>
    <t>SHOPPING SP MARKET</t>
  </si>
  <si>
    <t>SHOPPING CENTER NORTE</t>
  </si>
  <si>
    <t>INTERIOR SÃO PAULO</t>
  </si>
  <si>
    <t>FRANCA</t>
  </si>
  <si>
    <t>FRANCA SHOPPING</t>
  </si>
  <si>
    <t>TAUBATÉ</t>
  </si>
  <si>
    <t>SHOPPING TAUBATÉ</t>
  </si>
  <si>
    <t>CANTAREIRA</t>
  </si>
  <si>
    <t xml:space="preserve"> CANTAREIRA NORTE SHOPPING</t>
  </si>
  <si>
    <t>ITU</t>
  </si>
  <si>
    <t>PLAZA SHOPPING ITU</t>
  </si>
  <si>
    <t>VOTORANTIM</t>
  </si>
  <si>
    <t>ESPLANADA SHOPPING</t>
  </si>
  <si>
    <t>COTIA</t>
  </si>
  <si>
    <t>SHOPPING GRANJA VIANNA</t>
  </si>
  <si>
    <t>SHOPPING IGUATEMI</t>
  </si>
  <si>
    <t>SANTA BÁRBARA D''OESTE</t>
  </si>
  <si>
    <t>TIVOLI SHOPPING</t>
  </si>
  <si>
    <t>PRAIA GRANDE</t>
  </si>
  <si>
    <t>LITORAL SHOPPING</t>
  </si>
  <si>
    <t>ITAPECERICA DA SERRA</t>
  </si>
  <si>
    <t>Shopping Itapecerica</t>
  </si>
  <si>
    <t>PARQUE SHOPPING BARUERI</t>
  </si>
  <si>
    <t>CENTRO - SÃO BERNARDO DO CAMPO</t>
  </si>
  <si>
    <t>SC</t>
  </si>
  <si>
    <t>SANTA CATARINA</t>
  </si>
  <si>
    <t>SÃO JOSÉ</t>
  </si>
  <si>
    <t>SHOPPING ITAGUAÇU</t>
  </si>
  <si>
    <t>SÃO CAETANO DO SUL</t>
  </si>
  <si>
    <t xml:space="preserve">São Caetano do Sul </t>
  </si>
  <si>
    <t>CAMPINAS</t>
  </si>
  <si>
    <t>CENTRO - CAMPINAS</t>
  </si>
  <si>
    <t>SÃO JOSÉ DOS CAMPOS</t>
  </si>
  <si>
    <t>VALE SUL SHOPPING</t>
  </si>
  <si>
    <t>CAMPINAS SHOPPING CENTER</t>
  </si>
  <si>
    <t>RAPOSO SHOPPNG</t>
  </si>
  <si>
    <t>SHOPPING IGUATEMI CAMPINAS</t>
  </si>
  <si>
    <t>GUARATINGUETÁ</t>
  </si>
  <si>
    <t>BURITI SHOPPING GUARÁ</t>
  </si>
  <si>
    <t>SHOPPING PARQUE DOM PEDRO</t>
  </si>
  <si>
    <t>JACAREÍ</t>
  </si>
  <si>
    <t>JACAREÍ SHOPPING</t>
  </si>
  <si>
    <t>RIBEIRÃO PRETO</t>
  </si>
  <si>
    <t>SHOPPING RIBEIRÃO PRETO</t>
  </si>
  <si>
    <t>MT</t>
  </si>
  <si>
    <t>MATO GROSSO</t>
  </si>
  <si>
    <t>CUIABÁ</t>
  </si>
  <si>
    <t>PANTANAL SHOPPING</t>
  </si>
  <si>
    <t>MS</t>
  </si>
  <si>
    <t>MATO GROSSO DO SUL</t>
  </si>
  <si>
    <t>CAMPO GRANDE</t>
  </si>
  <si>
    <t>SHOPPING CAMPO GRANDE</t>
  </si>
  <si>
    <t>CENTERVALE SHOPPING</t>
  </si>
  <si>
    <t>SÃO JOSÉ DO RIO PRETO</t>
  </si>
  <si>
    <t>RIO PRETO SHOPPING</t>
  </si>
  <si>
    <t>BRAGANÇA PAULISTA</t>
  </si>
  <si>
    <t>BRAGANÇA GARDEN SHOPPING</t>
  </si>
  <si>
    <t>BA</t>
  </si>
  <si>
    <t>SALVADOR</t>
  </si>
  <si>
    <t>JUNDIAÍ</t>
  </si>
  <si>
    <t>MAXI SHOPPING JUNDIAÍ</t>
  </si>
  <si>
    <t>SHOPPING TAMBORÉ</t>
  </si>
  <si>
    <t>Criciúma /SC</t>
  </si>
  <si>
    <t>CRICIÚMA</t>
  </si>
  <si>
    <t>Nações Shopping</t>
  </si>
  <si>
    <t>JOINVILLE</t>
  </si>
  <si>
    <t>JOINVILLE GARDEN SHOPPING</t>
  </si>
  <si>
    <t>SHOPPING PLAZA SUL</t>
  </si>
  <si>
    <t>BAHIA</t>
  </si>
  <si>
    <t>SALVADOR SHOPPING</t>
  </si>
  <si>
    <t>PR</t>
  </si>
  <si>
    <t>Foz do Iguaçu/PR</t>
  </si>
  <si>
    <t>FOZ DO IGUAÇU</t>
  </si>
  <si>
    <t>Shopping Catuaí Palladium</t>
  </si>
  <si>
    <t>JUNDIAÍ SHOPPING</t>
  </si>
  <si>
    <t>RJ</t>
  </si>
  <si>
    <t>RIO DE JANEIRO</t>
  </si>
  <si>
    <t>TIJUCA SHOPPING</t>
  </si>
  <si>
    <t>GUARULHOS</t>
  </si>
  <si>
    <t>INTERNACIONAL SHOPPING</t>
  </si>
  <si>
    <t>SHOPPING WEST PLAZA</t>
  </si>
  <si>
    <t>BANGU SHOPPING</t>
  </si>
  <si>
    <t>MG</t>
  </si>
  <si>
    <t>MINAS GERAIS</t>
  </si>
  <si>
    <t>MONTES CLAROS</t>
  </si>
  <si>
    <t xml:space="preserve">Montes Claros </t>
  </si>
  <si>
    <t>SHOPPING INTERLAGOS</t>
  </si>
  <si>
    <t>SHOPPING ITAQUERA</t>
  </si>
  <si>
    <t>SHOPPING PARQUE DAS BANDEIRAS</t>
  </si>
  <si>
    <t>SHOPPING ARICANDUVA</t>
  </si>
  <si>
    <t>Araçatuba/ SP</t>
  </si>
  <si>
    <t>ARAÇATUBA</t>
  </si>
  <si>
    <t xml:space="preserve">Praça Nova Araçatuba </t>
  </si>
  <si>
    <t>SÃO VICENTE</t>
  </si>
  <si>
    <t>BRISAMAR SHOPPING</t>
  </si>
  <si>
    <t>SHOPPING PENHA</t>
  </si>
  <si>
    <t>SHOPPING ANÁLIA FRANCO</t>
  </si>
  <si>
    <t>INDAIATUBA</t>
  </si>
  <si>
    <t>POLO SHOPPING</t>
  </si>
  <si>
    <t>RS</t>
  </si>
  <si>
    <t>RIO GRANDE DO SUL</t>
  </si>
  <si>
    <t>PORTO ALEGRE</t>
  </si>
  <si>
    <t>CENTRO - PORTO ALEGRE</t>
  </si>
  <si>
    <t>BALNEÁRIO CAMBORIÚ</t>
  </si>
  <si>
    <t>BALNEÁRIO CAMBORIÚ SHOPPING</t>
  </si>
  <si>
    <t>PE</t>
  </si>
  <si>
    <t>PERNAMBUCO</t>
  </si>
  <si>
    <t>CARPINA</t>
  </si>
  <si>
    <t>Shopping Carpina</t>
  </si>
  <si>
    <t>NOVO HAMBURGO</t>
  </si>
  <si>
    <t>NOVO SHOPPING</t>
  </si>
  <si>
    <t>BOURBON SHOPPING WALLIG</t>
  </si>
  <si>
    <t>SHOPPING PRAIA DE BELAS</t>
  </si>
  <si>
    <t>GRANDE RIO / INTERIOR</t>
  </si>
  <si>
    <t>NITERÓI</t>
  </si>
  <si>
    <t>SHOPPING BAY MARKET CENTER</t>
  </si>
  <si>
    <t>DF</t>
  </si>
  <si>
    <t>DISTRITO FEDERAL</t>
  </si>
  <si>
    <t>BRASÍLIA</t>
  </si>
  <si>
    <t>ALAMEDA SHOPPING</t>
  </si>
  <si>
    <t>CANOAS</t>
  </si>
  <si>
    <t>CANOAS SHOPPING</t>
  </si>
  <si>
    <t>SHOPPING IGUATEMI PORTO ALEGRE</t>
  </si>
  <si>
    <t>SÃO GONÇALO</t>
  </si>
  <si>
    <t>CENTRO - ALCÂNTARA</t>
  </si>
  <si>
    <t>UMUARAMA/PR</t>
  </si>
  <si>
    <t>UMUARAMA</t>
  </si>
  <si>
    <t>PALLADIUM UMUARAMA</t>
  </si>
  <si>
    <t>SE</t>
  </si>
  <si>
    <t>SERGIPE</t>
  </si>
  <si>
    <t>ARACAJU</t>
  </si>
  <si>
    <t xml:space="preserve">SHOPPING RIO MAR ARACAJU </t>
  </si>
  <si>
    <t>SHOPPING CIDADE NORTE</t>
  </si>
  <si>
    <t>SHOPPING METRÔ TATUAPÉ</t>
  </si>
  <si>
    <t>OSASCO</t>
  </si>
  <si>
    <t>Super Shopping Osasco</t>
  </si>
  <si>
    <t>CE</t>
  </si>
  <si>
    <t>CEARÁ</t>
  </si>
  <si>
    <t>FORTALEZA</t>
  </si>
  <si>
    <t>SHOPPING BENFICA</t>
  </si>
  <si>
    <t>VÁRZEA GRANDE</t>
  </si>
  <si>
    <t>VÁRZEA GRANDE SHOPPING</t>
  </si>
  <si>
    <t>PI</t>
  </si>
  <si>
    <t>PIAUÍ</t>
  </si>
  <si>
    <t>TERESINA</t>
  </si>
  <si>
    <t>CENTRO - TERESINA</t>
  </si>
  <si>
    <t>SHOPPING ABC</t>
  </si>
  <si>
    <t>MOGI DAS CRUZES</t>
  </si>
  <si>
    <t>MOGI SHOPPING</t>
  </si>
  <si>
    <t>BONSUCESSO SHOPPING</t>
  </si>
  <si>
    <t>SOROCABA</t>
  </si>
  <si>
    <t>SHOPPING CIANÊ</t>
  </si>
  <si>
    <t>PELOTAS</t>
  </si>
  <si>
    <t>CENTRO - PELOTAS</t>
  </si>
  <si>
    <t>SÃO CARLOS</t>
  </si>
  <si>
    <t>SHOPPING IGUATEMI SÃO CARLOS</t>
  </si>
  <si>
    <t>Rio Grande</t>
  </si>
  <si>
    <t>RIO GRANDE</t>
  </si>
  <si>
    <t>PARTAGE SHOPPING RIO GRANDE</t>
  </si>
  <si>
    <t>CENTRO - GUARULHOS</t>
  </si>
  <si>
    <t>SHOPPING MAIA GUARULHOS</t>
  </si>
  <si>
    <t>SANTANA PARQUE SHOPPING</t>
  </si>
  <si>
    <t>ARARAQUARA</t>
  </si>
  <si>
    <t>SHOPPING JARAGUÁ</t>
  </si>
  <si>
    <t>CENTRO - OSASCO</t>
  </si>
  <si>
    <t>PARANÁ</t>
  </si>
  <si>
    <t>LONDRINA</t>
  </si>
  <si>
    <t>NORTE SHOPPING LONDRINA</t>
  </si>
  <si>
    <t>CARAPICUÍBA SÃO PAULO</t>
  </si>
  <si>
    <t xml:space="preserve">CARAPICUÍBA </t>
  </si>
  <si>
    <t>PLAZA SHOPPING CARAPICUÍBA</t>
  </si>
  <si>
    <t>CURITIBA</t>
  </si>
  <si>
    <t>SHOPPING PALLADIUM</t>
  </si>
  <si>
    <t>CABO FRIO</t>
  </si>
  <si>
    <t>Shopping Park Lagos</t>
  </si>
  <si>
    <t>SHOPPING CATUAÍ</t>
  </si>
  <si>
    <t>BLUMENAU</t>
  </si>
  <si>
    <t>Shopping Park Europeu</t>
  </si>
  <si>
    <t>SHOPPING IGUATEMI FORTALEZA</t>
  </si>
  <si>
    <t>BAURU</t>
  </si>
  <si>
    <t>BAURU SHOPPING</t>
  </si>
  <si>
    <t>SHOPPING CAMPO LIMPO</t>
  </si>
  <si>
    <t>SHOPPING - BONSUCESSO</t>
  </si>
  <si>
    <t>PIRACICABA</t>
  </si>
  <si>
    <t>SHOPPING PIRACICABA</t>
  </si>
  <si>
    <t>MOGI GUAÇU</t>
  </si>
  <si>
    <t>BURITI SHOPPING MOGI GUAÇU</t>
  </si>
  <si>
    <t>CENTRO - CURITIBA</t>
  </si>
  <si>
    <t>SHOPPING MÜELLER</t>
  </si>
  <si>
    <t>MA</t>
  </si>
  <si>
    <t>MARANHÃO</t>
  </si>
  <si>
    <t>SÃO LUÍS</t>
  </si>
  <si>
    <t>SHOPPING DA ILHA</t>
  </si>
  <si>
    <t>SHOPPING CURITIBA</t>
  </si>
  <si>
    <t>RECIFE</t>
  </si>
  <si>
    <t>PLAZA SHOPPING CASA FORTE</t>
  </si>
  <si>
    <t>SHOPPING PARK BARIGUI</t>
  </si>
  <si>
    <t>Volta Redonda/RJ</t>
  </si>
  <si>
    <t>VOLTA REDONDA</t>
  </si>
  <si>
    <t>Shopping Park Sul</t>
  </si>
  <si>
    <t>IMPERATRIZ</t>
  </si>
  <si>
    <t>SHOPPING IMPERIAL</t>
  </si>
  <si>
    <t>ÁGUAS CLARAS SHOPPING</t>
  </si>
  <si>
    <t>PA</t>
  </si>
  <si>
    <t>PARÁ</t>
  </si>
  <si>
    <t>BELÉM</t>
  </si>
  <si>
    <t>SHOPPING CASTANHEIRA</t>
  </si>
  <si>
    <t>SHOPPING BOULEVARD</t>
  </si>
  <si>
    <t>MARINGÁ</t>
  </si>
  <si>
    <t>MARINGÁ PARK SHOPPING</t>
  </si>
  <si>
    <t>SHOPPING PÁTIO BELÉM</t>
  </si>
  <si>
    <t>Shopping Norte Sul Plaza</t>
  </si>
  <si>
    <t>POÇOS DE CALDAS</t>
  </si>
  <si>
    <t>SHOPPING MINASUL</t>
  </si>
  <si>
    <t>SÃO JOSÉ DO RIBAMAR</t>
  </si>
  <si>
    <t>SHOPPING PÁTIO NORTE</t>
  </si>
  <si>
    <t>VITÓRIA DA CONQUISTA</t>
  </si>
  <si>
    <t>Vitória da Conquista</t>
  </si>
  <si>
    <t>SÃO LUIS SHOPPING</t>
  </si>
  <si>
    <t>AL</t>
  </si>
  <si>
    <t>ALAGOAS</t>
  </si>
  <si>
    <t>MACEIÓ</t>
  </si>
  <si>
    <t>SHOPPING IGUATEMI MACEIÓ</t>
  </si>
  <si>
    <t>RN</t>
  </si>
  <si>
    <t>Mossoró/ RN</t>
  </si>
  <si>
    <t>MOSSORÓ/RN</t>
  </si>
  <si>
    <t>PARTAGE SHOPPING MOSSORÓ</t>
  </si>
  <si>
    <t>SHOPPING RECREIO</t>
  </si>
  <si>
    <t>SHOPPING RIO POTY</t>
  </si>
  <si>
    <t>SHOPPING GRÃO PARÁ</t>
  </si>
  <si>
    <t>SHOPPING IGUATEMI BAHIA</t>
  </si>
  <si>
    <t>BOURBON SHOPPING POMPÉIA</t>
  </si>
  <si>
    <t>Shopping Jardim Oriente</t>
  </si>
  <si>
    <t xml:space="preserve">Aracaju Parque Shopping </t>
  </si>
  <si>
    <t>Guarapuava/PR</t>
  </si>
  <si>
    <t>GUARAPUAVA</t>
  </si>
  <si>
    <t>Shopping Cidade dos Lagos</t>
  </si>
  <si>
    <t>SHOPPING PARALELA</t>
  </si>
  <si>
    <t>SHOPPING TERESINA</t>
  </si>
  <si>
    <t>SHOPPING PIEDADE BARRIS</t>
  </si>
  <si>
    <t>CARUARU</t>
  </si>
  <si>
    <t xml:space="preserve"> CARUARU SHOPPING</t>
  </si>
  <si>
    <t>PAULISTA</t>
  </si>
  <si>
    <t>SHOPPING NORTH WAY PAULISTA</t>
  </si>
  <si>
    <t>SHOPPING BELA VISTA</t>
  </si>
  <si>
    <t>SHOPPING RECIFE</t>
  </si>
  <si>
    <t>PETROLINA</t>
  </si>
  <si>
    <t>RIVER SHOPPING</t>
  </si>
  <si>
    <t>SHOPPING GUARARAPES</t>
  </si>
  <si>
    <t>SÃO LUÍS/MA</t>
  </si>
  <si>
    <t>GOLDEN SHOPPING CALHAU</t>
  </si>
  <si>
    <t>SHOPPING BOA VISTA</t>
  </si>
  <si>
    <t xml:space="preserve">OLINDA </t>
  </si>
  <si>
    <t>SHOPPING PATTEO OLINDA</t>
  </si>
  <si>
    <t>CENTRO - RECIFE</t>
  </si>
  <si>
    <t>CAMAÇARI</t>
  </si>
  <si>
    <t xml:space="preserve">SHOPPING BOULEVARD CAMAÇARI </t>
  </si>
  <si>
    <t>SHOPPING FORTALEZA</t>
  </si>
  <si>
    <t>SHOPPING BARRA SALVADOR</t>
  </si>
  <si>
    <t>ITABORAÍ</t>
  </si>
  <si>
    <t>CENTRO - ITABORAÍ</t>
  </si>
  <si>
    <t>FEIRA DE SANTANA</t>
  </si>
  <si>
    <t>SHOPPING IGUATEMI FEIRA DE SANTANA</t>
  </si>
  <si>
    <t>ITABUNA</t>
  </si>
  <si>
    <t>JEQUITIBÁ PLAZA</t>
  </si>
  <si>
    <t>North Shopping Jóquei</t>
  </si>
  <si>
    <t>CENTRO - COPACABANA</t>
  </si>
  <si>
    <t>LIMEIRA</t>
  </si>
  <si>
    <t>CENTER SHOPPING</t>
  </si>
  <si>
    <t>CENTRO - SÃO LUIS</t>
  </si>
  <si>
    <t xml:space="preserve">SÃO JOSÉ DOS PINHAIS </t>
  </si>
  <si>
    <t>SÃO JOSÉ DOS PINHAIS</t>
  </si>
  <si>
    <t>SHOPPING RIO ANIL</t>
  </si>
  <si>
    <t>CENTRO - TIJUCA</t>
  </si>
  <si>
    <t>MACAÉ</t>
  </si>
  <si>
    <t>SHOPPING PLAZA MACAÉ</t>
  </si>
  <si>
    <t xml:space="preserve">JOCKEY PLAZA SHOPPING  </t>
  </si>
  <si>
    <t>SHOPPING PASSEIO CAMPO GRANDE</t>
  </si>
  <si>
    <t xml:space="preserve"> IPANEMA</t>
  </si>
  <si>
    <t>SUZANO</t>
  </si>
  <si>
    <t>SHOPPING SUZANO</t>
  </si>
  <si>
    <t>SÃO JOÃO DE MERITI</t>
  </si>
  <si>
    <t>SHOPPING GRANDE RIO</t>
  </si>
  <si>
    <t>ARAPIRACA</t>
  </si>
  <si>
    <t>SHOPPING PÁTIO ARAPIRACA GARDEN</t>
  </si>
  <si>
    <t>BARRA SHOPPING</t>
  </si>
  <si>
    <t>RIO CLARO</t>
  </si>
  <si>
    <t>SHOPPING RIO CLARO</t>
  </si>
  <si>
    <t>CENTRO - MACEIÓ</t>
  </si>
  <si>
    <t>AMÉRICAS SHOPPING</t>
  </si>
  <si>
    <t>SHOPPING PATIO MACEIÓ</t>
  </si>
  <si>
    <t>SHOPPING MACEIÓ</t>
  </si>
  <si>
    <t>CENTRO - MADUREIRA</t>
  </si>
  <si>
    <t>PB</t>
  </si>
  <si>
    <t>PARAÍBA</t>
  </si>
  <si>
    <t>CAMPINA GRANDE</t>
  </si>
  <si>
    <t xml:space="preserve">SHOPPING BOULEVARD </t>
  </si>
  <si>
    <t>BOULEVARD SHOPPING SÃO GONÇALO</t>
  </si>
  <si>
    <t>BRASÍLIA BOULEVARD</t>
  </si>
  <si>
    <t>NOVO SHOPPING RIBEIRÃO PRETO</t>
  </si>
  <si>
    <t>ITAGUAÍ</t>
  </si>
  <si>
    <t>PATIO MIX ITAGUAI</t>
  </si>
  <si>
    <t>PLAZA SHOPPING</t>
  </si>
  <si>
    <t>CAXIAS DO SUL</t>
  </si>
  <si>
    <t>SÃO GONÇALO SHOPPING</t>
  </si>
  <si>
    <t>NILÓPOLIS</t>
  </si>
  <si>
    <t>NILÓPOLIS CENTRO</t>
  </si>
  <si>
    <t>CENTRO - RIO DE JANEIRO</t>
  </si>
  <si>
    <t>MARÍLIA</t>
  </si>
  <si>
    <t>MARILIA</t>
  </si>
  <si>
    <t>RIO GRANDE DO NORTE</t>
  </si>
  <si>
    <t>NATAL</t>
  </si>
  <si>
    <t>NATAL SHOPPING</t>
  </si>
  <si>
    <t>SHOPPING NOVA AMÉRICA</t>
  </si>
  <si>
    <t>NORTE SHOPPING</t>
  </si>
  <si>
    <t>WEST SHOPPING RIO</t>
  </si>
  <si>
    <t>SHOPPING SULACAP</t>
  </si>
  <si>
    <t>PRESIDENTE PRUDENTE</t>
  </si>
  <si>
    <t>PRUDENSHOPPING</t>
  </si>
  <si>
    <t>SIDER SHOPPING</t>
  </si>
  <si>
    <t>BELO HORIZONTE</t>
  </si>
  <si>
    <t>BH SHOPPING</t>
  </si>
  <si>
    <t>JUIZ DE FORA</t>
  </si>
  <si>
    <t>SHOPPING INDEPENDÊNCIA</t>
  </si>
  <si>
    <t>UBERLÂNDIA</t>
  </si>
  <si>
    <t>SHOPPING VIA BARREIRO</t>
  </si>
  <si>
    <t>LAURO DE FREITAS</t>
  </si>
  <si>
    <t>Parque Shopping da Bahia</t>
  </si>
  <si>
    <t>SHOPPING UNIÃO</t>
  </si>
  <si>
    <t>CENTRO - JUIZ DE FORA</t>
  </si>
  <si>
    <t>BOULEVARD SHOPPING</t>
  </si>
  <si>
    <t>CENTRO - BH</t>
  </si>
  <si>
    <t>UBERLÂNDIA SHOPPING</t>
  </si>
  <si>
    <t>SETE LAGOAS</t>
  </si>
  <si>
    <t>SHOPPING SETE LAGOAS</t>
  </si>
  <si>
    <t>SHOPPING DEL REY</t>
  </si>
  <si>
    <t>UBERABA</t>
  </si>
  <si>
    <t>UBERABA SHOPPING</t>
  </si>
  <si>
    <t>NOSSA SENHORA DO SOCORRO</t>
  </si>
  <si>
    <t>SHOPPING PRÊMIO</t>
  </si>
  <si>
    <t>ES</t>
  </si>
  <si>
    <t>ESPÍRITO SANTO</t>
  </si>
  <si>
    <t>VILA VELHA</t>
  </si>
  <si>
    <t>BOULEVARD SHOPPING VILA VELHA</t>
  </si>
  <si>
    <t>SHOPPING MINAS</t>
  </si>
  <si>
    <t>RO</t>
  </si>
  <si>
    <t>RONDONIA</t>
  </si>
  <si>
    <t>PORTO VELHO</t>
  </si>
  <si>
    <t>SHOPPING PORTO VELHO</t>
  </si>
  <si>
    <t>CONTAGEM</t>
  </si>
  <si>
    <t>ITAÚ POWER SHOPPING</t>
  </si>
  <si>
    <t>SHOPPING DIFUSORA</t>
  </si>
  <si>
    <t>SERRA</t>
  </si>
  <si>
    <t>SHOPPING MONT SERRAT</t>
  </si>
  <si>
    <t>VITÓRIA</t>
  </si>
  <si>
    <t>SHOPPING VITÓRIA</t>
  </si>
  <si>
    <t>CARIACICA</t>
  </si>
  <si>
    <t>SHOPPING MOXUARA</t>
  </si>
  <si>
    <t>SHOPPING PRAIA DA COSTA</t>
  </si>
  <si>
    <t>SHOPPING VILA VELHA</t>
  </si>
  <si>
    <t>SHOPPING MESTRE ÁLVARO</t>
  </si>
  <si>
    <t>IPATINGA</t>
  </si>
  <si>
    <t>SHOPPING VALE DO AÇO</t>
  </si>
  <si>
    <t>SHOPPING JARDINS ARACAJU</t>
  </si>
  <si>
    <t>SHOPPING VIA SUL</t>
  </si>
  <si>
    <t>CENTRO - CAMPINA GRANDE</t>
  </si>
  <si>
    <t>HORTOLÂNDIA</t>
  </si>
  <si>
    <t>SHOPPING HORTOLÂNDIA</t>
  </si>
  <si>
    <t>SHOPPING S.B. PLAZA</t>
  </si>
  <si>
    <t>JOÃO PESSOA</t>
  </si>
  <si>
    <t>CENTRO - JOÃO PESSOA</t>
  </si>
  <si>
    <t>MANAÍRA SHOPPING</t>
  </si>
  <si>
    <t>GOLDEN SQUARE SHOPPING</t>
  </si>
  <si>
    <t>GO</t>
  </si>
  <si>
    <t>GOIÁS</t>
  </si>
  <si>
    <t>ANÁPOLIS</t>
  </si>
  <si>
    <t>ANASHOPPING</t>
  </si>
  <si>
    <t>SHOPPING MANGABEIRA</t>
  </si>
  <si>
    <t>CARIOCA SHOPPING</t>
  </si>
  <si>
    <t>JUAZEIRO DO NORTE</t>
  </si>
  <si>
    <t>SHOPPING CARIRI</t>
  </si>
  <si>
    <t>NORTH SHOPPING</t>
  </si>
  <si>
    <t>SHOPPING ALDEOTA</t>
  </si>
  <si>
    <t>CABO DE SANTO AGOSTINHO</t>
  </si>
  <si>
    <t>SHOPPING COSTA DOURADA</t>
  </si>
  <si>
    <t>SHOPPING PARANGABA</t>
  </si>
  <si>
    <t>MARACANAÚ</t>
  </si>
  <si>
    <t>NORTH SHOPPING MARACANAÚ</t>
  </si>
  <si>
    <t>AM</t>
  </si>
  <si>
    <t>AMAZONAS</t>
  </si>
  <si>
    <t>MANAUS</t>
  </si>
  <si>
    <t>AMAZONAS SHOPPING</t>
  </si>
  <si>
    <t>SHOPPING MANAUARA</t>
  </si>
  <si>
    <t>CENTRO - MANAUS</t>
  </si>
  <si>
    <t>SHOPPING VIA NORTE MANAUS</t>
  </si>
  <si>
    <t>SHOPPING CONJUNTO NACIONAL</t>
  </si>
  <si>
    <t xml:space="preserve">Shopping RioMar Kennedy </t>
  </si>
  <si>
    <t>SHOPPING CONTAGEM</t>
  </si>
  <si>
    <t>APARECIDA DE GOIÂNIA</t>
  </si>
  <si>
    <t>SHOPPING BURITI</t>
  </si>
  <si>
    <t>UBERLÂNDIA CENTRO</t>
  </si>
  <si>
    <t>SHOPPING JK CEILÂNDIA</t>
  </si>
  <si>
    <t>Sumaúma Park Shopping</t>
  </si>
  <si>
    <t>GOIÂNIA</t>
  </si>
  <si>
    <t>FLAMBOYANT SHOPPING</t>
  </si>
  <si>
    <t>BETIM</t>
  </si>
  <si>
    <t>PARTAGE SHOPPING BETIM</t>
  </si>
  <si>
    <t>GOIANIA SHOPPING</t>
  </si>
  <si>
    <t>ANANINDEUA</t>
  </si>
  <si>
    <t xml:space="preserve">SHOPPING METRÓPOLE ANANINDEUA </t>
  </si>
  <si>
    <t>PARK SHOPPING</t>
  </si>
  <si>
    <t>SHOPPING PASSEIO DAS ÁGUAS</t>
  </si>
  <si>
    <t>ILHA DO GOVERNADOR PLAZA SHOPPING</t>
  </si>
  <si>
    <t>PARQUE SHOPPING BELÉM</t>
  </si>
  <si>
    <t>Shopping Grande Circular</t>
  </si>
  <si>
    <t>SHOPPING ELDORADO</t>
  </si>
  <si>
    <t>SANTAREM</t>
  </si>
  <si>
    <t>TAPAJÓS SHOPPING</t>
  </si>
  <si>
    <t>MARABÁ</t>
  </si>
  <si>
    <t>SHOPPING MARABÁ</t>
  </si>
  <si>
    <t>PÁTIO BRASIL SHOPPING</t>
  </si>
  <si>
    <t>VALPARAÍSO DE GOIÁS</t>
  </si>
  <si>
    <t>SHOPPING SUL</t>
  </si>
  <si>
    <t>SHOPPING TAGUATINGA</t>
  </si>
  <si>
    <t>TO</t>
  </si>
  <si>
    <t>TOCANTINS</t>
  </si>
  <si>
    <t>PALMAS</t>
  </si>
  <si>
    <t>SHOPPING CAMPIM DOURADO</t>
  </si>
  <si>
    <t>RIO VERDE</t>
  </si>
  <si>
    <t>SHOPPING BURUTI RIO VERDE</t>
  </si>
  <si>
    <t>SHOPPING TACARUNA</t>
  </si>
  <si>
    <t>SHOPPING RIO MAR</t>
  </si>
  <si>
    <t xml:space="preserve">CENTRO - FEIRA DE SANTANA </t>
  </si>
  <si>
    <t>AP</t>
  </si>
  <si>
    <t>AMAPÁ</t>
  </si>
  <si>
    <t>MACAPÁ</t>
  </si>
  <si>
    <t>MACAPÁ SHOOPING CENTER</t>
  </si>
  <si>
    <t>SHOPPING ESTAÇÃO BH</t>
  </si>
  <si>
    <t>SHOPPING MIDWAY MALL</t>
  </si>
  <si>
    <t>DUQUE DE CAXIAS</t>
  </si>
  <si>
    <t>CENTRO - DUQUE DE CAXIAS</t>
  </si>
  <si>
    <t>CAXIAS SHOPPING</t>
  </si>
  <si>
    <t>FLORIANÓPOLIS</t>
  </si>
  <si>
    <t>FLORIPA SHOPPING</t>
  </si>
  <si>
    <t>CAMARAGIBE</t>
  </si>
  <si>
    <t>CAMARÁ SHOPPING</t>
  </si>
  <si>
    <t>CONTINENTE PARK SHOPPING</t>
  </si>
  <si>
    <t>NOVA IGUAÇU</t>
  </si>
  <si>
    <t>CENTRO - NOVA IGUAÇU</t>
  </si>
  <si>
    <t>AC</t>
  </si>
  <si>
    <t>ACRE</t>
  </si>
  <si>
    <t>RIO BRANCO</t>
  </si>
  <si>
    <t>SHOOPING VIA VERDE</t>
  </si>
  <si>
    <t>CAMPOS DOS GOYTACAZES</t>
  </si>
  <si>
    <t>SHOPPING MÉIER</t>
  </si>
  <si>
    <t>SALVADOR NORTE SHOPPING</t>
  </si>
  <si>
    <t>RIO DE JANERO</t>
  </si>
  <si>
    <t>BOTAFOGO - RJ</t>
  </si>
  <si>
    <t>RR</t>
  </si>
  <si>
    <t>RORAIMA</t>
  </si>
  <si>
    <t>BOA VISTA</t>
  </si>
  <si>
    <t>PÁTIO RORAIMA SHOPPING</t>
  </si>
  <si>
    <t>SHOPPING NOVA IGUAÇU</t>
  </si>
  <si>
    <t>Goiânia/GO</t>
  </si>
  <si>
    <t xml:space="preserve">Araguaia Shopping </t>
  </si>
  <si>
    <t>Itabaiana SE</t>
  </si>
  <si>
    <t>ITABAIANA</t>
  </si>
  <si>
    <t xml:space="preserve">Shopping Peixoto </t>
  </si>
  <si>
    <t xml:space="preserve"> Patos / PB </t>
  </si>
  <si>
    <t>PATOS</t>
  </si>
  <si>
    <t xml:space="preserve">Patos Shopping </t>
  </si>
  <si>
    <t>Lages/SC</t>
  </si>
  <si>
    <t>LAGES</t>
  </si>
  <si>
    <t>Lages Garden Shopping</t>
  </si>
  <si>
    <t>Sinop/MT</t>
  </si>
  <si>
    <t>SINOP</t>
  </si>
  <si>
    <t xml:space="preserve">Shopping Sinop </t>
  </si>
  <si>
    <t>Rio de Janeiro/RJ</t>
  </si>
  <si>
    <t>Park Shopping Jacarepaguá</t>
  </si>
  <si>
    <t>Parauapebas/PA</t>
  </si>
  <si>
    <t>PARAUAPEBAS</t>
  </si>
  <si>
    <t>Partage Shopping Parauapebas</t>
  </si>
  <si>
    <t>Canoas-RS</t>
  </si>
  <si>
    <t xml:space="preserve">Park Shopping Canoas </t>
  </si>
  <si>
    <t xml:space="preserve">Parnaíba / PI </t>
  </si>
  <si>
    <t>PARNAÍBA</t>
  </si>
  <si>
    <t xml:space="preserve">Parnaíba Shopping </t>
  </si>
  <si>
    <t>Teixeira de Freitas/BA</t>
  </si>
  <si>
    <t>TEIXEIRA DE FREITAS</t>
  </si>
  <si>
    <t xml:space="preserve">Shopping Pátio Mix </t>
  </si>
  <si>
    <t>Angra do Reis /RJ</t>
  </si>
  <si>
    <t>ANGRA DOS REIS</t>
  </si>
  <si>
    <t xml:space="preserve">Shopping Piratas </t>
  </si>
  <si>
    <t>Itapetininga/SP</t>
  </si>
  <si>
    <t>ITAPETININGA</t>
  </si>
  <si>
    <t xml:space="preserve">Itapê Shopping </t>
  </si>
  <si>
    <t xml:space="preserve">Shopping Metropolitano </t>
  </si>
  <si>
    <t xml:space="preserve">Gurupi/TO </t>
  </si>
  <si>
    <t>GURUPI</t>
  </si>
  <si>
    <t xml:space="preserve">Shopping Center Araguaia </t>
  </si>
  <si>
    <t>Botucatu/SP</t>
  </si>
  <si>
    <t>BOTUCATU</t>
  </si>
  <si>
    <t>Loja rua de Botucatu</t>
  </si>
  <si>
    <t>São Paulo/SP</t>
  </si>
  <si>
    <t>Shopping Trimais Hiper Center</t>
  </si>
  <si>
    <t>Maringá/PR</t>
  </si>
  <si>
    <t>Shopping Cidade Maringá</t>
  </si>
  <si>
    <t>Altamira/PA</t>
  </si>
  <si>
    <t>ALTAMIRA</t>
  </si>
  <si>
    <t>Shopping Serra Dourada</t>
  </si>
  <si>
    <t>Barbacena/MG</t>
  </si>
  <si>
    <t>BARBACENA</t>
  </si>
  <si>
    <t>Loja de rua Barbacena</t>
  </si>
  <si>
    <t>Anápolis/GO</t>
  </si>
  <si>
    <t>Loja de rua Anápolis</t>
  </si>
  <si>
    <t>Divinópolis/MG</t>
  </si>
  <si>
    <t>DIVINÓPOLIS</t>
  </si>
  <si>
    <t>Shopping Pátio Divinópolis</t>
  </si>
  <si>
    <t>Muriaé/MG</t>
  </si>
  <si>
    <t>MURIAÉ</t>
  </si>
  <si>
    <t>Loja de rua Muriaé</t>
  </si>
  <si>
    <t>Porto Alegre/RS</t>
  </si>
  <si>
    <t>Barra Shopping Sul</t>
  </si>
  <si>
    <t>Castanhal/PA</t>
  </si>
  <si>
    <t>CASTANHA</t>
  </si>
  <si>
    <t>Loja de rua Castanhal</t>
  </si>
  <si>
    <t>Três Lagoas/MS</t>
  </si>
  <si>
    <t>TRÊS LAGOAS</t>
  </si>
  <si>
    <t>Shopping Três Lagoas</t>
  </si>
  <si>
    <t>Shopping Mais</t>
  </si>
  <si>
    <t>Goiânia /GO</t>
  </si>
  <si>
    <t>Shopping Cerrado</t>
  </si>
  <si>
    <t>Barreiras/BA</t>
  </si>
  <si>
    <t>BARREIRAS</t>
  </si>
  <si>
    <t>Loja de Rua Barreiras</t>
  </si>
  <si>
    <t>Londrina/PR</t>
  </si>
  <si>
    <t>Boulevard Londrina Shopping</t>
  </si>
  <si>
    <t>Resende/RJ</t>
  </si>
  <si>
    <t>Shopping Pátio Mix Resende</t>
  </si>
  <si>
    <t>Loja de rua São Paulo</t>
  </si>
  <si>
    <t>Fernandópolis/SP</t>
  </si>
  <si>
    <t>FERNANDÓPOLIS</t>
  </si>
  <si>
    <t>Shopping Center Fernandópolis</t>
  </si>
  <si>
    <t>Shopping Boulevard Rio</t>
  </si>
  <si>
    <t>Sobral/CE</t>
  </si>
  <si>
    <t>SOBRAL</t>
  </si>
  <si>
    <t>Sobral Shopping</t>
  </si>
  <si>
    <t>Serra Talhada/PE</t>
  </si>
  <si>
    <t>SERRA TALHADA</t>
  </si>
  <si>
    <t>Shopping Serra Talhada</t>
  </si>
  <si>
    <t>Itajaí/SC</t>
  </si>
  <si>
    <t>ITAJAÍ</t>
  </si>
  <si>
    <t>Itajaí Shopping Center</t>
  </si>
  <si>
    <t>Santa Maria/RS</t>
  </si>
  <si>
    <t>SANTA MARIA</t>
  </si>
  <si>
    <t>Praça Nova Santa Maria</t>
  </si>
  <si>
    <t>Barretos/SP</t>
  </si>
  <si>
    <t>BARRETOS</t>
  </si>
  <si>
    <t>North Shopping Barretos</t>
  </si>
  <si>
    <t>Total do ativo</t>
  </si>
  <si>
    <t>Total do ativo circulante</t>
  </si>
  <si>
    <t>Aplicações Financeiras (LFT) CP</t>
  </si>
  <si>
    <t>Tributos a recuperar - CP</t>
  </si>
  <si>
    <t>Outros ativos - CP</t>
  </si>
  <si>
    <t>Total do ativo não circulante</t>
  </si>
  <si>
    <t>FIDC C&amp;A Pay</t>
  </si>
  <si>
    <t>Tributos a recuperar - LP</t>
  </si>
  <si>
    <t>Outros ativos - LP</t>
  </si>
  <si>
    <t>Arrendamento Mercantil</t>
  </si>
  <si>
    <t>Total do passivo e do patrimônio líquido</t>
  </si>
  <si>
    <t>Total do passivo circulante</t>
  </si>
  <si>
    <t>Arrendamento Mercantil CP</t>
  </si>
  <si>
    <t>Fornecedores Convênio</t>
  </si>
  <si>
    <t>Empréstimos CP</t>
  </si>
  <si>
    <t>Derivativos - CP</t>
  </si>
  <si>
    <t>Obrigações Trabalhistas - CP</t>
  </si>
  <si>
    <t>Partes Relacionadas - CP</t>
  </si>
  <si>
    <t>Tributos A Recolher - CP</t>
  </si>
  <si>
    <t>Outros Passivos CP</t>
  </si>
  <si>
    <t>Arrendamento - LP</t>
  </si>
  <si>
    <t>Fornecedores - LP</t>
  </si>
  <si>
    <t>Empréstimos LP</t>
  </si>
  <si>
    <t>Obrigações Trabalhistas - LP</t>
  </si>
  <si>
    <t>Provisão Para Riscos Tributários, Cíveis e trabalhistas</t>
  </si>
  <si>
    <t>Tributos A Recolher - LP</t>
  </si>
  <si>
    <t>Outros Passivos LP</t>
  </si>
  <si>
    <t>Total do patrimônio líquido</t>
  </si>
  <si>
    <t>Capital Social</t>
  </si>
  <si>
    <t>Reserva De Capital</t>
  </si>
  <si>
    <t>Reserva De Lucro</t>
  </si>
  <si>
    <t>Resultados Abrangentes</t>
  </si>
  <si>
    <t>(Lucros)  e  Prejuízos Acumulados</t>
  </si>
  <si>
    <t>Participação dos acionistas não controladores</t>
  </si>
  <si>
    <t>Fornecedor Bradescard</t>
  </si>
  <si>
    <t>Dividendos</t>
  </si>
  <si>
    <t>Fornecedor Bradescard - LP</t>
  </si>
  <si>
    <t>Derivativos - LP</t>
  </si>
  <si>
    <t>Tributos Diferidos - LP</t>
  </si>
  <si>
    <t>Imposto De Renda E Contribuição Social A Recolher</t>
  </si>
  <si>
    <t>2024</t>
  </si>
  <si>
    <t>Receita bruta</t>
  </si>
  <si>
    <t>Impostos sobre a receita bruta</t>
  </si>
  <si>
    <t>Receita líquida(*)</t>
  </si>
  <si>
    <t>Apparel</t>
  </si>
  <si>
    <t>Fashiontronics</t>
  </si>
  <si>
    <t>Receita líquida de mercadorias</t>
  </si>
  <si>
    <t>Outras Receitas</t>
  </si>
  <si>
    <t>Receita Varejo</t>
  </si>
  <si>
    <t xml:space="preserve">Serviços Financeiros </t>
  </si>
  <si>
    <t>Custo de Mercadorias e/ou Serviços</t>
  </si>
  <si>
    <t>Lucro bruto Total</t>
  </si>
  <si>
    <t>Apparel (LB)</t>
  </si>
  <si>
    <t>Fashiontronics (LB)</t>
  </si>
  <si>
    <t>Lucro bruto Mercadorias</t>
  </si>
  <si>
    <t xml:space="preserve">Lucro Bruto Outras </t>
  </si>
  <si>
    <t>Lucro Bruto Varejo</t>
  </si>
  <si>
    <t xml:space="preserve">Lucro Bruto Serviços Financeiros </t>
  </si>
  <si>
    <t>(Despesas) e Receitas Operacionais</t>
  </si>
  <si>
    <t>Gerais e administrativas*</t>
  </si>
  <si>
    <t>Vendas*</t>
  </si>
  <si>
    <t>Perdas em créditos, liquidas</t>
  </si>
  <si>
    <t>Outras receitas (despesas) operacionais, líquidas</t>
  </si>
  <si>
    <t>Lucro (prejuízo) antes do resultado financeiro</t>
  </si>
  <si>
    <t>Resultado Financeiro</t>
  </si>
  <si>
    <t>Resultado com derivativos</t>
  </si>
  <si>
    <t>Variação Cambial</t>
  </si>
  <si>
    <t>Despesas financeiras</t>
  </si>
  <si>
    <t xml:space="preserve"> Juros Sobre Emprestimos</t>
  </si>
  <si>
    <t>Juros sobre impostos e contingências</t>
  </si>
  <si>
    <t>Despesa financeira de fornecedores</t>
  </si>
  <si>
    <t>Juros com fornecedor</t>
  </si>
  <si>
    <t>Outras despesas financeiras</t>
  </si>
  <si>
    <t>Receitas financeiras</t>
  </si>
  <si>
    <t>Receitas com juros</t>
  </si>
  <si>
    <t>Juros Sobre Aplicacoes Financeiras</t>
  </si>
  <si>
    <t>Receita Financeira de fornecedor</t>
  </si>
  <si>
    <t>Outras receitas financeiras</t>
  </si>
  <si>
    <t>Resultado com Titulos e valores mobiliários</t>
  </si>
  <si>
    <t>Impostos sobre o lucro</t>
  </si>
  <si>
    <t>Depreciação e Amortização</t>
  </si>
  <si>
    <t xml:space="preserve">(+/-) Despesas (receita) com baixa ativo e outras despesas operacionais </t>
  </si>
  <si>
    <t>(+) Despesa com acionista controlador</t>
  </si>
  <si>
    <t xml:space="preserve">(+) Despesa com royalties </t>
  </si>
  <si>
    <t>(+) Receita de fornecedores</t>
  </si>
  <si>
    <t xml:space="preserve">(-) Recuperação de créditos fiscais </t>
  </si>
  <si>
    <t>Despesa de vendas</t>
  </si>
  <si>
    <t>Ocupação (selling)</t>
  </si>
  <si>
    <t>Pessoal (selling)</t>
  </si>
  <si>
    <t>Material/Serviços de terceiros (selling)</t>
  </si>
  <si>
    <t>Depreciação e amortização (selling)</t>
  </si>
  <si>
    <t>Amortização direito de uso (selling)</t>
  </si>
  <si>
    <t xml:space="preserve">Publicidade e vitrines </t>
  </si>
  <si>
    <t>Outros (selling)</t>
  </si>
  <si>
    <t>Despesas Gerais e ADM</t>
  </si>
  <si>
    <t>Ocupação (GA)</t>
  </si>
  <si>
    <t>Pessoal (GA)</t>
  </si>
  <si>
    <t>Material/Serviços de terceiros (GA)</t>
  </si>
  <si>
    <t>Depreciação e amortização (GA)</t>
  </si>
  <si>
    <t>Amortização direito de uso (GA)</t>
  </si>
  <si>
    <t>Outros (GA)</t>
  </si>
  <si>
    <t>Outras despesas operacionais</t>
  </si>
  <si>
    <t>Perdas em creditos, liquidas</t>
  </si>
  <si>
    <t>Despesa total</t>
  </si>
  <si>
    <t>Cascavel/PR</t>
  </si>
  <si>
    <t>CASCAVEL</t>
  </si>
  <si>
    <t>Catuaí Shopping Cascavel</t>
  </si>
  <si>
    <t>Rio das ostras/RJ</t>
  </si>
  <si>
    <t>RIO DAS OSTRAS</t>
  </si>
  <si>
    <t>Plaza Rio das Ostras</t>
  </si>
  <si>
    <t>Derivativos - ALP</t>
  </si>
  <si>
    <t xml:space="preserve">Receita bruta </t>
  </si>
  <si>
    <t>Lucro antes dos impostos sobre a renda</t>
  </si>
  <si>
    <t>Constituição (Reversão) de provisão para perdas de crédito esperadas</t>
  </si>
  <si>
    <t>Ganho/Reconhecimento de processos tributários</t>
  </si>
  <si>
    <t>Constituição (Reversão) de provisão para redução ao valor recuperável do imobilizado, intangível e direito de uso</t>
  </si>
  <si>
    <t>Amortização do direito de uso</t>
  </si>
  <si>
    <t>Despesas com empréstimos e debêntures</t>
  </si>
  <si>
    <t>Operações com derivativos</t>
  </si>
  <si>
    <t>Aplicação em títulos e valores mobiliarios</t>
  </si>
  <si>
    <t>Títulos e valores mobiliários e aplicações financeiras</t>
  </si>
  <si>
    <t>Cessão de crédito - obrigação de risco sacado</t>
  </si>
  <si>
    <t>Impostos de renda e contribuição social pagos</t>
  </si>
  <si>
    <t>Novos empréstimos e emissão de debêntures</t>
  </si>
  <si>
    <t>Custos de transação de empréstimos/debêntures</t>
  </si>
  <si>
    <t>derivativos</t>
  </si>
  <si>
    <t>Jaraguá do Sul/SC</t>
  </si>
  <si>
    <t xml:space="preserve">JARAGUÁ DO SUL </t>
  </si>
  <si>
    <t>Jaraguá do Sul Park Shopping</t>
  </si>
  <si>
    <t>Chapecó/SC</t>
  </si>
  <si>
    <t>CHAPECÓ</t>
  </si>
  <si>
    <t>Shopping Pátio Chapecó</t>
  </si>
  <si>
    <t>RL APP</t>
  </si>
  <si>
    <t>RL FT e BLZ</t>
  </si>
  <si>
    <t>Lucro Bruto Outras</t>
  </si>
  <si>
    <t>Taxa de comissionamento (MDR)</t>
  </si>
  <si>
    <t>Aumento (redução) líquido(a) de caixa e equivalentes de caixa</t>
  </si>
  <si>
    <t>Fluxo de caixa originado nas (consumido pelas) atividades de financiamento</t>
  </si>
  <si>
    <t>Fluxo de caixa aplicado em atividades de investimento</t>
  </si>
  <si>
    <t>Fluxo de caixa originado das (consumido pelas) atividades operacionais</t>
  </si>
  <si>
    <t>Tributos sobre receitas financeiras</t>
  </si>
  <si>
    <t>Valinhos/SP</t>
  </si>
  <si>
    <t>VALINHOS</t>
  </si>
  <si>
    <t>Shopping Valinhos</t>
  </si>
  <si>
    <t>Depreciação e amortização1</t>
  </si>
  <si>
    <t>EBITDA1</t>
  </si>
  <si>
    <t>EBITDA Ajustado1</t>
  </si>
  <si>
    <t>a</t>
  </si>
  <si>
    <t>b</t>
  </si>
  <si>
    <t>aa</t>
  </si>
  <si>
    <t>bb</t>
  </si>
  <si>
    <t>EBITDA11</t>
  </si>
  <si>
    <t>EBITDA Ajustado11</t>
  </si>
  <si>
    <t>Depreciação e Amortização1</t>
  </si>
  <si>
    <t>Current Assets</t>
  </si>
  <si>
    <t>Cash and cash equivalents</t>
  </si>
  <si>
    <t>Bonds and securities</t>
  </si>
  <si>
    <t>Trade accounts receivables</t>
  </si>
  <si>
    <t>Derivative assets</t>
  </si>
  <si>
    <t>Related party receivables</t>
  </si>
  <si>
    <t>Inventories</t>
  </si>
  <si>
    <t>Recoverable taxes</t>
  </si>
  <si>
    <t>Other current assets</t>
  </si>
  <si>
    <t>Non-Current Assets</t>
  </si>
  <si>
    <t>Deferred taxes</t>
  </si>
  <si>
    <t>Judicial deposits</t>
  </si>
  <si>
    <t>Derivatives</t>
  </si>
  <si>
    <t>Other non-current assets</t>
  </si>
  <si>
    <t>Investments</t>
  </si>
  <si>
    <t>Fixed assets</t>
  </si>
  <si>
    <t>Right of use assets</t>
  </si>
  <si>
    <t>Intangible assets</t>
  </si>
  <si>
    <t>Balance Sheet (R$ million)</t>
  </si>
  <si>
    <t>Total Assets</t>
  </si>
  <si>
    <t>Total liabilities and equity</t>
  </si>
  <si>
    <t>Current liabilities</t>
  </si>
  <si>
    <t>Lease liabilities</t>
  </si>
  <si>
    <t>Suppliers</t>
  </si>
  <si>
    <t>Drawee risk liabilities</t>
  </si>
  <si>
    <t>Suppliers - buy back the right to offer credit (Bradescard)</t>
  </si>
  <si>
    <t>Loans and financing</t>
  </si>
  <si>
    <t>Derivative liabilities</t>
  </si>
  <si>
    <t>Payroll and social charges</t>
  </si>
  <si>
    <t>Related parties</t>
  </si>
  <si>
    <t>Dividends and interest on equity</t>
  </si>
  <si>
    <t>Taxes payable</t>
  </si>
  <si>
    <t>Other current liabilities</t>
  </si>
  <si>
    <t>Non-current liabilities</t>
  </si>
  <si>
    <t>Suppliers buying back the right to offer credit (Bradescard)</t>
  </si>
  <si>
    <t>Labor liabilities</t>
  </si>
  <si>
    <t>Provisions for legal proceedings</t>
  </si>
  <si>
    <t>Other liabilities</t>
  </si>
  <si>
    <t>Equity</t>
  </si>
  <si>
    <t>Share capital</t>
  </si>
  <si>
    <t>Shares in Treasury</t>
  </si>
  <si>
    <t>Capital reserve</t>
  </si>
  <si>
    <t>Accumulated gains (losses)</t>
  </si>
  <si>
    <t>Retained profit</t>
  </si>
  <si>
    <t>Other comprehensive income</t>
  </si>
  <si>
    <t>Non-controlling interest</t>
  </si>
  <si>
    <t>Unaudited information</t>
  </si>
  <si>
    <t>Income (loss) before income taxes</t>
  </si>
  <si>
    <t>Adjustments to reconcile income taxes to net cash flow</t>
  </si>
  <si>
    <t>Allowance for (reversal of) expected credit losses</t>
  </si>
  <si>
    <t>Adjustment to present value of accounts receivables and suppliers</t>
  </si>
  <si>
    <t>Expenses with stock-based compensation</t>
  </si>
  <si>
    <t>Provisions for inventory losses</t>
  </si>
  <si>
    <t>Gains from tax proceedings</t>
  </si>
  <si>
    <t>Depreciation and amortization</t>
  </si>
  <si>
    <t>Impairment reversal of property and equipment, intagible and right-of-use assets</t>
  </si>
  <si>
    <t>Losses on sale or disposal of property and equipment and intagible assets</t>
  </si>
  <si>
    <t>Depreciation of right-of-use</t>
  </si>
  <si>
    <t>Impairment (Reversal) of leases</t>
  </si>
  <si>
    <t>Interest on leases</t>
  </si>
  <si>
    <t>Interest on loans - related parties</t>
  </si>
  <si>
    <t>Interest on loans</t>
  </si>
  <si>
    <t>Interest on suppliers</t>
  </si>
  <si>
    <t>Provsions (reversals) for tax, civil and labor proceedings</t>
  </si>
  <si>
    <t>Foreign exchange differences on loans - related parties</t>
  </si>
  <si>
    <t>Financial investment income</t>
  </si>
  <si>
    <t>Adjusted Net Income</t>
  </si>
  <si>
    <t>Cash Flow (R$ million)</t>
  </si>
  <si>
    <t>Working capital adjustments</t>
  </si>
  <si>
    <t>Trade accounts receivable</t>
  </si>
  <si>
    <t>Other credits</t>
  </si>
  <si>
    <t>Redemption of investments in bonds and securities</t>
  </si>
  <si>
    <t>Trade accounts payables</t>
  </si>
  <si>
    <t>Trade accounts payables – Bradescard</t>
  </si>
  <si>
    <t>Drawee risk operations</t>
  </si>
  <si>
    <t>Provisions for tax, civil and labor proceedings</t>
  </si>
  <si>
    <t>Income tax paid</t>
  </si>
  <si>
    <t>Net cash flow from operating activities</t>
  </si>
  <si>
    <t>Investment activities</t>
  </si>
  <si>
    <t>Purchase of property and equipment</t>
  </si>
  <si>
    <t>Purchase of intangible assets</t>
  </si>
  <si>
    <t>Receivables from the sale of property and equipment</t>
  </si>
  <si>
    <t>Cash flow used in investment activities</t>
  </si>
  <si>
    <t>Financing Activities</t>
  </si>
  <si>
    <t>Capital increase</t>
  </si>
  <si>
    <t>Proceeds from new loans</t>
  </si>
  <si>
    <t>Costs with stock issuing transactions</t>
  </si>
  <si>
    <t>Proceeds from new loans with related parties</t>
  </si>
  <si>
    <t>Loans and financing transaction costs</t>
  </si>
  <si>
    <t>Payments of loans principal</t>
  </si>
  <si>
    <t>Interest paid on loans</t>
  </si>
  <si>
    <t>Settlements of derivaties</t>
  </si>
  <si>
    <t>Payment of principal and interest on leases</t>
  </si>
  <si>
    <t>Investments in bonds and securities</t>
  </si>
  <si>
    <t>Share Buyback</t>
  </si>
  <si>
    <t>Non-controlling</t>
  </si>
  <si>
    <t>Interest on shareholders' equity and dividends paid</t>
  </si>
  <si>
    <t>Net cash flows obtained from (used in) financing activities</t>
  </si>
  <si>
    <t>Increase (Decrease) in cash and cash equivalents</t>
  </si>
  <si>
    <t>Gross revenue</t>
  </si>
  <si>
    <t>Sales taxes</t>
  </si>
  <si>
    <t>Consolidated net revenue</t>
  </si>
  <si>
    <t>Electronics and Beauty</t>
  </si>
  <si>
    <t>Merchandise net revenue</t>
  </si>
  <si>
    <t>Other revenue</t>
  </si>
  <si>
    <t>Retail net revenue</t>
  </si>
  <si>
    <t>Retail financial services revenue</t>
  </si>
  <si>
    <t>Income Statement (R$ million)</t>
  </si>
  <si>
    <t>Cost of goods sold</t>
  </si>
  <si>
    <t>Consolidated gross profit</t>
  </si>
  <si>
    <t>Merchandise gross profit</t>
  </si>
  <si>
    <t>Other</t>
  </si>
  <si>
    <t>Retail gross profit</t>
  </si>
  <si>
    <t>Retail financial services gross profit</t>
  </si>
  <si>
    <t xml:space="preserve">Operating (expenses) and revenue </t>
  </si>
  <si>
    <t>General and administrative</t>
  </si>
  <si>
    <t>Selling expenses</t>
  </si>
  <si>
    <t>Net credit losses</t>
  </si>
  <si>
    <t>Other net operating income (expenses)</t>
  </si>
  <si>
    <t>Profit before financial income (expenses)</t>
  </si>
  <si>
    <t>Finance results</t>
  </si>
  <si>
    <t>Financial instruments results</t>
  </si>
  <si>
    <t>FX variation</t>
  </si>
  <si>
    <t>FX variation - purchases</t>
  </si>
  <si>
    <t>FX variation - loans and financing</t>
  </si>
  <si>
    <t>Financial expenses</t>
  </si>
  <si>
    <t>Interest expenses - related parties</t>
  </si>
  <si>
    <t>Interest expenses - third parties</t>
  </si>
  <si>
    <t>Interest on taxes and contingencies</t>
  </si>
  <si>
    <t>Supplier financial expenses - PVA</t>
  </si>
  <si>
    <t>Bradescard supplier interest</t>
  </si>
  <si>
    <t>Interest on receivables pre-payment</t>
  </si>
  <si>
    <t>Other financial expenses</t>
  </si>
  <si>
    <t>Financial income</t>
  </si>
  <si>
    <t>Monetary correction of tax credits</t>
  </si>
  <si>
    <t>Interest on financial investments</t>
  </si>
  <si>
    <t>Taxes on financial income</t>
  </si>
  <si>
    <t>Supplier financial income</t>
  </si>
  <si>
    <t>Other financial income</t>
  </si>
  <si>
    <t>Earnings from bonds and securities</t>
  </si>
  <si>
    <t>Profit (losses) before taxes</t>
  </si>
  <si>
    <t>Income taxes</t>
  </si>
  <si>
    <t xml:space="preserve">Net income (losses) </t>
  </si>
  <si>
    <t>Adjusted net income</t>
  </si>
  <si>
    <t>Net margin (%)</t>
  </si>
  <si>
    <t>Adjusted net margin (%)</t>
  </si>
  <si>
    <t xml:space="preserve"> Depreciation and amortization</t>
  </si>
  <si>
    <t>(+/-) Other net operating income (expenses)</t>
  </si>
  <si>
    <t>(+) Expenses with controlling shareholder</t>
  </si>
  <si>
    <t>(+) Royalties expenses</t>
  </si>
  <si>
    <t>(+) Supplier financial income</t>
  </si>
  <si>
    <t>(-) Tax credit recovery</t>
  </si>
  <si>
    <t>(-) LTI - Long term incentives</t>
  </si>
  <si>
    <t>Adjusted EBITDA</t>
  </si>
  <si>
    <t>Adjusted EBITDA margin (%)</t>
  </si>
  <si>
    <t>Adjusted EBITDA margin / net revenue from merchandise (%)</t>
  </si>
  <si>
    <t>Income Statement pre-IFRS 16 (R$ million)</t>
  </si>
  <si>
    <t>Expenses with securities and financial instruments</t>
  </si>
  <si>
    <t>*Changes in accouting classifications as of January 2018</t>
  </si>
  <si>
    <t>**We started to present the depreciation and amortization separately from  the expenses as of 2019 to facilitate the analysis</t>
  </si>
  <si>
    <t>***It excludes the impact of tax credit gains from excluding ICMS from the basis for calculating PIS/Cofins on 02/28/2019 in the amount of R$658.7million and R$586.2 million of interest and monetary correction</t>
  </si>
  <si>
    <t>Total expenses</t>
  </si>
  <si>
    <t>Selling Expenses</t>
  </si>
  <si>
    <t>Occupancy</t>
  </si>
  <si>
    <t>Personnel</t>
  </si>
  <si>
    <t>Third party materials/services</t>
  </si>
  <si>
    <t>Advertising and promotions</t>
  </si>
  <si>
    <t>General and administrative expenses</t>
  </si>
  <si>
    <t>Other operating revenue (expenses)</t>
  </si>
  <si>
    <t>Recovery of tax credits</t>
  </si>
  <si>
    <t>Impairment</t>
  </si>
  <si>
    <t>Results from asset write-offs</t>
  </si>
  <si>
    <t>Retail Income Statement (R$ million)</t>
  </si>
  <si>
    <t>Consolidated Results</t>
  </si>
  <si>
    <t>Net revenue</t>
  </si>
  <si>
    <t>Merchant Discount Rate (MDR)</t>
  </si>
  <si>
    <t>Pre-IFRS Retail Income Statement (R$ million)</t>
  </si>
  <si>
    <t>Retail financial services</t>
  </si>
  <si>
    <t>Consolidated results</t>
  </si>
  <si>
    <t>Net revenue from taxes</t>
  </si>
  <si>
    <t>Gross profit</t>
  </si>
  <si>
    <t>(-) Losses, net of recoveries</t>
  </si>
  <si>
    <t>(-) Total expenses</t>
  </si>
  <si>
    <t>Other revenue (expenses), net</t>
  </si>
  <si>
    <t>(=) Retail financial services results</t>
  </si>
  <si>
    <t>(+) Cost of funding¹</t>
  </si>
  <si>
    <t>(=) Retail financial services results, excluding cost of funding</t>
  </si>
  <si>
    <t>Depreciation</t>
  </si>
  <si>
    <t>Financial Services Conciliation</t>
  </si>
  <si>
    <t>Net Revenues from Financial Services</t>
  </si>
  <si>
    <t>(-) Intragroup elimination</t>
  </si>
  <si>
    <t>Consolidated financial services revenue at C&amp;A Modas</t>
  </si>
  <si>
    <t>Financial Services Results</t>
  </si>
  <si>
    <t>(-) Intragroup eliminations in net revenue</t>
  </si>
  <si>
    <t>(-) Funding cost</t>
  </si>
  <si>
    <t>(-) Depreciation</t>
  </si>
  <si>
    <t>Consolidated financial services results at C&amp;A Modas</t>
  </si>
  <si>
    <t>(+) Cost of funding elimination¹</t>
  </si>
  <si>
    <t>Operating data</t>
  </si>
  <si>
    <t>Accounts receivables (million) - 360</t>
  </si>
  <si>
    <t>Accounts receivables (million) - 720</t>
  </si>
  <si>
    <t>% of retail sale</t>
  </si>
  <si>
    <t>New cards issued (thousand)</t>
  </si>
  <si>
    <t>Total active cards (thousand)</t>
  </si>
  <si>
    <t>Net losses from recoveries/average portfolio - period 360 (%)</t>
  </si>
  <si>
    <t>Net losses from recoveries/average portfolio - period 720 (%)</t>
  </si>
  <si>
    <t>Bradescard (former model)</t>
  </si>
  <si>
    <t>Accounts receivables (bilhões)</t>
  </si>
  <si>
    <t>Total active cards (million)</t>
  </si>
  <si>
    <t>Net losses from recoveries/average portfolio - period (%)</t>
  </si>
  <si>
    <t>Bradescard (new model)</t>
  </si>
  <si>
    <t>(1) Cost of funding between C&amp;A Pay and C&amp;A Modas</t>
  </si>
  <si>
    <t>Consolidated net revenue (R$ million)</t>
  </si>
  <si>
    <t>Same Store Sales (YoY)</t>
  </si>
  <si>
    <t>Apparel %</t>
  </si>
  <si>
    <t>Electronics and Beauty %</t>
  </si>
  <si>
    <t>Net revenue from merchandise site &amp; app* (R$ million)</t>
  </si>
  <si>
    <t>% over net revenue from merchandise</t>
  </si>
  <si>
    <t>Average ticket (R$)</t>
  </si>
  <si>
    <t>Consolidated gross margin %</t>
  </si>
  <si>
    <t>Retail gross margin%</t>
  </si>
  <si>
    <t>Gross margin - merchandise %</t>
  </si>
  <si>
    <t>Gross margin - Apparel %</t>
  </si>
  <si>
    <t>Gross margin - Electronics and Beauty %</t>
  </si>
  <si>
    <t>Other operating data</t>
  </si>
  <si>
    <t>New stores</t>
  </si>
  <si>
    <t>Closed stores</t>
  </si>
  <si>
    <t>Total of stores</t>
  </si>
  <si>
    <t>Sales area (thousand m²)</t>
  </si>
  <si>
    <t>Average sales area (thousand m²)</t>
  </si>
  <si>
    <t>Number of Employees</t>
  </si>
  <si>
    <t>*Considers only sales through the app and the website, according to the criteria outlined in the 1Q24 earnings release.</t>
  </si>
  <si>
    <t>CAPEX</t>
  </si>
  <si>
    <t>Revamps and Remodelling</t>
  </si>
  <si>
    <t>Supply chain</t>
  </si>
  <si>
    <t>Digital and Technology</t>
  </si>
  <si>
    <t>R$ million</t>
  </si>
  <si>
    <t>C&amp;A Pay credit portfolio by past due range</t>
  </si>
  <si>
    <t>Coming due</t>
  </si>
  <si>
    <t>Up to 30 days</t>
  </si>
  <si>
    <t>31 - 60 days</t>
  </si>
  <si>
    <t>61 - 90 days</t>
  </si>
  <si>
    <t>91 - 180 days</t>
  </si>
  <si>
    <t>181 - 360 days</t>
  </si>
  <si>
    <t>Over 360 days</t>
  </si>
  <si>
    <t>Past due</t>
  </si>
  <si>
    <t>Total portfolio</t>
  </si>
  <si>
    <t>% Growth QoQ</t>
  </si>
  <si>
    <t>% Growth YoY</t>
  </si>
  <si>
    <t>$ Growth YoY</t>
  </si>
  <si>
    <t>Portfolio up to 360 days</t>
  </si>
  <si>
    <t>% NPL &gt; 90 - 360 days</t>
  </si>
  <si>
    <t>∆ pp YoY</t>
  </si>
  <si>
    <t>$ NPL Growth YoY</t>
  </si>
  <si>
    <t>$ NPL Growth YoY / $ Portfolio Growth 360 YoY</t>
  </si>
  <si>
    <t>Portfolio breakdown and losses estimates per stage (IFRS-9)</t>
  </si>
  <si>
    <t>Stage 1</t>
  </si>
  <si>
    <t>Compliant</t>
  </si>
  <si>
    <t>Stage 2</t>
  </si>
  <si>
    <t>Stage 3</t>
  </si>
  <si>
    <t>91 - 120 days</t>
  </si>
  <si>
    <t>121 - 150 days</t>
  </si>
  <si>
    <t>151 - 180 days</t>
  </si>
  <si>
    <t>Stage 3 - over 360 days</t>
  </si>
  <si>
    <t>Estimated losses</t>
  </si>
  <si>
    <t>Coverage indexes</t>
  </si>
  <si>
    <t>Coverage index over total portfolio</t>
  </si>
  <si>
    <t>Coverage index over 360-day portfolio</t>
  </si>
  <si>
    <t>Coverage index over past due &gt; 90 (720-day portfolio)</t>
  </si>
  <si>
    <t>Coverage index over past due &gt; 90 (360-day portfolio)</t>
  </si>
  <si>
    <t>Coverage index over &gt; 360 days past due</t>
  </si>
  <si>
    <t>Over 90 coverage (720-day portfolio)</t>
  </si>
  <si>
    <t>Over 90 coverage (360-day portfolio)</t>
  </si>
  <si>
    <t>% Over90 indexes</t>
  </si>
  <si>
    <t>Stage 3 past due over 360-day portfolio</t>
  </si>
  <si>
    <t>Stage 3 portfolio over 360-day portfolio</t>
  </si>
  <si>
    <t>C&amp;A Brazil Stores</t>
  </si>
  <si>
    <t>Opening date</t>
  </si>
  <si>
    <t>State</t>
  </si>
  <si>
    <t>Region</t>
  </si>
  <si>
    <t>City</t>
  </si>
  <si>
    <t>Shopping Mall / Street</t>
  </si>
  <si>
    <t>sqm</t>
  </si>
  <si>
    <t>Street</t>
  </si>
  <si>
    <t>4Q23</t>
  </si>
  <si>
    <t>1Q24</t>
  </si>
  <si>
    <t>2Q24</t>
  </si>
  <si>
    <t>3Q24</t>
  </si>
  <si>
    <t>4Q24</t>
  </si>
  <si>
    <t>1Q25</t>
  </si>
  <si>
    <t>2Q25</t>
  </si>
  <si>
    <t>3Q25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</si>
  <si>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</si>
  <si>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</si>
  <si>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</si>
  <si>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</si>
  <si>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</si>
  <si>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</si>
  <si>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</si>
  <si>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</si>
  <si>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</si>
  <si>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</si>
  <si>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</si>
  <si>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</si>
  <si>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</si>
  <si>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</si>
  <si>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</si>
  <si>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</si>
  <si>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</si>
  <si>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</si>
  <si>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</si>
  <si>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Adjusted Net Income - LTM¹</t>
  </si>
  <si>
    <t>Adjusted - NOPAT LTM¹</t>
  </si>
  <si>
    <t>Invested Capital - Average LTM ²</t>
  </si>
  <si>
    <t>¹ LTM Last 4 quarters</t>
  </si>
  <si>
    <t>Current Asset</t>
  </si>
  <si>
    <t>Current Liability</t>
  </si>
  <si>
    <t xml:space="preserve">Total fixed assets </t>
  </si>
  <si>
    <t>Intangible</t>
  </si>
  <si>
    <t>Adjusted ROIC</t>
  </si>
  <si>
    <t>² Average invested capital over the last 4 quarters</t>
  </si>
  <si>
    <t>ROIC LTM (R$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</si>
</sst>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-* #,##0_-;\-* #,##0_-;_-* &quot;-&quot;??_-;_-@_-"/>
    <numFmt numFmtId="168" formatCode="_(* #,##0.0_);_(* \(#,##0.0\);_(* &quot;-&quot;??_);_(@_)"/>
    <numFmt numFmtId="169" formatCode="#,##0.0\ &quot;pp&quot;"/>
    <numFmt numFmtId="170" formatCode="_(* #,##0.000_);_(* \(#,##0.000\);_(* &quot;-&quot;??_);_(@_)"/>
    <numFmt numFmtId="171" formatCode="_-* #,##0.0_-;\-* #,##0.0_-;_-* &quot;-&quot;?_-;_-@_-"/>
    <numFmt numFmtId="172" formatCode="_-* #,##0.0000_-;\-* #,##0.0000_-;_-* &quot;-&quot;????_-;_-@_-"/>
    <numFmt numFmtId="173" formatCode="0.0\ \p\p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b/>
      <sz val="20"/>
      <name val="Tahoma"/>
      <family val="2"/>
    </font>
    <font>
      <sz val="14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8"/>
      <color rgb="FF1D3F6F"/>
      <name val="Tahoma"/>
      <family val="2"/>
    </font>
    <font>
      <b/>
      <sz val="8"/>
      <color theme="0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rgb="FFFF0000"/>
      <name val="Tahoma"/>
      <family val="2"/>
    </font>
    <font>
      <sz val="8"/>
      <color theme="2" tint="-0.499984740745262"/>
      <name val="Tahoma"/>
      <family val="2"/>
    </font>
    <font>
      <b/>
      <sz val="11"/>
      <color theme="0"/>
      <name val="Calibri"/>
      <family val="2"/>
      <scheme val="minor"/>
    </font>
    <font>
      <sz val="8"/>
      <color theme="0"/>
      <name val="Tahoma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Geograph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1D3F6F"/>
      <name val="Tahoma"/>
      <family val="2"/>
    </font>
    <font>
      <b/>
      <sz val="8"/>
      <color rgb="FFFF0000"/>
      <name val="Tahoma"/>
      <family val="2"/>
    </font>
    <font>
      <b/>
      <sz val="8"/>
      <color theme="4"/>
      <name val="Tahoma"/>
      <family val="2"/>
    </font>
    <font>
      <sz val="9"/>
      <color rgb="FF000000"/>
      <name val="Geograph"/>
      <family val="2"/>
    </font>
    <font>
      <sz val="9"/>
      <color theme="1"/>
      <name val="Geograph"/>
      <family val="2"/>
    </font>
    <font>
      <b/>
      <sz val="10"/>
      <color theme="0"/>
      <name val="Geograph"/>
      <family val="2"/>
    </font>
    <font>
      <b/>
      <sz val="8"/>
      <color rgb="FF1D3F6F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D3F6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indexed="64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/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8">
    <xf numFmtId="0" fontId="0" fillId="0" borderId="0" xfId="0"/>
    <xf numFmtId="0" fontId="2" fillId="0" borderId="0" xfId="0" applyFont="1"/>
    <xf numFmtId="0" fontId="6" fillId="0" borderId="0" xfId="0" applyFont="1"/>
    <xf numFmtId="165" fontId="0" fillId="0" borderId="0" xfId="0" applyNumberFormat="1"/>
    <xf numFmtId="166" fontId="0" fillId="0" borderId="0" xfId="2" applyNumberFormat="1" applyFont="1"/>
    <xf numFmtId="165" fontId="3" fillId="0" borderId="0" xfId="0" applyNumberFormat="1" applyFont="1" applyAlignment="1">
      <alignment horizontal="left" indent="1"/>
    </xf>
    <xf numFmtId="165" fontId="6" fillId="0" borderId="0" xfId="0" applyNumberFormat="1" applyFont="1"/>
    <xf numFmtId="167" fontId="6" fillId="0" borderId="0" xfId="1" applyNumberFormat="1" applyFont="1"/>
    <xf numFmtId="0" fontId="6" fillId="0" borderId="0" xfId="0" applyFont="1" applyAlignment="1">
      <alignment horizontal="left" indent="3"/>
    </xf>
    <xf numFmtId="0" fontId="0" fillId="0" borderId="0" xfId="0" applyAlignment="1">
      <alignment horizontal="right"/>
    </xf>
    <xf numFmtId="166" fontId="6" fillId="0" borderId="0" xfId="2" applyNumberFormat="1" applyFont="1" applyAlignment="1">
      <alignment horizontal="right"/>
    </xf>
    <xf numFmtId="0" fontId="5" fillId="0" borderId="0" xfId="0" applyFont="1"/>
    <xf numFmtId="9" fontId="0" fillId="0" borderId="0" xfId="2" applyFont="1"/>
    <xf numFmtId="166" fontId="9" fillId="0" borderId="0" xfId="0" applyNumberFormat="1" applyFont="1" applyAlignment="1">
      <alignment horizontal="right" vertical="center"/>
    </xf>
    <xf numFmtId="166" fontId="4" fillId="0" borderId="0" xfId="2" applyNumberFormat="1" applyFont="1"/>
    <xf numFmtId="166" fontId="6" fillId="3" borderId="0" xfId="2" applyNumberFormat="1" applyFont="1" applyFill="1" applyAlignment="1">
      <alignment horizontal="right"/>
    </xf>
    <xf numFmtId="0" fontId="10" fillId="0" borderId="0" xfId="0" applyFont="1"/>
    <xf numFmtId="166" fontId="6" fillId="0" borderId="0" xfId="2" applyNumberFormat="1" applyFont="1" applyFill="1" applyAlignment="1">
      <alignment horizontal="right"/>
    </xf>
    <xf numFmtId="3" fontId="12" fillId="0" borderId="0" xfId="0" applyNumberFormat="1" applyFont="1" applyAlignment="1">
      <alignment horizontal="right" vertical="center" wrapText="1"/>
    </xf>
    <xf numFmtId="166" fontId="2" fillId="0" borderId="0" xfId="2" applyNumberFormat="1" applyFont="1"/>
    <xf numFmtId="0" fontId="15" fillId="0" borderId="0" xfId="0" applyFont="1"/>
    <xf numFmtId="0" fontId="17" fillId="0" borderId="0" xfId="0" applyFont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3" fontId="18" fillId="5" borderId="0" xfId="0" applyNumberFormat="1" applyFont="1" applyFill="1" applyAlignment="1">
      <alignment horizontal="left" vertical="center" wrapText="1"/>
    </xf>
    <xf numFmtId="3" fontId="18" fillId="5" borderId="0" xfId="0" applyNumberFormat="1" applyFont="1" applyFill="1" applyAlignment="1">
      <alignment horizontal="right" vertical="center" wrapText="1"/>
    </xf>
    <xf numFmtId="3" fontId="19" fillId="0" borderId="0" xfId="0" applyNumberFormat="1" applyFont="1" applyAlignment="1">
      <alignment horizontal="left" vertical="center" wrapText="1"/>
    </xf>
    <xf numFmtId="3" fontId="19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165" fontId="15" fillId="0" borderId="0" xfId="0" applyNumberFormat="1" applyFont="1"/>
    <xf numFmtId="3" fontId="18" fillId="5" borderId="0" xfId="0" applyNumberFormat="1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165" fontId="21" fillId="0" borderId="0" xfId="1" applyNumberFormat="1" applyFont="1"/>
    <xf numFmtId="165" fontId="20" fillId="0" borderId="0" xfId="0" applyNumberFormat="1" applyFont="1" applyAlignment="1">
      <alignment horizontal="center"/>
    </xf>
    <xf numFmtId="0" fontId="16" fillId="4" borderId="2" xfId="0" applyFont="1" applyFill="1" applyBorder="1" applyAlignment="1">
      <alignment horizontal="left" vertical="center" wrapText="1"/>
    </xf>
    <xf numFmtId="165" fontId="16" fillId="4" borderId="3" xfId="0" applyNumberFormat="1" applyFont="1" applyFill="1" applyBorder="1" applyAlignment="1">
      <alignment horizontal="right"/>
    </xf>
    <xf numFmtId="0" fontId="16" fillId="4" borderId="4" xfId="0" applyFont="1" applyFill="1" applyBorder="1" applyAlignment="1">
      <alignment horizontal="left" vertical="center" wrapText="1"/>
    </xf>
    <xf numFmtId="165" fontId="16" fillId="4" borderId="5" xfId="0" applyNumberFormat="1" applyFont="1" applyFill="1" applyBorder="1" applyAlignment="1">
      <alignment horizontal="right"/>
    </xf>
    <xf numFmtId="165" fontId="16" fillId="4" borderId="6" xfId="0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left" vertical="center" wrapText="1" indent="1"/>
    </xf>
    <xf numFmtId="165" fontId="20" fillId="0" borderId="8" xfId="0" applyNumberFormat="1" applyFont="1" applyBorder="1" applyAlignment="1">
      <alignment horizontal="center"/>
    </xf>
    <xf numFmtId="0" fontId="15" fillId="0" borderId="9" xfId="0" applyFont="1" applyBorder="1" applyAlignment="1">
      <alignment horizontal="left" vertical="center" wrapText="1" indent="1"/>
    </xf>
    <xf numFmtId="165" fontId="20" fillId="0" borderId="1" xfId="0" applyNumberFormat="1" applyFont="1" applyBorder="1" applyAlignment="1">
      <alignment horizontal="right"/>
    </xf>
    <xf numFmtId="165" fontId="20" fillId="0" borderId="1" xfId="0" applyNumberFormat="1" applyFont="1" applyBorder="1" applyAlignment="1">
      <alignment horizontal="center"/>
    </xf>
    <xf numFmtId="0" fontId="15" fillId="0" borderId="7" xfId="0" applyFont="1" applyBorder="1" applyAlignment="1">
      <alignment horizontal="left" vertical="center" wrapText="1"/>
    </xf>
    <xf numFmtId="165" fontId="20" fillId="0" borderId="0" xfId="3" applyNumberFormat="1" applyFont="1" applyFill="1" applyBorder="1" applyAlignment="1">
      <alignment horizontal="right" vertical="center" wrapText="1"/>
    </xf>
    <xf numFmtId="0" fontId="15" fillId="0" borderId="9" xfId="0" applyFont="1" applyBorder="1" applyAlignment="1">
      <alignment horizontal="left" vertical="center" wrapText="1"/>
    </xf>
    <xf numFmtId="165" fontId="20" fillId="0" borderId="5" xfId="0" applyNumberFormat="1" applyFont="1" applyBorder="1" applyAlignment="1">
      <alignment horizontal="center"/>
    </xf>
    <xf numFmtId="0" fontId="22" fillId="0" borderId="0" xfId="0" applyFont="1"/>
    <xf numFmtId="165" fontId="18" fillId="5" borderId="0" xfId="0" applyNumberFormat="1" applyFont="1" applyFill="1" applyAlignment="1">
      <alignment horizontal="right" vertical="center" wrapText="1"/>
    </xf>
    <xf numFmtId="165" fontId="20" fillId="0" borderId="7" xfId="0" applyNumberFormat="1" applyFont="1" applyBorder="1" applyAlignment="1">
      <alignment horizontal="left" indent="3"/>
    </xf>
    <xf numFmtId="165" fontId="20" fillId="0" borderId="9" xfId="0" applyNumberFormat="1" applyFont="1" applyBorder="1" applyAlignment="1">
      <alignment horizontal="left" indent="3"/>
    </xf>
    <xf numFmtId="166" fontId="20" fillId="0" borderId="0" xfId="0" applyNumberFormat="1" applyFont="1" applyAlignment="1">
      <alignment horizontal="right"/>
    </xf>
    <xf numFmtId="165" fontId="20" fillId="0" borderId="4" xfId="0" applyNumberFormat="1" applyFont="1" applyBorder="1" applyAlignment="1">
      <alignment horizontal="left" indent="3"/>
    </xf>
    <xf numFmtId="166" fontId="16" fillId="4" borderId="5" xfId="0" applyNumberFormat="1" applyFont="1" applyFill="1" applyBorder="1" applyAlignment="1">
      <alignment horizontal="right"/>
    </xf>
    <xf numFmtId="165" fontId="18" fillId="5" borderId="0" xfId="0" applyNumberFormat="1" applyFont="1" applyFill="1" applyAlignment="1">
      <alignment horizontal="left" vertical="center" wrapText="1"/>
    </xf>
    <xf numFmtId="166" fontId="20" fillId="0" borderId="8" xfId="0" applyNumberFormat="1" applyFont="1" applyBorder="1" applyAlignment="1">
      <alignment horizontal="right"/>
    </xf>
    <xf numFmtId="166" fontId="20" fillId="0" borderId="1" xfId="0" applyNumberFormat="1" applyFont="1" applyBorder="1" applyAlignment="1">
      <alignment horizontal="right"/>
    </xf>
    <xf numFmtId="166" fontId="20" fillId="0" borderId="10" xfId="0" applyNumberFormat="1" applyFont="1" applyBorder="1" applyAlignment="1">
      <alignment horizontal="right"/>
    </xf>
    <xf numFmtId="166" fontId="20" fillId="0" borderId="5" xfId="0" applyNumberFormat="1" applyFont="1" applyBorder="1" applyAlignment="1">
      <alignment horizontal="right"/>
    </xf>
    <xf numFmtId="168" fontId="18" fillId="5" borderId="0" xfId="0" applyNumberFormat="1" applyFont="1" applyFill="1" applyAlignment="1">
      <alignment horizontal="right" vertical="center" wrapText="1"/>
    </xf>
    <xf numFmtId="168" fontId="16" fillId="4" borderId="5" xfId="0" applyNumberFormat="1" applyFont="1" applyFill="1" applyBorder="1" applyAlignment="1">
      <alignment horizontal="right"/>
    </xf>
    <xf numFmtId="165" fontId="18" fillId="5" borderId="4" xfId="0" applyNumberFormat="1" applyFont="1" applyFill="1" applyBorder="1" applyAlignment="1">
      <alignment horizontal="right" vertical="center" wrapText="1"/>
    </xf>
    <xf numFmtId="165" fontId="18" fillId="5" borderId="5" xfId="0" applyNumberFormat="1" applyFont="1" applyFill="1" applyBorder="1" applyAlignment="1">
      <alignment horizontal="right" vertical="center" wrapText="1"/>
    </xf>
    <xf numFmtId="165" fontId="18" fillId="5" borderId="6" xfId="0" applyNumberFormat="1" applyFont="1" applyFill="1" applyBorder="1" applyAlignment="1">
      <alignment horizontal="right" vertical="center" wrapText="1"/>
    </xf>
    <xf numFmtId="166" fontId="20" fillId="0" borderId="7" xfId="0" applyNumberFormat="1" applyFont="1" applyBorder="1" applyAlignment="1">
      <alignment horizontal="right"/>
    </xf>
    <xf numFmtId="166" fontId="20" fillId="0" borderId="9" xfId="0" applyNumberFormat="1" applyFont="1" applyBorder="1" applyAlignment="1">
      <alignment horizontal="right"/>
    </xf>
    <xf numFmtId="168" fontId="20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left" vertical="center" wrapText="1"/>
    </xf>
    <xf numFmtId="168" fontId="18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left" indent="3"/>
    </xf>
    <xf numFmtId="0" fontId="16" fillId="4" borderId="7" xfId="0" applyFont="1" applyFill="1" applyBorder="1" applyAlignment="1">
      <alignment horizontal="left" vertical="center" wrapText="1"/>
    </xf>
    <xf numFmtId="168" fontId="16" fillId="4" borderId="0" xfId="0" applyNumberFormat="1" applyFont="1" applyFill="1" applyAlignment="1">
      <alignment horizontal="right"/>
    </xf>
    <xf numFmtId="168" fontId="20" fillId="0" borderId="1" xfId="0" applyNumberFormat="1" applyFont="1" applyBorder="1" applyAlignment="1">
      <alignment horizontal="center"/>
    </xf>
    <xf numFmtId="165" fontId="15" fillId="0" borderId="7" xfId="0" applyNumberFormat="1" applyFont="1" applyBorder="1" applyAlignment="1">
      <alignment horizontal="left" indent="3"/>
    </xf>
    <xf numFmtId="168" fontId="16" fillId="4" borderId="4" xfId="0" applyNumberFormat="1" applyFont="1" applyFill="1" applyBorder="1" applyAlignment="1">
      <alignment horizontal="right"/>
    </xf>
    <xf numFmtId="168" fontId="16" fillId="4" borderId="7" xfId="0" applyNumberFormat="1" applyFont="1" applyFill="1" applyBorder="1" applyAlignment="1">
      <alignment horizontal="right"/>
    </xf>
    <xf numFmtId="168" fontId="20" fillId="0" borderId="7" xfId="0" applyNumberFormat="1" applyFont="1" applyBorder="1" applyAlignment="1">
      <alignment horizontal="center"/>
    </xf>
    <xf numFmtId="168" fontId="20" fillId="0" borderId="9" xfId="0" applyNumberFormat="1" applyFont="1" applyBorder="1" applyAlignment="1">
      <alignment horizontal="center"/>
    </xf>
    <xf numFmtId="165" fontId="16" fillId="4" borderId="4" xfId="0" applyNumberFormat="1" applyFont="1" applyFill="1" applyBorder="1" applyAlignment="1">
      <alignment horizontal="right"/>
    </xf>
    <xf numFmtId="165" fontId="20" fillId="0" borderId="7" xfId="0" applyNumberFormat="1" applyFont="1" applyBorder="1" applyAlignment="1">
      <alignment horizontal="center"/>
    </xf>
    <xf numFmtId="0" fontId="22" fillId="0" borderId="0" xfId="0" applyFont="1" applyAlignment="1">
      <alignment wrapText="1"/>
    </xf>
    <xf numFmtId="166" fontId="15" fillId="0" borderId="0" xfId="2" applyNumberFormat="1" applyFont="1" applyFill="1" applyBorder="1" applyAlignment="1">
      <alignment horizontal="right"/>
    </xf>
    <xf numFmtId="165" fontId="16" fillId="4" borderId="3" xfId="1" applyNumberFormat="1" applyFont="1" applyFill="1" applyBorder="1" applyAlignment="1">
      <alignment horizontal="right"/>
    </xf>
    <xf numFmtId="165" fontId="15" fillId="0" borderId="0" xfId="1" applyNumberFormat="1" applyFont="1"/>
    <xf numFmtId="165" fontId="17" fillId="0" borderId="0" xfId="1" applyNumberFormat="1" applyFont="1" applyAlignment="1">
      <alignment horizontal="center" vertical="center"/>
    </xf>
    <xf numFmtId="165" fontId="18" fillId="5" borderId="0" xfId="1" applyNumberFormat="1" applyFont="1" applyFill="1" applyAlignment="1">
      <alignment horizontal="right" vertical="center" wrapText="1"/>
    </xf>
    <xf numFmtId="165" fontId="20" fillId="0" borderId="1" xfId="1" applyNumberFormat="1" applyFont="1" applyBorder="1" applyAlignment="1">
      <alignment horizontal="right"/>
    </xf>
    <xf numFmtId="165" fontId="4" fillId="0" borderId="0" xfId="1" applyNumberFormat="1" applyFont="1"/>
    <xf numFmtId="165" fontId="0" fillId="0" borderId="0" xfId="1" applyNumberFormat="1" applyFont="1"/>
    <xf numFmtId="165" fontId="6" fillId="0" borderId="0" xfId="1" applyNumberFormat="1" applyFont="1"/>
    <xf numFmtId="3" fontId="18" fillId="5" borderId="3" xfId="0" applyNumberFormat="1" applyFont="1" applyFill="1" applyBorder="1" applyAlignment="1">
      <alignment horizontal="left" vertical="center" wrapText="1"/>
    </xf>
    <xf numFmtId="165" fontId="18" fillId="5" borderId="3" xfId="0" applyNumberFormat="1" applyFont="1" applyFill="1" applyBorder="1" applyAlignment="1">
      <alignment horizontal="right" vertical="center" wrapText="1"/>
    </xf>
    <xf numFmtId="165" fontId="16" fillId="4" borderId="11" xfId="0" applyNumberFormat="1" applyFont="1" applyFill="1" applyBorder="1" applyAlignment="1">
      <alignment horizontal="right"/>
    </xf>
    <xf numFmtId="3" fontId="18" fillId="5" borderId="2" xfId="0" applyNumberFormat="1" applyFont="1" applyFill="1" applyBorder="1" applyAlignment="1">
      <alignment horizontal="left" vertical="center" wrapText="1"/>
    </xf>
    <xf numFmtId="165" fontId="18" fillId="5" borderId="3" xfId="1" applyNumberFormat="1" applyFont="1" applyFill="1" applyBorder="1" applyAlignment="1">
      <alignment horizontal="right" vertical="center" wrapText="1"/>
    </xf>
    <xf numFmtId="165" fontId="20" fillId="0" borderId="0" xfId="1" applyNumberFormat="1" applyFont="1" applyBorder="1" applyAlignment="1">
      <alignment horizontal="center"/>
    </xf>
    <xf numFmtId="165" fontId="5" fillId="4" borderId="0" xfId="1" applyNumberFormat="1" applyFont="1" applyFill="1" applyBorder="1" applyAlignment="1">
      <alignment horizontal="center"/>
    </xf>
    <xf numFmtId="165" fontId="20" fillId="0" borderId="0" xfId="1" applyNumberFormat="1" applyFont="1" applyBorder="1" applyAlignment="1">
      <alignment horizontal="right"/>
    </xf>
    <xf numFmtId="165" fontId="18" fillId="5" borderId="2" xfId="0" applyNumberFormat="1" applyFont="1" applyFill="1" applyBorder="1" applyAlignment="1">
      <alignment horizontal="right" vertical="center" wrapText="1"/>
    </xf>
    <xf numFmtId="165" fontId="16" fillId="4" borderId="2" xfId="0" applyNumberFormat="1" applyFont="1" applyFill="1" applyBorder="1" applyAlignment="1">
      <alignment horizontal="right"/>
    </xf>
    <xf numFmtId="165" fontId="20" fillId="0" borderId="9" xfId="0" applyNumberFormat="1" applyFont="1" applyBorder="1" applyAlignment="1">
      <alignment horizontal="center"/>
    </xf>
    <xf numFmtId="165" fontId="20" fillId="0" borderId="10" xfId="0" applyNumberFormat="1" applyFont="1" applyBorder="1" applyAlignment="1">
      <alignment horizontal="center"/>
    </xf>
    <xf numFmtId="3" fontId="18" fillId="5" borderId="4" xfId="0" applyNumberFormat="1" applyFont="1" applyFill="1" applyBorder="1" applyAlignment="1">
      <alignment horizontal="left" vertical="center" wrapText="1"/>
    </xf>
    <xf numFmtId="170" fontId="20" fillId="0" borderId="0" xfId="1" applyNumberFormat="1" applyFont="1" applyBorder="1" applyAlignment="1">
      <alignment horizontal="center"/>
    </xf>
    <xf numFmtId="168" fontId="18" fillId="5" borderId="3" xfId="0" quotePrefix="1" applyNumberFormat="1" applyFont="1" applyFill="1" applyBorder="1" applyAlignment="1">
      <alignment horizontal="right" vertical="center" wrapText="1"/>
    </xf>
    <xf numFmtId="168" fontId="18" fillId="5" borderId="2" xfId="0" quotePrefix="1" applyNumberFormat="1" applyFont="1" applyFill="1" applyBorder="1" applyAlignment="1">
      <alignment horizontal="right" vertical="center" wrapText="1"/>
    </xf>
    <xf numFmtId="165" fontId="16" fillId="4" borderId="0" xfId="0" applyNumberFormat="1" applyFont="1" applyFill="1" applyAlignment="1">
      <alignment horizontal="right"/>
    </xf>
    <xf numFmtId="165" fontId="18" fillId="5" borderId="2" xfId="0" applyNumberFormat="1" applyFont="1" applyFill="1" applyBorder="1" applyAlignment="1">
      <alignment horizontal="left" vertical="center" wrapText="1"/>
    </xf>
    <xf numFmtId="165" fontId="18" fillId="5" borderId="4" xfId="0" applyNumberFormat="1" applyFont="1" applyFill="1" applyBorder="1" applyAlignment="1">
      <alignment horizontal="left" vertical="center" wrapText="1"/>
    </xf>
    <xf numFmtId="166" fontId="18" fillId="5" borderId="5" xfId="0" applyNumberFormat="1" applyFont="1" applyFill="1" applyBorder="1" applyAlignment="1">
      <alignment horizontal="right"/>
    </xf>
    <xf numFmtId="166" fontId="18" fillId="5" borderId="6" xfId="0" applyNumberFormat="1" applyFont="1" applyFill="1" applyBorder="1" applyAlignment="1">
      <alignment horizontal="right"/>
    </xf>
    <xf numFmtId="3" fontId="7" fillId="2" borderId="7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166" fontId="16" fillId="4" borderId="6" xfId="0" applyNumberFormat="1" applyFont="1" applyFill="1" applyBorder="1" applyAlignment="1">
      <alignment horizontal="right"/>
    </xf>
    <xf numFmtId="166" fontId="16" fillId="4" borderId="4" xfId="0" applyNumberFormat="1" applyFont="1" applyFill="1" applyBorder="1" applyAlignment="1">
      <alignment horizontal="right"/>
    </xf>
    <xf numFmtId="166" fontId="18" fillId="5" borderId="4" xfId="0" applyNumberFormat="1" applyFont="1" applyFill="1" applyBorder="1" applyAlignment="1">
      <alignment horizontal="right"/>
    </xf>
    <xf numFmtId="168" fontId="15" fillId="0" borderId="0" xfId="0" applyNumberFormat="1" applyFont="1" applyAlignment="1">
      <alignment horizontal="center"/>
    </xf>
    <xf numFmtId="168" fontId="18" fillId="5" borderId="5" xfId="0" applyNumberFormat="1" applyFont="1" applyFill="1" applyBorder="1" applyAlignment="1">
      <alignment horizontal="right" vertical="center" wrapText="1"/>
    </xf>
    <xf numFmtId="166" fontId="20" fillId="0" borderId="5" xfId="0" applyNumberFormat="1" applyFont="1" applyBorder="1"/>
    <xf numFmtId="165" fontId="20" fillId="0" borderId="1" xfId="0" applyNumberFormat="1" applyFont="1" applyBorder="1"/>
    <xf numFmtId="0" fontId="19" fillId="4" borderId="4" xfId="0" applyFont="1" applyFill="1" applyBorder="1"/>
    <xf numFmtId="0" fontId="15" fillId="0" borderId="7" xfId="0" applyFont="1" applyBorder="1"/>
    <xf numFmtId="169" fontId="20" fillId="0" borderId="0" xfId="0" quotePrefix="1" applyNumberFormat="1" applyFont="1" applyAlignment="1">
      <alignment horizontal="right"/>
    </xf>
    <xf numFmtId="169" fontId="20" fillId="0" borderId="0" xfId="0" applyNumberFormat="1" applyFont="1" applyAlignment="1">
      <alignment horizontal="right"/>
    </xf>
    <xf numFmtId="169" fontId="20" fillId="0" borderId="1" xfId="0" applyNumberFormat="1" applyFont="1" applyBorder="1" applyAlignment="1">
      <alignment horizontal="right"/>
    </xf>
    <xf numFmtId="3" fontId="18" fillId="5" borderId="4" xfId="0" applyNumberFormat="1" applyFont="1" applyFill="1" applyBorder="1" applyAlignment="1">
      <alignment horizontal="left" vertical="center"/>
    </xf>
    <xf numFmtId="3" fontId="18" fillId="5" borderId="5" xfId="0" applyNumberFormat="1" applyFont="1" applyFill="1" applyBorder="1" applyAlignment="1">
      <alignment horizontal="right" vertical="center" wrapText="1"/>
    </xf>
    <xf numFmtId="0" fontId="19" fillId="4" borderId="7" xfId="0" applyFont="1" applyFill="1" applyBorder="1"/>
    <xf numFmtId="166" fontId="16" fillId="4" borderId="0" xfId="0" applyNumberFormat="1" applyFont="1" applyFill="1" applyAlignment="1">
      <alignment horizontal="right"/>
    </xf>
    <xf numFmtId="166" fontId="20" fillId="0" borderId="0" xfId="0" quotePrefix="1" applyNumberFormat="1" applyFont="1" applyAlignment="1">
      <alignment horizontal="right"/>
    </xf>
    <xf numFmtId="0" fontId="19" fillId="7" borderId="7" xfId="0" applyFont="1" applyFill="1" applyBorder="1" applyAlignment="1">
      <alignment horizontal="left" vertical="center" wrapText="1"/>
    </xf>
    <xf numFmtId="165" fontId="16" fillId="7" borderId="0" xfId="0" applyNumberFormat="1" applyFont="1" applyFill="1" applyAlignment="1">
      <alignment horizontal="right"/>
    </xf>
    <xf numFmtId="0" fontId="19" fillId="6" borderId="9" xfId="0" applyFont="1" applyFill="1" applyBorder="1"/>
    <xf numFmtId="165" fontId="19" fillId="6" borderId="1" xfId="0" applyNumberFormat="1" applyFont="1" applyFill="1" applyBorder="1"/>
    <xf numFmtId="0" fontId="19" fillId="6" borderId="2" xfId="0" applyFont="1" applyFill="1" applyBorder="1"/>
    <xf numFmtId="165" fontId="19" fillId="6" borderId="3" xfId="0" applyNumberFormat="1" applyFont="1" applyFill="1" applyBorder="1"/>
    <xf numFmtId="0" fontId="16" fillId="3" borderId="4" xfId="0" applyFont="1" applyFill="1" applyBorder="1" applyAlignment="1">
      <alignment horizontal="left" vertical="center" wrapText="1"/>
    </xf>
    <xf numFmtId="165" fontId="16" fillId="3" borderId="5" xfId="0" applyNumberFormat="1" applyFont="1" applyFill="1" applyBorder="1" applyAlignment="1">
      <alignment horizontal="right"/>
    </xf>
    <xf numFmtId="0" fontId="19" fillId="0" borderId="4" xfId="0" applyFont="1" applyBorder="1" applyAlignment="1">
      <alignment horizontal="left" vertical="center" wrapText="1"/>
    </xf>
    <xf numFmtId="165" fontId="16" fillId="0" borderId="5" xfId="0" applyNumberFormat="1" applyFont="1" applyBorder="1" applyAlignment="1">
      <alignment horizontal="right"/>
    </xf>
    <xf numFmtId="0" fontId="19" fillId="6" borderId="4" xfId="0" applyFont="1" applyFill="1" applyBorder="1"/>
    <xf numFmtId="165" fontId="19" fillId="6" borderId="5" xfId="0" applyNumberFormat="1" applyFont="1" applyFill="1" applyBorder="1"/>
    <xf numFmtId="3" fontId="20" fillId="0" borderId="0" xfId="0" applyNumberFormat="1" applyFont="1" applyAlignment="1">
      <alignment horizontal="right"/>
    </xf>
    <xf numFmtId="0" fontId="19" fillId="6" borderId="7" xfId="0" applyFont="1" applyFill="1" applyBorder="1"/>
    <xf numFmtId="165" fontId="19" fillId="6" borderId="0" xfId="0" applyNumberFormat="1" applyFont="1" applyFill="1"/>
    <xf numFmtId="3" fontId="18" fillId="5" borderId="2" xfId="0" applyNumberFormat="1" applyFont="1" applyFill="1" applyBorder="1" applyAlignment="1">
      <alignment horizontal="left" vertical="center"/>
    </xf>
    <xf numFmtId="3" fontId="18" fillId="5" borderId="3" xfId="0" applyNumberFormat="1" applyFont="1" applyFill="1" applyBorder="1" applyAlignment="1">
      <alignment horizontal="right" vertical="center" wrapText="1"/>
    </xf>
    <xf numFmtId="166" fontId="20" fillId="0" borderId="12" xfId="0" applyNumberFormat="1" applyFont="1" applyBorder="1" applyAlignment="1">
      <alignment horizontal="right"/>
    </xf>
    <xf numFmtId="3" fontId="18" fillId="5" borderId="13" xfId="0" applyNumberFormat="1" applyFont="1" applyFill="1" applyBorder="1" applyAlignment="1">
      <alignment horizontal="left" vertical="center" wrapText="1"/>
    </xf>
    <xf numFmtId="165" fontId="18" fillId="5" borderId="14" xfId="0" applyNumberFormat="1" applyFont="1" applyFill="1" applyBorder="1" applyAlignment="1">
      <alignment horizontal="right" vertical="center" wrapText="1"/>
    </xf>
    <xf numFmtId="168" fontId="18" fillId="5" borderId="14" xfId="0" applyNumberFormat="1" applyFont="1" applyFill="1" applyBorder="1" applyAlignment="1">
      <alignment horizontal="right" vertical="center" wrapText="1"/>
    </xf>
    <xf numFmtId="165" fontId="18" fillId="5" borderId="15" xfId="0" applyNumberFormat="1" applyFont="1" applyFill="1" applyBorder="1" applyAlignment="1">
      <alignment horizontal="right" vertical="center" wrapText="1"/>
    </xf>
    <xf numFmtId="165" fontId="20" fillId="0" borderId="16" xfId="0" applyNumberFormat="1" applyFont="1" applyBorder="1" applyAlignment="1">
      <alignment horizontal="left"/>
    </xf>
    <xf numFmtId="165" fontId="20" fillId="0" borderId="17" xfId="0" applyNumberFormat="1" applyFont="1" applyBorder="1" applyAlignment="1">
      <alignment horizontal="center"/>
    </xf>
    <xf numFmtId="165" fontId="20" fillId="0" borderId="16" xfId="0" applyNumberFormat="1" applyFont="1" applyBorder="1" applyAlignment="1">
      <alignment horizontal="left" indent="1"/>
    </xf>
    <xf numFmtId="166" fontId="20" fillId="0" borderId="17" xfId="0" applyNumberFormat="1" applyFont="1" applyBorder="1" applyAlignment="1">
      <alignment horizontal="right"/>
    </xf>
    <xf numFmtId="165" fontId="20" fillId="0" borderId="18" xfId="0" applyNumberFormat="1" applyFont="1" applyBorder="1" applyAlignment="1">
      <alignment horizontal="left" indent="1"/>
    </xf>
    <xf numFmtId="166" fontId="20" fillId="0" borderId="19" xfId="0" applyNumberFormat="1" applyFont="1" applyBorder="1" applyAlignment="1">
      <alignment horizontal="right"/>
    </xf>
    <xf numFmtId="165" fontId="18" fillId="5" borderId="13" xfId="0" applyNumberFormat="1" applyFont="1" applyFill="1" applyBorder="1" applyAlignment="1">
      <alignment horizontal="right" vertical="center" wrapText="1"/>
    </xf>
    <xf numFmtId="165" fontId="20" fillId="0" borderId="16" xfId="0" applyNumberFormat="1" applyFont="1" applyBorder="1" applyAlignment="1">
      <alignment horizontal="right"/>
    </xf>
    <xf numFmtId="165" fontId="20" fillId="0" borderId="17" xfId="0" applyNumberFormat="1" applyFont="1" applyBorder="1" applyAlignment="1">
      <alignment horizontal="right"/>
    </xf>
    <xf numFmtId="166" fontId="20" fillId="0" borderId="16" xfId="0" applyNumberFormat="1" applyFont="1" applyBorder="1" applyAlignment="1">
      <alignment horizontal="right"/>
    </xf>
    <xf numFmtId="166" fontId="20" fillId="0" borderId="18" xfId="0" applyNumberFormat="1" applyFont="1" applyBorder="1" applyAlignment="1">
      <alignment horizontal="right"/>
    </xf>
    <xf numFmtId="165" fontId="18" fillId="5" borderId="20" xfId="0" applyNumberFormat="1" applyFont="1" applyFill="1" applyBorder="1" applyAlignment="1">
      <alignment horizontal="right" vertical="center" wrapText="1"/>
    </xf>
    <xf numFmtId="165" fontId="18" fillId="5" borderId="21" xfId="0" applyNumberFormat="1" applyFont="1" applyFill="1" applyBorder="1" applyAlignment="1">
      <alignment horizontal="right" vertical="center" wrapText="1"/>
    </xf>
    <xf numFmtId="165" fontId="16" fillId="4" borderId="20" xfId="0" applyNumberFormat="1" applyFont="1" applyFill="1" applyBorder="1" applyAlignment="1">
      <alignment horizontal="right"/>
    </xf>
    <xf numFmtId="165" fontId="16" fillId="4" borderId="21" xfId="0" applyNumberFormat="1" applyFont="1" applyFill="1" applyBorder="1" applyAlignment="1">
      <alignment horizontal="right"/>
    </xf>
    <xf numFmtId="165" fontId="20" fillId="0" borderId="16" xfId="0" applyNumberFormat="1" applyFont="1" applyBorder="1" applyAlignment="1">
      <alignment horizontal="center"/>
    </xf>
    <xf numFmtId="165" fontId="20" fillId="0" borderId="18" xfId="0" applyNumberFormat="1" applyFont="1" applyBorder="1" applyAlignment="1">
      <alignment horizontal="center"/>
    </xf>
    <xf numFmtId="165" fontId="20" fillId="0" borderId="12" xfId="0" applyNumberFormat="1" applyFont="1" applyBorder="1" applyAlignment="1">
      <alignment horizontal="center"/>
    </xf>
    <xf numFmtId="165" fontId="20" fillId="0" borderId="19" xfId="0" applyNumberFormat="1" applyFont="1" applyBorder="1" applyAlignment="1">
      <alignment horizontal="center"/>
    </xf>
    <xf numFmtId="166" fontId="6" fillId="3" borderId="0" xfId="2" applyNumberFormat="1" applyFont="1" applyFill="1" applyBorder="1" applyAlignment="1">
      <alignment horizontal="right"/>
    </xf>
    <xf numFmtId="168" fontId="20" fillId="0" borderId="0" xfId="1" applyNumberFormat="1" applyFont="1" applyAlignment="1">
      <alignment horizontal="center"/>
    </xf>
    <xf numFmtId="168" fontId="16" fillId="4" borderId="3" xfId="0" applyNumberFormat="1" applyFont="1" applyFill="1" applyBorder="1" applyAlignment="1">
      <alignment horizontal="right"/>
    </xf>
    <xf numFmtId="168" fontId="16" fillId="4" borderId="2" xfId="0" applyNumberFormat="1" applyFont="1" applyFill="1" applyBorder="1" applyAlignment="1">
      <alignment horizontal="right"/>
    </xf>
    <xf numFmtId="168" fontId="16" fillId="4" borderId="9" xfId="0" applyNumberFormat="1" applyFont="1" applyFill="1" applyBorder="1" applyAlignment="1">
      <alignment horizontal="right"/>
    </xf>
    <xf numFmtId="168" fontId="16" fillId="4" borderId="1" xfId="0" applyNumberFormat="1" applyFont="1" applyFill="1" applyBorder="1" applyAlignment="1">
      <alignment horizontal="right"/>
    </xf>
    <xf numFmtId="0" fontId="24" fillId="0" borderId="0" xfId="0" applyFont="1"/>
    <xf numFmtId="165" fontId="24" fillId="0" borderId="0" xfId="0" applyNumberFormat="1" applyFont="1"/>
    <xf numFmtId="0" fontId="26" fillId="0" borderId="0" xfId="0" applyFont="1"/>
    <xf numFmtId="0" fontId="25" fillId="0" borderId="0" xfId="0" applyFont="1" applyAlignment="1">
      <alignment horizontal="left" indent="1"/>
    </xf>
    <xf numFmtId="171" fontId="0" fillId="0" borderId="0" xfId="0" applyNumberFormat="1"/>
    <xf numFmtId="0" fontId="16" fillId="4" borderId="20" xfId="0" applyFont="1" applyFill="1" applyBorder="1" applyAlignment="1">
      <alignment horizontal="left" vertical="center" wrapText="1"/>
    </xf>
    <xf numFmtId="0" fontId="16" fillId="4" borderId="24" xfId="0" applyFont="1" applyFill="1" applyBorder="1" applyAlignment="1">
      <alignment horizontal="left" vertical="center" wrapText="1"/>
    </xf>
    <xf numFmtId="165" fontId="16" fillId="4" borderId="25" xfId="0" applyNumberFormat="1" applyFont="1" applyFill="1" applyBorder="1" applyAlignment="1">
      <alignment horizontal="right"/>
    </xf>
    <xf numFmtId="165" fontId="16" fillId="4" borderId="26" xfId="0" applyNumberFormat="1" applyFont="1" applyFill="1" applyBorder="1" applyAlignment="1">
      <alignment horizontal="right"/>
    </xf>
    <xf numFmtId="165" fontId="20" fillId="0" borderId="16" xfId="0" applyNumberFormat="1" applyFont="1" applyBorder="1" applyAlignment="1">
      <alignment horizontal="left" indent="3"/>
    </xf>
    <xf numFmtId="165" fontId="20" fillId="0" borderId="18" xfId="0" applyNumberFormat="1" applyFont="1" applyBorder="1" applyAlignment="1">
      <alignment horizontal="left" indent="3"/>
    </xf>
    <xf numFmtId="165" fontId="20" fillId="0" borderId="20" xfId="0" applyNumberFormat="1" applyFont="1" applyBorder="1" applyAlignment="1">
      <alignment horizontal="right"/>
    </xf>
    <xf numFmtId="165" fontId="20" fillId="0" borderId="21" xfId="0" applyNumberFormat="1" applyFont="1" applyBorder="1" applyAlignment="1">
      <alignment horizontal="right"/>
    </xf>
    <xf numFmtId="165" fontId="20" fillId="0" borderId="22" xfId="0" applyNumberFormat="1" applyFont="1" applyBorder="1" applyAlignment="1">
      <alignment horizontal="right"/>
    </xf>
    <xf numFmtId="165" fontId="16" fillId="4" borderId="13" xfId="0" applyNumberFormat="1" applyFont="1" applyFill="1" applyBorder="1" applyAlignment="1">
      <alignment horizontal="right"/>
    </xf>
    <xf numFmtId="165" fontId="16" fillId="4" borderId="14" xfId="0" applyNumberFormat="1" applyFont="1" applyFill="1" applyBorder="1" applyAlignment="1">
      <alignment horizontal="right"/>
    </xf>
    <xf numFmtId="165" fontId="16" fillId="4" borderId="15" xfId="0" applyNumberFormat="1" applyFont="1" applyFill="1" applyBorder="1" applyAlignment="1">
      <alignment horizontal="right"/>
    </xf>
    <xf numFmtId="165" fontId="5" fillId="4" borderId="16" xfId="0" applyNumberFormat="1" applyFont="1" applyFill="1" applyBorder="1" applyAlignment="1">
      <alignment horizontal="center"/>
    </xf>
    <xf numFmtId="165" fontId="5" fillId="4" borderId="0" xfId="0" applyNumberFormat="1" applyFont="1" applyFill="1" applyAlignment="1">
      <alignment horizontal="center"/>
    </xf>
    <xf numFmtId="165" fontId="5" fillId="4" borderId="17" xfId="0" applyNumberFormat="1" applyFont="1" applyFill="1" applyBorder="1" applyAlignment="1">
      <alignment horizontal="center"/>
    </xf>
    <xf numFmtId="165" fontId="16" fillId="4" borderId="16" xfId="0" applyNumberFormat="1" applyFont="1" applyFill="1" applyBorder="1" applyAlignment="1">
      <alignment horizontal="right"/>
    </xf>
    <xf numFmtId="165" fontId="16" fillId="4" borderId="17" xfId="0" applyNumberFormat="1" applyFont="1" applyFill="1" applyBorder="1" applyAlignment="1">
      <alignment horizontal="right"/>
    </xf>
    <xf numFmtId="165" fontId="16" fillId="4" borderId="18" xfId="0" applyNumberFormat="1" applyFont="1" applyFill="1" applyBorder="1" applyAlignment="1">
      <alignment horizontal="right"/>
    </xf>
    <xf numFmtId="165" fontId="16" fillId="4" borderId="12" xfId="0" applyNumberFormat="1" applyFont="1" applyFill="1" applyBorder="1" applyAlignment="1">
      <alignment horizontal="right"/>
    </xf>
    <xf numFmtId="165" fontId="16" fillId="4" borderId="19" xfId="0" applyNumberFormat="1" applyFont="1" applyFill="1" applyBorder="1" applyAlignment="1">
      <alignment horizontal="right"/>
    </xf>
    <xf numFmtId="165" fontId="20" fillId="0" borderId="18" xfId="0" applyNumberFormat="1" applyFont="1" applyBorder="1" applyAlignment="1">
      <alignment horizontal="right"/>
    </xf>
    <xf numFmtId="165" fontId="20" fillId="0" borderId="12" xfId="0" applyNumberFormat="1" applyFont="1" applyBorder="1" applyAlignment="1">
      <alignment horizontal="right"/>
    </xf>
    <xf numFmtId="165" fontId="20" fillId="0" borderId="19" xfId="0" applyNumberFormat="1" applyFont="1" applyBorder="1" applyAlignment="1">
      <alignment horizontal="right"/>
    </xf>
    <xf numFmtId="165" fontId="16" fillId="4" borderId="24" xfId="0" applyNumberFormat="1" applyFont="1" applyFill="1" applyBorder="1" applyAlignment="1">
      <alignment horizontal="right"/>
    </xf>
    <xf numFmtId="165" fontId="5" fillId="4" borderId="18" xfId="0" applyNumberFormat="1" applyFont="1" applyFill="1" applyBorder="1" applyAlignment="1">
      <alignment horizontal="center"/>
    </xf>
    <xf numFmtId="165" fontId="5" fillId="4" borderId="12" xfId="0" applyNumberFormat="1" applyFont="1" applyFill="1" applyBorder="1" applyAlignment="1">
      <alignment horizontal="center"/>
    </xf>
    <xf numFmtId="165" fontId="5" fillId="4" borderId="19" xfId="0" applyNumberFormat="1" applyFont="1" applyFill="1" applyBorder="1" applyAlignment="1">
      <alignment horizontal="center"/>
    </xf>
    <xf numFmtId="165" fontId="18" fillId="5" borderId="13" xfId="1" applyNumberFormat="1" applyFont="1" applyFill="1" applyBorder="1" applyAlignment="1">
      <alignment horizontal="right" vertical="center" wrapText="1"/>
    </xf>
    <xf numFmtId="165" fontId="18" fillId="5" borderId="14" xfId="1" applyNumberFormat="1" applyFont="1" applyFill="1" applyBorder="1" applyAlignment="1">
      <alignment horizontal="right" vertical="center" wrapText="1"/>
    </xf>
    <xf numFmtId="165" fontId="18" fillId="5" borderId="15" xfId="1" applyNumberFormat="1" applyFont="1" applyFill="1" applyBorder="1" applyAlignment="1">
      <alignment horizontal="right" vertical="center" wrapText="1"/>
    </xf>
    <xf numFmtId="165" fontId="16" fillId="4" borderId="13" xfId="0" applyNumberFormat="1" applyFont="1" applyFill="1" applyBorder="1" applyAlignment="1">
      <alignment horizontal="center"/>
    </xf>
    <xf numFmtId="165" fontId="16" fillId="4" borderId="14" xfId="0" applyNumberFormat="1" applyFont="1" applyFill="1" applyBorder="1" applyAlignment="1">
      <alignment horizontal="center"/>
    </xf>
    <xf numFmtId="165" fontId="16" fillId="4" borderId="15" xfId="0" applyNumberFormat="1" applyFont="1" applyFill="1" applyBorder="1" applyAlignment="1">
      <alignment horizontal="center"/>
    </xf>
    <xf numFmtId="165" fontId="18" fillId="5" borderId="16" xfId="0" applyNumberFormat="1" applyFont="1" applyFill="1" applyBorder="1" applyAlignment="1">
      <alignment horizontal="right" vertical="center" wrapText="1"/>
    </xf>
    <xf numFmtId="165" fontId="18" fillId="5" borderId="17" xfId="0" applyNumberFormat="1" applyFont="1" applyFill="1" applyBorder="1" applyAlignment="1">
      <alignment horizontal="right" vertical="center" wrapText="1"/>
    </xf>
    <xf numFmtId="166" fontId="15" fillId="0" borderId="13" xfId="2" applyNumberFormat="1" applyFont="1" applyBorder="1"/>
    <xf numFmtId="166" fontId="15" fillId="0" borderId="14" xfId="2" applyNumberFormat="1" applyFont="1" applyBorder="1"/>
    <xf numFmtId="166" fontId="15" fillId="0" borderId="15" xfId="2" applyNumberFormat="1" applyFont="1" applyBorder="1"/>
    <xf numFmtId="166" fontId="15" fillId="0" borderId="18" xfId="2" applyNumberFormat="1" applyFont="1" applyBorder="1"/>
    <xf numFmtId="166" fontId="15" fillId="0" borderId="12" xfId="2" applyNumberFormat="1" applyFont="1" applyBorder="1"/>
    <xf numFmtId="166" fontId="15" fillId="0" borderId="19" xfId="2" applyNumberFormat="1" applyFont="1" applyBorder="1"/>
    <xf numFmtId="0" fontId="15" fillId="0" borderId="13" xfId="0" applyFont="1" applyBorder="1" applyAlignment="1">
      <alignment horizontal="left" vertical="center" wrapText="1"/>
    </xf>
    <xf numFmtId="166" fontId="15" fillId="0" borderId="14" xfId="0" applyNumberFormat="1" applyFont="1" applyBorder="1"/>
    <xf numFmtId="0" fontId="15" fillId="0" borderId="18" xfId="0" applyFont="1" applyBorder="1"/>
    <xf numFmtId="165" fontId="16" fillId="4" borderId="13" xfId="0" applyNumberFormat="1" applyFont="1" applyFill="1" applyBorder="1" applyAlignment="1">
      <alignment horizontal="left"/>
    </xf>
    <xf numFmtId="167" fontId="19" fillId="4" borderId="14" xfId="1" applyNumberFormat="1" applyFont="1" applyFill="1" applyBorder="1"/>
    <xf numFmtId="165" fontId="16" fillId="4" borderId="14" xfId="1" applyNumberFormat="1" applyFont="1" applyFill="1" applyBorder="1" applyAlignment="1">
      <alignment horizontal="center"/>
    </xf>
    <xf numFmtId="3" fontId="18" fillId="5" borderId="16" xfId="0" applyNumberFormat="1" applyFont="1" applyFill="1" applyBorder="1" applyAlignment="1">
      <alignment horizontal="left" vertical="center" wrapText="1"/>
    </xf>
    <xf numFmtId="165" fontId="20" fillId="0" borderId="17" xfId="1" applyNumberFormat="1" applyFont="1" applyBorder="1" applyAlignment="1">
      <alignment horizontal="center"/>
    </xf>
    <xf numFmtId="165" fontId="20" fillId="0" borderId="18" xfId="0" applyNumberFormat="1" applyFont="1" applyBorder="1" applyAlignment="1">
      <alignment horizontal="left"/>
    </xf>
    <xf numFmtId="165" fontId="20" fillId="0" borderId="12" xfId="1" applyNumberFormat="1" applyFont="1" applyBorder="1" applyAlignment="1">
      <alignment horizontal="center"/>
    </xf>
    <xf numFmtId="165" fontId="20" fillId="0" borderId="19" xfId="1" applyNumberFormat="1" applyFont="1" applyBorder="1" applyAlignment="1">
      <alignment horizontal="center"/>
    </xf>
    <xf numFmtId="165" fontId="16" fillId="4" borderId="13" xfId="0" applyNumberFormat="1" applyFont="1" applyFill="1" applyBorder="1" applyAlignment="1">
      <alignment horizontal="left" indent="3"/>
    </xf>
    <xf numFmtId="165" fontId="5" fillId="4" borderId="14" xfId="0" applyNumberFormat="1" applyFont="1" applyFill="1" applyBorder="1" applyAlignment="1">
      <alignment horizontal="center"/>
    </xf>
    <xf numFmtId="165" fontId="5" fillId="4" borderId="14" xfId="1" applyNumberFormat="1" applyFont="1" applyFill="1" applyBorder="1" applyAlignment="1">
      <alignment horizontal="center"/>
    </xf>
    <xf numFmtId="165" fontId="16" fillId="4" borderId="16" xfId="0" applyNumberFormat="1" applyFont="1" applyFill="1" applyBorder="1" applyAlignment="1">
      <alignment horizontal="left" indent="3"/>
    </xf>
    <xf numFmtId="165" fontId="16" fillId="4" borderId="18" xfId="0" applyNumberFormat="1" applyFont="1" applyFill="1" applyBorder="1" applyAlignment="1">
      <alignment horizontal="left" indent="3"/>
    </xf>
    <xf numFmtId="165" fontId="5" fillId="4" borderId="12" xfId="1" applyNumberFormat="1" applyFont="1" applyFill="1" applyBorder="1" applyAlignment="1">
      <alignment horizontal="center"/>
    </xf>
    <xf numFmtId="165" fontId="16" fillId="4" borderId="21" xfId="1" applyNumberFormat="1" applyFont="1" applyFill="1" applyBorder="1" applyAlignment="1">
      <alignment horizontal="right"/>
    </xf>
    <xf numFmtId="0" fontId="16" fillId="4" borderId="13" xfId="0" applyFont="1" applyFill="1" applyBorder="1" applyAlignment="1">
      <alignment horizontal="left" vertical="center" wrapText="1"/>
    </xf>
    <xf numFmtId="165" fontId="16" fillId="4" borderId="14" xfId="1" applyNumberFormat="1" applyFont="1" applyFill="1" applyBorder="1" applyAlignment="1">
      <alignment horizontal="right"/>
    </xf>
    <xf numFmtId="165" fontId="20" fillId="0" borderId="16" xfId="0" applyNumberFormat="1" applyFont="1" applyBorder="1" applyAlignment="1">
      <alignment horizontal="left" indent="5"/>
    </xf>
    <xf numFmtId="165" fontId="20" fillId="0" borderId="18" xfId="0" applyNumberFormat="1" applyFont="1" applyBorder="1" applyAlignment="1">
      <alignment horizontal="left" indent="5"/>
    </xf>
    <xf numFmtId="165" fontId="20" fillId="0" borderId="12" xfId="1" applyNumberFormat="1" applyFont="1" applyBorder="1" applyAlignment="1">
      <alignment horizontal="right"/>
    </xf>
    <xf numFmtId="165" fontId="20" fillId="0" borderId="29" xfId="0" applyNumberFormat="1" applyFont="1" applyBorder="1" applyAlignment="1">
      <alignment horizontal="left" indent="3"/>
    </xf>
    <xf numFmtId="0" fontId="16" fillId="4" borderId="30" xfId="0" applyFont="1" applyFill="1" applyBorder="1" applyAlignment="1">
      <alignment horizontal="left" vertical="center" wrapText="1"/>
    </xf>
    <xf numFmtId="0" fontId="16" fillId="4" borderId="27" xfId="0" applyFont="1" applyFill="1" applyBorder="1" applyAlignment="1">
      <alignment horizontal="left" vertical="center" wrapText="1"/>
    </xf>
    <xf numFmtId="165" fontId="16" fillId="4" borderId="28" xfId="0" applyNumberFormat="1" applyFont="1" applyFill="1" applyBorder="1" applyAlignment="1">
      <alignment horizontal="right"/>
    </xf>
    <xf numFmtId="165" fontId="16" fillId="4" borderId="28" xfId="1" applyNumberFormat="1" applyFont="1" applyFill="1" applyBorder="1" applyAlignment="1">
      <alignment horizontal="right"/>
    </xf>
    <xf numFmtId="0" fontId="15" fillId="0" borderId="20" xfId="0" applyFont="1" applyBorder="1" applyAlignment="1">
      <alignment horizontal="left" vertical="center" wrapText="1" indent="1"/>
    </xf>
    <xf numFmtId="165" fontId="20" fillId="0" borderId="21" xfId="1" applyNumberFormat="1" applyFont="1" applyBorder="1" applyAlignment="1">
      <alignment horizontal="right"/>
    </xf>
    <xf numFmtId="0" fontId="15" fillId="0" borderId="27" xfId="0" applyFont="1" applyBorder="1" applyAlignment="1">
      <alignment horizontal="left" vertical="center" wrapText="1" indent="1"/>
    </xf>
    <xf numFmtId="165" fontId="20" fillId="0" borderId="28" xfId="0" applyNumberFormat="1" applyFont="1" applyBorder="1" applyAlignment="1">
      <alignment horizontal="right"/>
    </xf>
    <xf numFmtId="165" fontId="20" fillId="0" borderId="28" xfId="1" applyNumberFormat="1" applyFont="1" applyBorder="1" applyAlignment="1">
      <alignment horizontal="right"/>
    </xf>
    <xf numFmtId="165" fontId="16" fillId="4" borderId="25" xfId="1" applyNumberFormat="1" applyFont="1" applyFill="1" applyBorder="1" applyAlignment="1">
      <alignment horizontal="right"/>
    </xf>
    <xf numFmtId="165" fontId="20" fillId="0" borderId="28" xfId="0" applyNumberFormat="1" applyFont="1" applyBorder="1" applyAlignment="1">
      <alignment horizontal="center"/>
    </xf>
    <xf numFmtId="165" fontId="20" fillId="0" borderId="28" xfId="1" applyNumberFormat="1" applyFont="1" applyBorder="1" applyAlignment="1">
      <alignment horizontal="center"/>
    </xf>
    <xf numFmtId="165" fontId="18" fillId="5" borderId="25" xfId="0" applyNumberFormat="1" applyFont="1" applyFill="1" applyBorder="1" applyAlignment="1">
      <alignment horizontal="right" vertical="center" wrapText="1"/>
    </xf>
    <xf numFmtId="165" fontId="18" fillId="5" borderId="25" xfId="1" applyNumberFormat="1" applyFont="1" applyFill="1" applyBorder="1" applyAlignment="1">
      <alignment horizontal="right" vertical="center" wrapText="1"/>
    </xf>
    <xf numFmtId="167" fontId="19" fillId="4" borderId="25" xfId="1" applyNumberFormat="1" applyFont="1" applyFill="1" applyBorder="1"/>
    <xf numFmtId="165" fontId="16" fillId="4" borderId="25" xfId="0" applyNumberFormat="1" applyFont="1" applyFill="1" applyBorder="1" applyAlignment="1">
      <alignment horizontal="center"/>
    </xf>
    <xf numFmtId="165" fontId="16" fillId="4" borderId="25" xfId="1" applyNumberFormat="1" applyFont="1" applyFill="1" applyBorder="1" applyAlignment="1">
      <alignment horizontal="center"/>
    </xf>
    <xf numFmtId="165" fontId="18" fillId="5" borderId="28" xfId="0" applyNumberFormat="1" applyFont="1" applyFill="1" applyBorder="1" applyAlignment="1">
      <alignment horizontal="right" vertical="center" wrapText="1"/>
    </xf>
    <xf numFmtId="165" fontId="18" fillId="5" borderId="28" xfId="1" applyNumberFormat="1" applyFont="1" applyFill="1" applyBorder="1" applyAlignment="1">
      <alignment horizontal="right" vertical="center" wrapText="1"/>
    </xf>
    <xf numFmtId="165" fontId="26" fillId="0" borderId="0" xfId="0" applyNumberFormat="1" applyFont="1" applyAlignment="1">
      <alignment horizontal="left"/>
    </xf>
    <xf numFmtId="165" fontId="25" fillId="0" borderId="0" xfId="0" applyNumberFormat="1" applyFont="1" applyAlignment="1">
      <alignment horizontal="left" indent="3"/>
    </xf>
    <xf numFmtId="165" fontId="25" fillId="0" borderId="0" xfId="0" applyNumberFormat="1" applyFont="1" applyAlignment="1">
      <alignment horizontal="left" indent="1"/>
    </xf>
    <xf numFmtId="0" fontId="26" fillId="0" borderId="0" xfId="0" applyFont="1" applyAlignment="1">
      <alignment horizontal="left" indent="2"/>
    </xf>
    <xf numFmtId="165" fontId="25" fillId="0" borderId="0" xfId="0" applyNumberFormat="1" applyFont="1" applyAlignment="1">
      <alignment horizontal="left"/>
    </xf>
    <xf numFmtId="0" fontId="23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left"/>
    </xf>
    <xf numFmtId="165" fontId="20" fillId="0" borderId="0" xfId="1" applyNumberFormat="1" applyFont="1" applyAlignment="1">
      <alignment horizontal="right"/>
    </xf>
    <xf numFmtId="165" fontId="5" fillId="4" borderId="0" xfId="1" applyNumberFormat="1" applyFont="1" applyFill="1" applyAlignment="1">
      <alignment horizontal="center"/>
    </xf>
    <xf numFmtId="165" fontId="20" fillId="0" borderId="0" xfId="1" applyNumberFormat="1" applyFont="1" applyAlignment="1">
      <alignment horizontal="center"/>
    </xf>
    <xf numFmtId="165" fontId="19" fillId="0" borderId="0" xfId="1" applyNumberFormat="1" applyFont="1" applyAlignment="1">
      <alignment horizontal="right" vertical="center" wrapText="1"/>
    </xf>
    <xf numFmtId="165" fontId="18" fillId="5" borderId="24" xfId="1" applyNumberFormat="1" applyFont="1" applyFill="1" applyBorder="1" applyAlignment="1">
      <alignment horizontal="right" vertical="center" wrapText="1"/>
    </xf>
    <xf numFmtId="165" fontId="20" fillId="0" borderId="27" xfId="1" applyNumberFormat="1" applyFont="1" applyBorder="1" applyAlignment="1">
      <alignment horizontal="right"/>
    </xf>
    <xf numFmtId="165" fontId="15" fillId="0" borderId="0" xfId="1" applyNumberFormat="1" applyFont="1" applyAlignment="1">
      <alignment horizontal="right"/>
    </xf>
    <xf numFmtId="165" fontId="16" fillId="4" borderId="13" xfId="1" applyNumberFormat="1" applyFont="1" applyFill="1" applyBorder="1" applyAlignment="1">
      <alignment horizontal="right"/>
    </xf>
    <xf numFmtId="165" fontId="20" fillId="0" borderId="16" xfId="1" applyNumberFormat="1" applyFont="1" applyBorder="1" applyAlignment="1">
      <alignment horizontal="right"/>
    </xf>
    <xf numFmtId="165" fontId="5" fillId="4" borderId="16" xfId="1" applyNumberFormat="1" applyFont="1" applyFill="1" applyBorder="1" applyAlignment="1">
      <alignment horizontal="center"/>
    </xf>
    <xf numFmtId="165" fontId="20" fillId="0" borderId="29" xfId="1" applyNumberFormat="1" applyFont="1" applyBorder="1" applyAlignment="1">
      <alignment horizontal="right"/>
    </xf>
    <xf numFmtId="165" fontId="16" fillId="4" borderId="30" xfId="1" applyNumberFormat="1" applyFont="1" applyFill="1" applyBorder="1" applyAlignment="1">
      <alignment horizontal="right"/>
    </xf>
    <xf numFmtId="165" fontId="20" fillId="0" borderId="20" xfId="1" applyNumberFormat="1" applyFont="1" applyBorder="1" applyAlignment="1">
      <alignment horizontal="right"/>
    </xf>
    <xf numFmtId="165" fontId="16" fillId="4" borderId="27" xfId="1" applyNumberFormat="1" applyFont="1" applyFill="1" applyBorder="1" applyAlignment="1">
      <alignment horizontal="right"/>
    </xf>
    <xf numFmtId="165" fontId="20" fillId="0" borderId="18" xfId="1" applyNumberFormat="1" applyFont="1" applyBorder="1" applyAlignment="1">
      <alignment horizontal="right"/>
    </xf>
    <xf numFmtId="165" fontId="18" fillId="5" borderId="2" xfId="1" applyNumberFormat="1" applyFont="1" applyFill="1" applyBorder="1" applyAlignment="1">
      <alignment horizontal="right" vertical="center" wrapText="1"/>
    </xf>
    <xf numFmtId="165" fontId="20" fillId="0" borderId="16" xfId="1" applyNumberFormat="1" applyFont="1" applyBorder="1" applyAlignment="1">
      <alignment horizontal="center"/>
    </xf>
    <xf numFmtId="165" fontId="5" fillId="4" borderId="18" xfId="1" applyNumberFormat="1" applyFont="1" applyFill="1" applyBorder="1" applyAlignment="1">
      <alignment horizontal="center"/>
    </xf>
    <xf numFmtId="165" fontId="20" fillId="0" borderId="27" xfId="1" applyNumberFormat="1" applyFont="1" applyBorder="1" applyAlignment="1">
      <alignment horizontal="center"/>
    </xf>
    <xf numFmtId="165" fontId="18" fillId="5" borderId="30" xfId="1" applyNumberFormat="1" applyFont="1" applyFill="1" applyBorder="1" applyAlignment="1">
      <alignment horizontal="right" vertical="center" wrapText="1"/>
    </xf>
    <xf numFmtId="165" fontId="20" fillId="0" borderId="31" xfId="1" applyNumberFormat="1" applyFont="1" applyBorder="1" applyAlignment="1">
      <alignment horizontal="right"/>
    </xf>
    <xf numFmtId="165" fontId="20" fillId="0" borderId="5" xfId="1" applyNumberFormat="1" applyFont="1" applyBorder="1" applyAlignment="1">
      <alignment horizontal="right"/>
    </xf>
    <xf numFmtId="165" fontId="20" fillId="0" borderId="5" xfId="1" applyNumberFormat="1" applyFont="1" applyBorder="1" applyAlignment="1">
      <alignment horizontal="center"/>
    </xf>
    <xf numFmtId="165" fontId="20" fillId="0" borderId="29" xfId="1" applyNumberFormat="1" applyFont="1" applyBorder="1" applyAlignment="1">
      <alignment horizontal="center"/>
    </xf>
    <xf numFmtId="165" fontId="20" fillId="0" borderId="1" xfId="1" applyNumberFormat="1" applyFont="1" applyBorder="1" applyAlignment="1">
      <alignment horizontal="center"/>
    </xf>
    <xf numFmtId="165" fontId="18" fillId="5" borderId="18" xfId="1" applyNumberFormat="1" applyFont="1" applyFill="1" applyBorder="1" applyAlignment="1">
      <alignment horizontal="right" vertical="center" wrapText="1"/>
    </xf>
    <xf numFmtId="165" fontId="18" fillId="5" borderId="12" xfId="1" applyNumberFormat="1" applyFont="1" applyFill="1" applyBorder="1" applyAlignment="1">
      <alignment horizontal="right" vertical="center" wrapText="1"/>
    </xf>
    <xf numFmtId="165" fontId="16" fillId="4" borderId="5" xfId="1" applyNumberFormat="1" applyFont="1" applyFill="1" applyBorder="1" applyAlignment="1">
      <alignment horizontal="right"/>
    </xf>
    <xf numFmtId="165" fontId="20" fillId="0" borderId="0" xfId="1" applyNumberFormat="1" applyFont="1" applyFill="1" applyBorder="1" applyAlignment="1">
      <alignment horizontal="right" vertical="center" wrapText="1"/>
    </xf>
    <xf numFmtId="165" fontId="20" fillId="3" borderId="0" xfId="1" applyNumberFormat="1" applyFont="1" applyFill="1" applyBorder="1" applyAlignment="1">
      <alignment horizontal="right" vertical="center" wrapText="1"/>
    </xf>
    <xf numFmtId="165" fontId="20" fillId="0" borderId="1" xfId="1" applyNumberFormat="1" applyFont="1" applyFill="1" applyBorder="1" applyAlignment="1">
      <alignment horizontal="right" vertical="center" wrapText="1"/>
    </xf>
    <xf numFmtId="165" fontId="20" fillId="3" borderId="0" xfId="1" applyNumberFormat="1" applyFont="1" applyFill="1" applyAlignment="1">
      <alignment horizontal="right"/>
    </xf>
    <xf numFmtId="10" fontId="15" fillId="0" borderId="14" xfId="2" applyNumberFormat="1" applyFont="1" applyBorder="1"/>
    <xf numFmtId="10" fontId="15" fillId="0" borderId="12" xfId="2" applyNumberFormat="1" applyFont="1" applyBorder="1"/>
    <xf numFmtId="172" fontId="0" fillId="0" borderId="0" xfId="0" applyNumberFormat="1"/>
    <xf numFmtId="165" fontId="16" fillId="4" borderId="22" xfId="1" applyNumberFormat="1" applyFont="1" applyFill="1" applyBorder="1" applyAlignment="1">
      <alignment horizontal="right"/>
    </xf>
    <xf numFmtId="165" fontId="18" fillId="5" borderId="21" xfId="1" applyNumberFormat="1" applyFont="1" applyFill="1" applyBorder="1" applyAlignment="1">
      <alignment horizontal="right" vertical="center" wrapText="1"/>
    </xf>
    <xf numFmtId="165" fontId="16" fillId="4" borderId="12" xfId="1" applyNumberFormat="1" applyFont="1" applyFill="1" applyBorder="1" applyAlignment="1">
      <alignment horizontal="right"/>
    </xf>
    <xf numFmtId="166" fontId="6" fillId="0" borderId="0" xfId="2" applyNumberFormat="1" applyFont="1"/>
    <xf numFmtId="168" fontId="18" fillId="5" borderId="25" xfId="1" applyNumberFormat="1" applyFont="1" applyFill="1" applyBorder="1" applyAlignment="1">
      <alignment horizontal="right" vertical="center" wrapText="1"/>
    </xf>
    <xf numFmtId="168" fontId="20" fillId="0" borderId="0" xfId="0" applyNumberFormat="1" applyFont="1" applyAlignment="1">
      <alignment horizontal="right"/>
    </xf>
    <xf numFmtId="168" fontId="19" fillId="6" borderId="5" xfId="0" applyNumberFormat="1" applyFont="1" applyFill="1" applyBorder="1"/>
    <xf numFmtId="164" fontId="19" fillId="6" borderId="5" xfId="0" applyNumberFormat="1" applyFont="1" applyFill="1" applyBorder="1"/>
    <xf numFmtId="168" fontId="19" fillId="6" borderId="0" xfId="0" applyNumberFormat="1" applyFont="1" applyFill="1"/>
    <xf numFmtId="168" fontId="16" fillId="7" borderId="0" xfId="0" applyNumberFormat="1" applyFont="1" applyFill="1" applyAlignment="1">
      <alignment horizontal="right"/>
    </xf>
    <xf numFmtId="49" fontId="17" fillId="0" borderId="0" xfId="0" applyNumberFormat="1" applyFont="1" applyAlignment="1">
      <alignment horizontal="center" vertical="center"/>
    </xf>
    <xf numFmtId="0" fontId="17" fillId="0" borderId="0" xfId="1" applyNumberFormat="1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 indent="1"/>
    </xf>
    <xf numFmtId="0" fontId="29" fillId="8" borderId="0" xfId="0" applyFont="1" applyFill="1" applyAlignment="1">
      <alignment horizontal="left" vertical="center" wrapText="1" indent="1"/>
    </xf>
    <xf numFmtId="0" fontId="30" fillId="0" borderId="0" xfId="0" applyFont="1" applyAlignment="1">
      <alignment horizontal="left" vertical="center" wrapText="1" indent="1"/>
    </xf>
    <xf numFmtId="165" fontId="20" fillId="0" borderId="0" xfId="1" applyNumberFormat="1" applyFont="1" applyFill="1" applyAlignment="1">
      <alignment horizontal="right"/>
    </xf>
    <xf numFmtId="164" fontId="0" fillId="0" borderId="0" xfId="1" applyFont="1"/>
    <xf numFmtId="168" fontId="15" fillId="0" borderId="0" xfId="1" applyNumberFormat="1" applyFont="1"/>
    <xf numFmtId="168" fontId="6" fillId="0" borderId="0" xfId="1" applyNumberFormat="1" applyFont="1"/>
    <xf numFmtId="168" fontId="20" fillId="0" borderId="0" xfId="1" applyNumberFormat="1" applyFont="1" applyBorder="1" applyAlignment="1">
      <alignment horizontal="center"/>
    </xf>
    <xf numFmtId="168" fontId="16" fillId="4" borderId="14" xfId="1" applyNumberFormat="1" applyFont="1" applyFill="1" applyBorder="1" applyAlignment="1">
      <alignment horizontal="center"/>
    </xf>
    <xf numFmtId="3" fontId="18" fillId="0" borderId="0" xfId="0" applyNumberFormat="1" applyFont="1" applyAlignment="1">
      <alignment horizontal="left" vertical="center" wrapText="1"/>
    </xf>
    <xf numFmtId="165" fontId="18" fillId="0" borderId="0" xfId="1" applyNumberFormat="1" applyFont="1" applyFill="1" applyAlignment="1">
      <alignment horizontal="right" vertical="center" wrapText="1"/>
    </xf>
    <xf numFmtId="168" fontId="18" fillId="0" borderId="0" xfId="1" applyNumberFormat="1" applyFont="1" applyFill="1" applyAlignment="1">
      <alignment horizontal="right" vertical="center" wrapText="1"/>
    </xf>
    <xf numFmtId="165" fontId="0" fillId="0" borderId="0" xfId="1" applyNumberFormat="1" applyFont="1" applyFill="1"/>
    <xf numFmtId="165" fontId="18" fillId="0" borderId="5" xfId="1" applyNumberFormat="1" applyFont="1" applyFill="1" applyBorder="1" applyAlignment="1">
      <alignment horizontal="right" vertical="center" wrapText="1"/>
    </xf>
    <xf numFmtId="166" fontId="15" fillId="0" borderId="0" xfId="2" applyNumberFormat="1" applyFont="1"/>
    <xf numFmtId="168" fontId="18" fillId="0" borderId="0" xfId="0" quotePrefix="1" applyNumberFormat="1" applyFont="1" applyAlignment="1">
      <alignment horizontal="right" vertical="center" wrapText="1"/>
    </xf>
    <xf numFmtId="168" fontId="18" fillId="0" borderId="5" xfId="0" quotePrefix="1" applyNumberFormat="1" applyFont="1" applyBorder="1" applyAlignment="1">
      <alignment horizontal="right" vertical="center" wrapText="1"/>
    </xf>
    <xf numFmtId="165" fontId="18" fillId="0" borderId="5" xfId="0" quotePrefix="1" applyNumberFormat="1" applyFont="1" applyBorder="1" applyAlignment="1">
      <alignment horizontal="right" vertical="center" wrapText="1"/>
    </xf>
    <xf numFmtId="0" fontId="33" fillId="0" borderId="0" xfId="0" applyFont="1" applyAlignment="1">
      <alignment horizontal="center" vertical="center"/>
    </xf>
    <xf numFmtId="0" fontId="31" fillId="0" borderId="0" xfId="0" applyFont="1"/>
    <xf numFmtId="0" fontId="34" fillId="4" borderId="27" xfId="0" applyFont="1" applyFill="1" applyBorder="1" applyAlignment="1">
      <alignment horizontal="left" vertical="center" wrapText="1"/>
    </xf>
    <xf numFmtId="165" fontId="35" fillId="9" borderId="16" xfId="0" applyNumberFormat="1" applyFont="1" applyFill="1" applyBorder="1" applyAlignment="1">
      <alignment horizontal="left" indent="5"/>
    </xf>
    <xf numFmtId="165" fontId="35" fillId="9" borderId="0" xfId="0" applyNumberFormat="1" applyFont="1" applyFill="1" applyAlignment="1">
      <alignment horizontal="center"/>
    </xf>
    <xf numFmtId="165" fontId="18" fillId="0" borderId="0" xfId="0" applyNumberFormat="1" applyFont="1" applyAlignment="1">
      <alignment horizontal="right" vertical="center" wrapText="1"/>
    </xf>
    <xf numFmtId="165" fontId="16" fillId="0" borderId="0" xfId="0" applyNumberFormat="1" applyFont="1" applyAlignment="1">
      <alignment horizontal="right"/>
    </xf>
    <xf numFmtId="3" fontId="36" fillId="10" borderId="0" xfId="0" applyNumberFormat="1" applyFont="1" applyFill="1" applyAlignment="1">
      <alignment horizontal="right" vertical="center"/>
    </xf>
    <xf numFmtId="0" fontId="36" fillId="10" borderId="0" xfId="0" applyFont="1" applyFill="1" applyAlignment="1">
      <alignment horizontal="right" vertical="center"/>
    </xf>
    <xf numFmtId="3" fontId="37" fillId="0" borderId="0" xfId="0" applyNumberFormat="1" applyFont="1"/>
    <xf numFmtId="170" fontId="19" fillId="0" borderId="0" xfId="0" applyNumberFormat="1" applyFont="1" applyAlignment="1">
      <alignment horizontal="right" vertical="center" wrapText="1"/>
    </xf>
    <xf numFmtId="165" fontId="15" fillId="0" borderId="0" xfId="1" applyNumberFormat="1" applyFont="1" applyFill="1"/>
    <xf numFmtId="164" fontId="0" fillId="0" borderId="0" xfId="1" applyFont="1" applyFill="1"/>
    <xf numFmtId="166" fontId="15" fillId="0" borderId="0" xfId="2" applyNumberFormat="1" applyFont="1" applyFill="1"/>
    <xf numFmtId="166" fontId="0" fillId="0" borderId="0" xfId="2" applyNumberFormat="1" applyFont="1" applyFill="1"/>
    <xf numFmtId="170" fontId="34" fillId="0" borderId="5" xfId="1" applyNumberFormat="1" applyFont="1" applyFill="1" applyBorder="1" applyAlignment="1">
      <alignment horizontal="right" vertical="center" wrapText="1"/>
    </xf>
    <xf numFmtId="165" fontId="16" fillId="0" borderId="0" xfId="11" applyNumberFormat="1" applyFont="1" applyFill="1" applyBorder="1" applyAlignment="1">
      <alignment horizontal="right"/>
    </xf>
    <xf numFmtId="165" fontId="21" fillId="0" borderId="0" xfId="16" applyNumberFormat="1" applyFont="1"/>
    <xf numFmtId="165" fontId="16" fillId="4" borderId="3" xfId="16" applyNumberFormat="1" applyFont="1" applyFill="1" applyBorder="1" applyAlignment="1">
      <alignment horizontal="right"/>
    </xf>
    <xf numFmtId="165" fontId="18" fillId="5" borderId="0" xfId="16" applyNumberFormat="1" applyFont="1" applyFill="1" applyAlignment="1">
      <alignment horizontal="right" vertical="center" wrapText="1"/>
    </xf>
    <xf numFmtId="165" fontId="18" fillId="5" borderId="3" xfId="16" applyNumberFormat="1" applyFont="1" applyFill="1" applyBorder="1" applyAlignment="1">
      <alignment horizontal="right" vertical="center" wrapText="1"/>
    </xf>
    <xf numFmtId="165" fontId="20" fillId="0" borderId="0" xfId="16" applyNumberFormat="1" applyFont="1" applyAlignment="1">
      <alignment horizontal="right"/>
    </xf>
    <xf numFmtId="165" fontId="19" fillId="0" borderId="0" xfId="16" applyNumberFormat="1" applyFont="1" applyAlignment="1">
      <alignment horizontal="right" vertical="center" wrapText="1"/>
    </xf>
    <xf numFmtId="165" fontId="16" fillId="4" borderId="5" xfId="16" applyNumberFormat="1" applyFont="1" applyFill="1" applyBorder="1" applyAlignment="1">
      <alignment horizontal="right"/>
    </xf>
    <xf numFmtId="165" fontId="35" fillId="0" borderId="0" xfId="0" applyNumberFormat="1" applyFont="1" applyAlignment="1">
      <alignment horizontal="center"/>
    </xf>
    <xf numFmtId="9" fontId="15" fillId="0" borderId="0" xfId="2" applyFont="1" applyFill="1" applyBorder="1"/>
    <xf numFmtId="165" fontId="17" fillId="0" borderId="0" xfId="11" applyNumberFormat="1" applyFont="1" applyFill="1" applyAlignment="1">
      <alignment horizontal="center" vertical="center"/>
    </xf>
    <xf numFmtId="165" fontId="17" fillId="0" borderId="0" xfId="17" applyNumberFormat="1" applyFont="1" applyAlignment="1">
      <alignment horizontal="center" vertical="center"/>
    </xf>
    <xf numFmtId="0" fontId="0" fillId="0" borderId="1" xfId="0" applyBorder="1"/>
    <xf numFmtId="165" fontId="16" fillId="4" borderId="25" xfId="17" applyNumberFormat="1" applyFont="1" applyFill="1" applyBorder="1" applyAlignment="1">
      <alignment horizontal="right"/>
    </xf>
    <xf numFmtId="9" fontId="15" fillId="0" borderId="14" xfId="2" applyFont="1" applyBorder="1"/>
    <xf numFmtId="9" fontId="15" fillId="0" borderId="12" xfId="2" applyFont="1" applyBorder="1"/>
    <xf numFmtId="165" fontId="20" fillId="0" borderId="0" xfId="0" applyNumberFormat="1" applyFont="1" applyAlignment="1">
      <alignment horizontal="left"/>
    </xf>
    <xf numFmtId="165" fontId="20" fillId="0" borderId="3" xfId="0" applyNumberFormat="1" applyFont="1" applyBorder="1" applyAlignment="1">
      <alignment horizontal="left"/>
    </xf>
    <xf numFmtId="3" fontId="18" fillId="5" borderId="0" xfId="0" applyNumberFormat="1" applyFont="1" applyFill="1" applyAlignment="1">
      <alignment horizontal="center" vertical="center" wrapText="1"/>
    </xf>
    <xf numFmtId="165" fontId="18" fillId="5" borderId="0" xfId="0" applyNumberFormat="1" applyFont="1" applyFill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49" fontId="25" fillId="0" borderId="0" xfId="0" applyNumberFormat="1" applyFont="1"/>
    <xf numFmtId="0" fontId="26" fillId="0" borderId="0" xfId="0" applyFont="1" applyAlignment="1">
      <alignment horizontal="left" vertical="center" indent="1"/>
    </xf>
    <xf numFmtId="0" fontId="28" fillId="0" borderId="0" xfId="0" applyFont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165" fontId="20" fillId="0" borderId="27" xfId="0" applyNumberFormat="1" applyFont="1" applyBorder="1" applyAlignment="1">
      <alignment horizontal="left"/>
    </xf>
    <xf numFmtId="3" fontId="18" fillId="5" borderId="24" xfId="0" applyNumberFormat="1" applyFont="1" applyFill="1" applyBorder="1" applyAlignment="1">
      <alignment horizontal="left" vertical="center" wrapText="1"/>
    </xf>
    <xf numFmtId="165" fontId="16" fillId="4" borderId="24" xfId="0" applyNumberFormat="1" applyFont="1" applyFill="1" applyBorder="1" applyAlignment="1">
      <alignment horizontal="left"/>
    </xf>
    <xf numFmtId="3" fontId="18" fillId="5" borderId="27" xfId="0" applyNumberFormat="1" applyFont="1" applyFill="1" applyBorder="1" applyAlignment="1">
      <alignment horizontal="left" vertical="center" wrapText="1"/>
    </xf>
    <xf numFmtId="165" fontId="25" fillId="0" borderId="23" xfId="0" applyNumberFormat="1" applyFont="1" applyBorder="1" applyAlignment="1">
      <alignment horizontal="left"/>
    </xf>
    <xf numFmtId="165" fontId="15" fillId="0" borderId="0" xfId="16" applyNumberFormat="1" applyFont="1"/>
    <xf numFmtId="165" fontId="17" fillId="0" borderId="0" xfId="16" applyNumberFormat="1" applyFont="1" applyAlignment="1">
      <alignment horizontal="center" vertical="center"/>
    </xf>
    <xf numFmtId="165" fontId="20" fillId="0" borderId="1" xfId="16" applyNumberFormat="1" applyFont="1" applyBorder="1" applyAlignment="1">
      <alignment horizontal="right"/>
    </xf>
    <xf numFmtId="165" fontId="4" fillId="0" borderId="0" xfId="16" applyNumberFormat="1" applyFont="1"/>
    <xf numFmtId="165" fontId="0" fillId="0" borderId="0" xfId="16" applyNumberFormat="1" applyFont="1"/>
    <xf numFmtId="165" fontId="20" fillId="0" borderId="0" xfId="16" applyNumberFormat="1" applyFont="1" applyBorder="1" applyAlignment="1">
      <alignment horizontal="center"/>
    </xf>
    <xf numFmtId="165" fontId="5" fillId="4" borderId="0" xfId="16" applyNumberFormat="1" applyFont="1" applyFill="1" applyBorder="1" applyAlignment="1">
      <alignment horizontal="center"/>
    </xf>
    <xf numFmtId="165" fontId="20" fillId="0" borderId="0" xfId="16" applyNumberFormat="1" applyFont="1" applyBorder="1" applyAlignment="1">
      <alignment horizontal="right"/>
    </xf>
    <xf numFmtId="165" fontId="18" fillId="5" borderId="14" xfId="16" applyNumberFormat="1" applyFont="1" applyFill="1" applyBorder="1" applyAlignment="1">
      <alignment horizontal="right" vertical="center" wrapText="1"/>
    </xf>
    <xf numFmtId="165" fontId="20" fillId="0" borderId="12" xfId="16" applyNumberFormat="1" applyFont="1" applyBorder="1" applyAlignment="1">
      <alignment horizontal="center"/>
    </xf>
    <xf numFmtId="165" fontId="5" fillId="4" borderId="14" xfId="16" applyNumberFormat="1" applyFont="1" applyFill="1" applyBorder="1" applyAlignment="1">
      <alignment horizontal="center"/>
    </xf>
    <xf numFmtId="165" fontId="5" fillId="4" borderId="12" xfId="16" applyNumberFormat="1" applyFont="1" applyFill="1" applyBorder="1" applyAlignment="1">
      <alignment horizontal="center"/>
    </xf>
    <xf numFmtId="165" fontId="16" fillId="4" borderId="21" xfId="16" applyNumberFormat="1" applyFont="1" applyFill="1" applyBorder="1" applyAlignment="1">
      <alignment horizontal="right"/>
    </xf>
    <xf numFmtId="165" fontId="16" fillId="4" borderId="14" xfId="16" applyNumberFormat="1" applyFont="1" applyFill="1" applyBorder="1" applyAlignment="1">
      <alignment horizontal="right"/>
    </xf>
    <xf numFmtId="165" fontId="20" fillId="0" borderId="12" xfId="16" applyNumberFormat="1" applyFont="1" applyBorder="1" applyAlignment="1">
      <alignment horizontal="right"/>
    </xf>
    <xf numFmtId="165" fontId="16" fillId="4" borderId="28" xfId="16" applyNumberFormat="1" applyFont="1" applyFill="1" applyBorder="1" applyAlignment="1">
      <alignment horizontal="right"/>
    </xf>
    <xf numFmtId="165" fontId="20" fillId="0" borderId="21" xfId="16" applyNumberFormat="1" applyFont="1" applyBorder="1" applyAlignment="1">
      <alignment horizontal="right"/>
    </xf>
    <xf numFmtId="165" fontId="20" fillId="0" borderId="28" xfId="16" applyNumberFormat="1" applyFont="1" applyBorder="1" applyAlignment="1">
      <alignment horizontal="right"/>
    </xf>
    <xf numFmtId="165" fontId="5" fillId="4" borderId="0" xfId="16" applyNumberFormat="1" applyFont="1" applyFill="1" applyAlignment="1">
      <alignment horizontal="center"/>
    </xf>
    <xf numFmtId="168" fontId="20" fillId="0" borderId="0" xfId="16" applyNumberFormat="1" applyFont="1" applyBorder="1" applyAlignment="1">
      <alignment horizontal="center"/>
    </xf>
    <xf numFmtId="168" fontId="16" fillId="4" borderId="14" xfId="16" applyNumberFormat="1" applyFont="1" applyFill="1" applyBorder="1" applyAlignment="1">
      <alignment horizontal="center"/>
    </xf>
    <xf numFmtId="165" fontId="18" fillId="0" borderId="5" xfId="16" applyNumberFormat="1" applyFont="1" applyFill="1" applyBorder="1" applyAlignment="1">
      <alignment horizontal="right" vertical="center" wrapText="1"/>
    </xf>
    <xf numFmtId="0" fontId="32" fillId="0" borderId="0" xfId="0" applyFont="1"/>
    <xf numFmtId="0" fontId="18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 indent="1"/>
    </xf>
    <xf numFmtId="165" fontId="24" fillId="0" borderId="0" xfId="0" applyNumberFormat="1" applyFont="1" applyAlignment="1">
      <alignment horizontal="left" indent="5"/>
    </xf>
    <xf numFmtId="165" fontId="18" fillId="0" borderId="0" xfId="0" applyNumberFormat="1" applyFont="1" applyAlignment="1">
      <alignment horizontal="left" indent="5"/>
    </xf>
    <xf numFmtId="165" fontId="18" fillId="0" borderId="0" xfId="0" applyNumberFormat="1" applyFont="1" applyAlignment="1">
      <alignment horizontal="left"/>
    </xf>
    <xf numFmtId="165" fontId="24" fillId="0" borderId="0" xfId="0" applyNumberFormat="1" applyFont="1" applyAlignment="1">
      <alignment horizontal="left"/>
    </xf>
    <xf numFmtId="0" fontId="24" fillId="0" borderId="0" xfId="0" applyFont="1" applyAlignment="1">
      <alignment horizontal="left" vertical="center" wrapText="1"/>
    </xf>
    <xf numFmtId="165" fontId="32" fillId="0" borderId="0" xfId="0" applyNumberFormat="1" applyFont="1"/>
    <xf numFmtId="170" fontId="0" fillId="0" borderId="0" xfId="1" applyNumberFormat="1" applyFont="1" applyFill="1"/>
    <xf numFmtId="166" fontId="2" fillId="0" borderId="0" xfId="2" applyNumberFormat="1" applyFont="1" applyFill="1"/>
    <xf numFmtId="165" fontId="5" fillId="4" borderId="17" xfId="1" applyNumberFormat="1" applyFont="1" applyFill="1" applyBorder="1" applyAlignment="1">
      <alignment horizontal="center"/>
    </xf>
    <xf numFmtId="2" fontId="15" fillId="0" borderId="0" xfId="2" applyNumberFormat="1" applyFont="1"/>
    <xf numFmtId="166" fontId="18" fillId="5" borderId="3" xfId="2" applyNumberFormat="1" applyFont="1" applyFill="1" applyBorder="1" applyAlignment="1">
      <alignment horizontal="right" vertical="center" wrapText="1"/>
    </xf>
    <xf numFmtId="14" fontId="15" fillId="0" borderId="3" xfId="11" applyNumberFormat="1" applyFont="1" applyBorder="1"/>
    <xf numFmtId="167" fontId="15" fillId="0" borderId="3" xfId="11" applyNumberFormat="1" applyFont="1" applyBorder="1"/>
    <xf numFmtId="167" fontId="15" fillId="0" borderId="3" xfId="11" applyNumberFormat="1" applyFont="1" applyBorder="1" applyAlignment="1">
      <alignment horizontal="center"/>
    </xf>
    <xf numFmtId="167" fontId="15" fillId="0" borderId="3" xfId="11" applyNumberFormat="1" applyFont="1" applyFill="1" applyBorder="1" applyAlignment="1"/>
    <xf numFmtId="14" fontId="15" fillId="0" borderId="0" xfId="11" applyNumberFormat="1" applyFont="1"/>
    <xf numFmtId="167" fontId="15" fillId="0" borderId="0" xfId="11" applyNumberFormat="1" applyFont="1"/>
    <xf numFmtId="167" fontId="15" fillId="0" borderId="0" xfId="11" applyNumberFormat="1" applyFont="1" applyAlignment="1">
      <alignment horizontal="center"/>
    </xf>
    <xf numFmtId="14" fontId="15" fillId="0" borderId="3" xfId="11" applyNumberFormat="1" applyFont="1" applyFill="1" applyBorder="1"/>
    <xf numFmtId="167" fontId="15" fillId="0" borderId="3" xfId="11" applyNumberFormat="1" applyFont="1" applyFill="1" applyBorder="1"/>
    <xf numFmtId="167" fontId="15" fillId="0" borderId="3" xfId="11" applyNumberFormat="1" applyFont="1" applyFill="1" applyBorder="1" applyAlignment="1">
      <alignment horizontal="center"/>
    </xf>
    <xf numFmtId="173" fontId="20" fillId="0" borderId="0" xfId="1" applyNumberFormat="1" applyFont="1" applyAlignment="1">
      <alignment horizontal="right"/>
    </xf>
    <xf numFmtId="171" fontId="15" fillId="0" borderId="0" xfId="0" applyNumberFormat="1" applyFont="1"/>
    <xf numFmtId="0" fontId="16" fillId="4" borderId="13" xfId="0" applyFont="1" applyFill="1" applyBorder="1" applyAlignment="1">
      <alignment horizontal="left" wrapText="1"/>
    </xf>
    <xf numFmtId="0" fontId="15" fillId="0" borderId="16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6" xfId="0" applyFont="1" applyBorder="1" applyAlignment="1">
      <alignment wrapText="1"/>
    </xf>
    <xf numFmtId="0" fontId="20" fillId="0" borderId="18" xfId="0" applyFont="1" applyBorder="1" applyAlignment="1">
      <alignment horizontal="left" vertical="center" wrapText="1"/>
    </xf>
    <xf numFmtId="165" fontId="39" fillId="0" borderId="0" xfId="11" applyNumberFormat="1" applyFont="1" applyFill="1" applyAlignment="1">
      <alignment horizontal="center" vertical="center"/>
    </xf>
    <xf numFmtId="165" fontId="16" fillId="0" borderId="0" xfId="1" applyNumberFormat="1" applyFont="1" applyFill="1" applyBorder="1" applyAlignment="1">
      <alignment horizontal="right"/>
    </xf>
    <xf numFmtId="0" fontId="16" fillId="0" borderId="0" xfId="0" applyFont="1" applyAlignment="1">
      <alignment horizontal="left" vertical="center" wrapText="1"/>
    </xf>
    <xf numFmtId="165" fontId="16" fillId="0" borderId="16" xfId="0" applyNumberFormat="1" applyFont="1" applyBorder="1" applyAlignment="1">
      <alignment horizontal="left" indent="3"/>
    </xf>
  </cellXfs>
  <cellStyles count="19">
    <cellStyle name="Normal" xfId="0" builtinId="0"/>
    <cellStyle name="Normal 2" xfId="6" xr:uid="{1B79B64C-9A5A-40EF-A462-AD8D33CA3387}"/>
    <cellStyle name="Normal 25" xfId="5" xr:uid="{8F2FF83D-BE0E-44D0-B0B5-6076610AE929}"/>
    <cellStyle name="Porcentagem" xfId="2" builtinId="5"/>
    <cellStyle name="Porcentagem 2" xfId="7" xr:uid="{BF761374-8462-4069-BC46-C4841C31C548}"/>
    <cellStyle name="Vírgula" xfId="1" builtinId="3"/>
    <cellStyle name="Vírgula 10 2" xfId="3" xr:uid="{817816E9-3C32-4518-A1D3-B1FA79FEB6F7}"/>
    <cellStyle name="Vírgula 10 2 2" xfId="4" xr:uid="{C6795FCB-7A38-4CFC-A062-2941F75F9FD7}"/>
    <cellStyle name="Vírgula 10 2 2 2" xfId="10" xr:uid="{FEF9809F-9607-490C-AAF5-957FABFB5A3F}"/>
    <cellStyle name="Vírgula 10 2 2 2 2" xfId="16" xr:uid="{D69A2203-6AA4-44EC-B5EE-B3AD7DAC4EDD}"/>
    <cellStyle name="Vírgula 10 2 2 3" xfId="13" xr:uid="{544BE309-D263-45B2-9F39-A3E07C663132}"/>
    <cellStyle name="Vírgula 10 2 3" xfId="9" xr:uid="{F14EF177-630A-4104-BF63-F8AE8FFD7F6B}"/>
    <cellStyle name="Vírgula 10 2 3 2" xfId="15" xr:uid="{FCA9C9BA-7DF7-41CA-8E63-4E913F6AB972}"/>
    <cellStyle name="Vírgula 10 2 4" xfId="12" xr:uid="{8DEF694C-9CB6-40A3-85D3-47511465B5AC}"/>
    <cellStyle name="Vírgula 2" xfId="8" xr:uid="{2717E58D-B52A-4EFA-902A-0B21399C4D19}"/>
    <cellStyle name="Vírgula 2 2" xfId="14" xr:uid="{E115C7A7-C71E-4D58-9F46-983E7C7F69CF}"/>
    <cellStyle name="Vírgula 3" xfId="11" xr:uid="{71218AF5-995D-4F72-B689-BC1CCD5DFAAB}"/>
    <cellStyle name="Vírgula 3 2" xfId="17" xr:uid="{A0F7590C-3F64-4E25-A8F5-D9485819287C}"/>
    <cellStyle name="Vírgula 3 3" xfId="18" xr:uid="{B6099BB6-CDED-4E48-B232-555A746FB357}"/>
  </cellStyles>
  <dxfs count="0"/>
  <tableStyles count="0" defaultTableStyle="TableStyleMedium2" defaultPivotStyle="PivotStyleLight16"/>
  <colors>
    <mruColors>
      <color rgb="FF1D3F6F"/>
      <color rgb="FF4200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Stores!A1"/><Relationship Id="rId13" Type="http://schemas.openxmlformats.org/officeDocument/2006/relationships/hyperlink" Target="#ROIC!A1"/><Relationship Id="rId3" Type="http://schemas.openxmlformats.org/officeDocument/2006/relationships/hyperlink" Target="#'Income Statement'!A1"/><Relationship Id="rId7" Type="http://schemas.openxmlformats.org/officeDocument/2006/relationships/hyperlink" Target="#RFS!A1"/><Relationship Id="rId12" Type="http://schemas.openxmlformats.org/officeDocument/2006/relationships/hyperlink" Target="#'Pre-IFRS Retail'!A1"/><Relationship Id="rId2" Type="http://schemas.openxmlformats.org/officeDocument/2006/relationships/hyperlink" Target="#'Cash Flow'!A1"/><Relationship Id="rId1" Type="http://schemas.openxmlformats.org/officeDocument/2006/relationships/hyperlink" Target="#'Balance Sheet'!A1"/><Relationship Id="rId6" Type="http://schemas.openxmlformats.org/officeDocument/2006/relationships/hyperlink" Target="#'Operating Data'!A1"/><Relationship Id="rId11" Type="http://schemas.openxmlformats.org/officeDocument/2006/relationships/hyperlink" Target="#Retail!A1"/><Relationship Id="rId5" Type="http://schemas.openxmlformats.org/officeDocument/2006/relationships/hyperlink" Target="#Expenses!A1"/><Relationship Id="rId10" Type="http://schemas.openxmlformats.org/officeDocument/2006/relationships/hyperlink" Target="#'C&amp;A Pay'!A1"/><Relationship Id="rId4" Type="http://schemas.openxmlformats.org/officeDocument/2006/relationships/hyperlink" Target="#'Pre-IFRS Income Statement'!A1"/><Relationship Id="rId9" Type="http://schemas.openxmlformats.org/officeDocument/2006/relationships/hyperlink" Target="#CAPEX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209831</xdr:colOff>
      <xdr:row>10</xdr:row>
      <xdr:rowOff>123824</xdr:rowOff>
    </xdr:from>
    <xdr:to>
      <xdr:col>2</xdr:col>
      <xdr:colOff>246528</xdr:colOff>
      <xdr:row>12</xdr:row>
      <xdr:rowOff>175979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CE405E-F0B4-428F-8628-CD271239DA03}"/>
            </a:ext>
          </a:extLst>
        </xdr:cNvPr>
        <xdr:cNvSpPr/>
      </xdr:nvSpPr>
      <xdr:spPr>
        <a:xfrm>
          <a:off x="209831" y="2130424"/>
          <a:ext cx="1319397" cy="4204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Balance Sheet</a:t>
          </a:r>
        </a:p>
      </xdr:txBody>
    </xdr:sp>
    <xdr:clientData/>
  </xdr:twoCellAnchor>
  <xdr:twoCellAnchor>
    <xdr:from>
      <xdr:col>2</xdr:col>
      <xdr:colOff>428054</xdr:colOff>
      <xdr:row>10</xdr:row>
      <xdr:rowOff>123824</xdr:rowOff>
    </xdr:from>
    <xdr:to>
      <xdr:col>4</xdr:col>
      <xdr:colOff>464749</xdr:colOff>
      <xdr:row>12</xdr:row>
      <xdr:rowOff>175979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65D7EE-C8AC-4304-95A9-509653981B4D}"/>
            </a:ext>
          </a:extLst>
        </xdr:cNvPr>
        <xdr:cNvSpPr/>
      </xdr:nvSpPr>
      <xdr:spPr>
        <a:xfrm>
          <a:off x="1710754" y="2130424"/>
          <a:ext cx="1319395" cy="4204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Cash Flow</a:t>
          </a:r>
        </a:p>
      </xdr:txBody>
    </xdr:sp>
    <xdr:clientData/>
  </xdr:twoCellAnchor>
  <xdr:twoCellAnchor>
    <xdr:from>
      <xdr:col>0</xdr:col>
      <xdr:colOff>209831</xdr:colOff>
      <xdr:row>13</xdr:row>
      <xdr:rowOff>22678</xdr:rowOff>
    </xdr:from>
    <xdr:to>
      <xdr:col>2</xdr:col>
      <xdr:colOff>246528</xdr:colOff>
      <xdr:row>15</xdr:row>
      <xdr:rowOff>139700</xdr:rowOff>
    </xdr:to>
    <xdr:sp macro="" textlink="">
      <xdr:nvSpPr>
        <xdr:cNvPr id="6" name="Retângulo: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3A8AD1-64C5-4117-BA6A-AB93721F1B05}"/>
            </a:ext>
          </a:extLst>
        </xdr:cNvPr>
        <xdr:cNvSpPr/>
      </xdr:nvSpPr>
      <xdr:spPr>
        <a:xfrm>
          <a:off x="209831" y="2581728"/>
          <a:ext cx="1319397" cy="485322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Income Statement</a:t>
          </a:r>
        </a:p>
      </xdr:txBody>
    </xdr:sp>
    <xdr:clientData/>
  </xdr:twoCellAnchor>
  <xdr:twoCellAnchor>
    <xdr:from>
      <xdr:col>2</xdr:col>
      <xdr:colOff>428054</xdr:colOff>
      <xdr:row>13</xdr:row>
      <xdr:rowOff>9978</xdr:rowOff>
    </xdr:from>
    <xdr:to>
      <xdr:col>4</xdr:col>
      <xdr:colOff>464749</xdr:colOff>
      <xdr:row>15</xdr:row>
      <xdr:rowOff>139700</xdr:rowOff>
    </xdr:to>
    <xdr:sp macro="" textlink="">
      <xdr:nvSpPr>
        <xdr:cNvPr id="7" name="Retângulo: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0C20F1-216A-4124-A60E-BE22F434D3DE}"/>
            </a:ext>
          </a:extLst>
        </xdr:cNvPr>
        <xdr:cNvSpPr/>
      </xdr:nvSpPr>
      <xdr:spPr>
        <a:xfrm>
          <a:off x="1710754" y="2569028"/>
          <a:ext cx="1319395" cy="498022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Pre - IFRS</a:t>
          </a:r>
          <a:r>
            <a:rPr lang="pt-BR" sz="1000" baseline="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 Income Statement</a:t>
          </a:r>
          <a:endParaRPr lang="pt-BR" sz="1000">
            <a:ln>
              <a:solidFill>
                <a:schemeClr val="bg1"/>
              </a:solidFill>
            </a:ln>
            <a:solidFill>
              <a:schemeClr val="lt1"/>
            </a:solidFill>
            <a:latin typeface="Geograph" panose="020B0503030202060203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209831</xdr:colOff>
      <xdr:row>15</xdr:row>
      <xdr:rowOff>156483</xdr:rowOff>
    </xdr:from>
    <xdr:to>
      <xdr:col>2</xdr:col>
      <xdr:colOff>246528</xdr:colOff>
      <xdr:row>18</xdr:row>
      <xdr:rowOff>24489</xdr:rowOff>
    </xdr:to>
    <xdr:sp macro="" textlink="">
      <xdr:nvSpPr>
        <xdr:cNvPr id="8" name="Retângulo: Cantos Arredondados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A8DA986-8F5F-42F1-82E6-8DF06F25B4A5}"/>
            </a:ext>
          </a:extLst>
        </xdr:cNvPr>
        <xdr:cNvSpPr/>
      </xdr:nvSpPr>
      <xdr:spPr>
        <a:xfrm>
          <a:off x="209831" y="3083833"/>
          <a:ext cx="1319397" cy="42045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Expenses</a:t>
          </a:r>
        </a:p>
      </xdr:txBody>
    </xdr:sp>
    <xdr:clientData/>
  </xdr:twoCellAnchor>
  <xdr:twoCellAnchor>
    <xdr:from>
      <xdr:col>2</xdr:col>
      <xdr:colOff>428054</xdr:colOff>
      <xdr:row>15</xdr:row>
      <xdr:rowOff>156483</xdr:rowOff>
    </xdr:from>
    <xdr:to>
      <xdr:col>4</xdr:col>
      <xdr:colOff>464749</xdr:colOff>
      <xdr:row>18</xdr:row>
      <xdr:rowOff>24489</xdr:rowOff>
    </xdr:to>
    <xdr:sp macro="" textlink="">
      <xdr:nvSpPr>
        <xdr:cNvPr id="9" name="Retângulo: Cantos Arredondado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1A45EF-D1AF-46A1-BDF2-43AAF3CE6AA5}"/>
            </a:ext>
          </a:extLst>
        </xdr:cNvPr>
        <xdr:cNvSpPr/>
      </xdr:nvSpPr>
      <xdr:spPr>
        <a:xfrm>
          <a:off x="1710754" y="3083833"/>
          <a:ext cx="1319395" cy="42045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Operating Data</a:t>
          </a:r>
        </a:p>
      </xdr:txBody>
    </xdr:sp>
    <xdr:clientData/>
  </xdr:twoCellAnchor>
  <xdr:twoCellAnchor>
    <xdr:from>
      <xdr:col>0</xdr:col>
      <xdr:colOff>209831</xdr:colOff>
      <xdr:row>18</xdr:row>
      <xdr:rowOff>39461</xdr:rowOff>
    </xdr:from>
    <xdr:to>
      <xdr:col>2</xdr:col>
      <xdr:colOff>246528</xdr:colOff>
      <xdr:row>20</xdr:row>
      <xdr:rowOff>91616</xdr:rowOff>
    </xdr:to>
    <xdr:sp macro="" textlink="">
      <xdr:nvSpPr>
        <xdr:cNvPr id="10" name="Retângulo: Cantos Arredondado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1AEEB06-545E-4DE7-ADA3-E0D1D70FE03B}"/>
            </a:ext>
          </a:extLst>
        </xdr:cNvPr>
        <xdr:cNvSpPr/>
      </xdr:nvSpPr>
      <xdr:spPr>
        <a:xfrm>
          <a:off x="209831" y="3519261"/>
          <a:ext cx="1319397" cy="4204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RFS</a:t>
          </a:r>
        </a:p>
      </xdr:txBody>
    </xdr:sp>
    <xdr:clientData/>
  </xdr:twoCellAnchor>
  <xdr:twoCellAnchor>
    <xdr:from>
      <xdr:col>2</xdr:col>
      <xdr:colOff>428054</xdr:colOff>
      <xdr:row>20</xdr:row>
      <xdr:rowOff>103417</xdr:rowOff>
    </xdr:from>
    <xdr:to>
      <xdr:col>4</xdr:col>
      <xdr:colOff>464749</xdr:colOff>
      <xdr:row>22</xdr:row>
      <xdr:rowOff>149222</xdr:rowOff>
    </xdr:to>
    <xdr:sp macro="" textlink="">
      <xdr:nvSpPr>
        <xdr:cNvPr id="11" name="Retângulo: Cantos Arredondados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3959E24-CB7B-4D22-BF58-5E0D74D640CC}"/>
            </a:ext>
          </a:extLst>
        </xdr:cNvPr>
        <xdr:cNvSpPr/>
      </xdr:nvSpPr>
      <xdr:spPr>
        <a:xfrm>
          <a:off x="1710754" y="3951517"/>
          <a:ext cx="1319395" cy="41410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Stores</a:t>
          </a:r>
        </a:p>
      </xdr:txBody>
    </xdr:sp>
    <xdr:clientData/>
  </xdr:twoCellAnchor>
  <xdr:twoCellAnchor>
    <xdr:from>
      <xdr:col>0</xdr:col>
      <xdr:colOff>209831</xdr:colOff>
      <xdr:row>20</xdr:row>
      <xdr:rowOff>103417</xdr:rowOff>
    </xdr:from>
    <xdr:to>
      <xdr:col>2</xdr:col>
      <xdr:colOff>246528</xdr:colOff>
      <xdr:row>22</xdr:row>
      <xdr:rowOff>149222</xdr:rowOff>
    </xdr:to>
    <xdr:sp macro="" textlink="">
      <xdr:nvSpPr>
        <xdr:cNvPr id="12" name="Retângulo: Cantos Arredondados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CD5CA10-ABFC-4B7F-8812-04C144F806AC}"/>
            </a:ext>
          </a:extLst>
        </xdr:cNvPr>
        <xdr:cNvSpPr/>
      </xdr:nvSpPr>
      <xdr:spPr>
        <a:xfrm>
          <a:off x="209831" y="3951517"/>
          <a:ext cx="1319397" cy="41410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CAPEX</a:t>
          </a:r>
        </a:p>
      </xdr:txBody>
    </xdr:sp>
    <xdr:clientData/>
  </xdr:twoCellAnchor>
  <xdr:twoCellAnchor>
    <xdr:from>
      <xdr:col>2</xdr:col>
      <xdr:colOff>428054</xdr:colOff>
      <xdr:row>18</xdr:row>
      <xdr:rowOff>39461</xdr:rowOff>
    </xdr:from>
    <xdr:to>
      <xdr:col>4</xdr:col>
      <xdr:colOff>464749</xdr:colOff>
      <xdr:row>20</xdr:row>
      <xdr:rowOff>91616</xdr:rowOff>
    </xdr:to>
    <xdr:sp macro="" textlink="">
      <xdr:nvSpPr>
        <xdr:cNvPr id="24" name="Retângulo: Cantos Arredondados 2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7738BB6-B99D-4732-BFFA-B0290FC9CECC}"/>
            </a:ext>
          </a:extLst>
        </xdr:cNvPr>
        <xdr:cNvSpPr/>
      </xdr:nvSpPr>
      <xdr:spPr>
        <a:xfrm>
          <a:off x="1710754" y="3519261"/>
          <a:ext cx="1319395" cy="4204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 C&amp;A Pay</a:t>
          </a:r>
        </a:p>
      </xdr:txBody>
    </xdr:sp>
    <xdr:clientData/>
  </xdr:twoCellAnchor>
  <xdr:twoCellAnchor>
    <xdr:from>
      <xdr:col>0</xdr:col>
      <xdr:colOff>40621</xdr:colOff>
      <xdr:row>0</xdr:row>
      <xdr:rowOff>105336</xdr:rowOff>
    </xdr:from>
    <xdr:to>
      <xdr:col>6</xdr:col>
      <xdr:colOff>317500</xdr:colOff>
      <xdr:row>5</xdr:row>
      <xdr:rowOff>133350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4B44B0B2-D673-4809-BF8F-EFDB6864DCC2}"/>
            </a:ext>
          </a:extLst>
        </xdr:cNvPr>
        <xdr:cNvGrpSpPr/>
      </xdr:nvGrpSpPr>
      <xdr:grpSpPr>
        <a:xfrm>
          <a:off x="40621" y="105336"/>
          <a:ext cx="3934479" cy="1151964"/>
          <a:chOff x="814174" y="4407986"/>
          <a:chExt cx="4341878" cy="1382555"/>
        </a:xfrm>
      </xdr:grpSpPr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2B76945D-21EB-FEB9-338D-89C21DF247A0}"/>
              </a:ext>
            </a:extLst>
          </xdr:cNvPr>
          <xdr:cNvSpPr/>
        </xdr:nvSpPr>
        <xdr:spPr>
          <a:xfrm>
            <a:off x="3353668" y="4407986"/>
            <a:ext cx="1802384" cy="1382555"/>
          </a:xfrm>
          <a:custGeom>
            <a:avLst/>
            <a:gdLst>
              <a:gd name="textAreaLeft" fmla="*/ 0 w 1191600"/>
              <a:gd name="textAreaRight" fmla="*/ 1191960 w 1191600"/>
              <a:gd name="textAreaTop" fmla="*/ 0 h 914040"/>
              <a:gd name="textAreaBottom" fmla="*/ 914400 h 914040"/>
            </a:gdLst>
            <a:ahLst/>
            <a:cxnLst/>
            <a:rect l="textAreaLeft" t="textAreaTop" r="textAreaRight" b="textAreaBottom"/>
            <a:pathLst>
              <a:path w="1340" h="1026">
                <a:moveTo>
                  <a:pt x="1270" y="368"/>
                </a:moveTo>
                <a:cubicBezTo>
                  <a:pt x="1249" y="305"/>
                  <a:pt x="1262" y="259"/>
                  <a:pt x="1225" y="213"/>
                </a:cubicBezTo>
                <a:cubicBezTo>
                  <a:pt x="1184" y="173"/>
                  <a:pt x="1135" y="181"/>
                  <a:pt x="1082" y="150"/>
                </a:cubicBezTo>
                <a:cubicBezTo>
                  <a:pt x="1031" y="115"/>
                  <a:pt x="1019" y="69"/>
                  <a:pt x="969" y="50"/>
                </a:cubicBezTo>
                <a:cubicBezTo>
                  <a:pt x="912" y="33"/>
                  <a:pt x="877" y="62"/>
                  <a:pt x="812" y="53"/>
                </a:cubicBezTo>
                <a:cubicBezTo>
                  <a:pt x="741" y="40"/>
                  <a:pt x="732" y="3"/>
                  <a:pt x="670" y="0"/>
                </a:cubicBezTo>
                <a:cubicBezTo>
                  <a:pt x="670" y="0"/>
                  <a:pt x="670" y="0"/>
                  <a:pt x="670" y="0"/>
                </a:cubicBezTo>
                <a:cubicBezTo>
                  <a:pt x="670" y="0"/>
                  <a:pt x="670" y="0"/>
                  <a:pt x="670" y="0"/>
                </a:cubicBezTo>
                <a:cubicBezTo>
                  <a:pt x="608" y="3"/>
                  <a:pt x="598" y="40"/>
                  <a:pt x="528" y="53"/>
                </a:cubicBezTo>
                <a:cubicBezTo>
                  <a:pt x="463" y="62"/>
                  <a:pt x="428" y="33"/>
                  <a:pt x="371" y="50"/>
                </a:cubicBezTo>
                <a:cubicBezTo>
                  <a:pt x="320" y="69"/>
                  <a:pt x="309" y="115"/>
                  <a:pt x="258" y="150"/>
                </a:cubicBezTo>
                <a:cubicBezTo>
                  <a:pt x="205" y="181"/>
                  <a:pt x="156" y="173"/>
                  <a:pt x="114" y="213"/>
                </a:cubicBezTo>
                <a:cubicBezTo>
                  <a:pt x="78" y="259"/>
                  <a:pt x="91" y="305"/>
                  <a:pt x="70" y="368"/>
                </a:cubicBezTo>
                <a:cubicBezTo>
                  <a:pt x="45" y="430"/>
                  <a:pt x="0" y="451"/>
                  <a:pt x="0" y="513"/>
                </a:cubicBezTo>
                <a:cubicBezTo>
                  <a:pt x="0" y="574"/>
                  <a:pt x="45" y="596"/>
                  <a:pt x="70" y="658"/>
                </a:cubicBezTo>
                <a:cubicBezTo>
                  <a:pt x="91" y="721"/>
                  <a:pt x="78" y="767"/>
                  <a:pt x="114" y="813"/>
                </a:cubicBezTo>
                <a:cubicBezTo>
                  <a:pt x="156" y="853"/>
                  <a:pt x="205" y="845"/>
                  <a:pt x="258" y="876"/>
                </a:cubicBezTo>
                <a:cubicBezTo>
                  <a:pt x="309" y="911"/>
                  <a:pt x="320" y="957"/>
                  <a:pt x="371" y="976"/>
                </a:cubicBezTo>
                <a:cubicBezTo>
                  <a:pt x="428" y="993"/>
                  <a:pt x="463" y="964"/>
                  <a:pt x="528" y="973"/>
                </a:cubicBezTo>
                <a:cubicBezTo>
                  <a:pt x="598" y="986"/>
                  <a:pt x="608" y="1023"/>
                  <a:pt x="670" y="1026"/>
                </a:cubicBezTo>
                <a:cubicBezTo>
                  <a:pt x="670" y="1026"/>
                  <a:pt x="670" y="1026"/>
                  <a:pt x="670" y="1026"/>
                </a:cubicBezTo>
                <a:cubicBezTo>
                  <a:pt x="732" y="1023"/>
                  <a:pt x="741" y="986"/>
                  <a:pt x="812" y="973"/>
                </a:cubicBezTo>
                <a:cubicBezTo>
                  <a:pt x="877" y="964"/>
                  <a:pt x="912" y="993"/>
                  <a:pt x="969" y="976"/>
                </a:cubicBezTo>
                <a:cubicBezTo>
                  <a:pt x="1019" y="957"/>
                  <a:pt x="1031" y="911"/>
                  <a:pt x="1082" y="876"/>
                </a:cubicBezTo>
                <a:cubicBezTo>
                  <a:pt x="1135" y="845"/>
                  <a:pt x="1184" y="853"/>
                  <a:pt x="1225" y="813"/>
                </a:cubicBezTo>
                <a:cubicBezTo>
                  <a:pt x="1262" y="767"/>
                  <a:pt x="1249" y="721"/>
                  <a:pt x="1270" y="658"/>
                </a:cubicBezTo>
                <a:cubicBezTo>
                  <a:pt x="1295" y="596"/>
                  <a:pt x="1340" y="573"/>
                  <a:pt x="1340" y="513"/>
                </a:cubicBezTo>
                <a:cubicBezTo>
                  <a:pt x="1340" y="451"/>
                  <a:pt x="1295" y="430"/>
                  <a:pt x="1270" y="368"/>
                </a:cubicBezTo>
                <a:moveTo>
                  <a:pt x="579" y="700"/>
                </a:moveTo>
                <a:cubicBezTo>
                  <a:pt x="579" y="703"/>
                  <a:pt x="577" y="705"/>
                  <a:pt x="573" y="705"/>
                </a:cubicBezTo>
                <a:cubicBezTo>
                  <a:pt x="550" y="705"/>
                  <a:pt x="550" y="705"/>
                  <a:pt x="550" y="705"/>
                </a:cubicBezTo>
                <a:cubicBezTo>
                  <a:pt x="548" y="705"/>
                  <a:pt x="546" y="705"/>
                  <a:pt x="544" y="702"/>
                </a:cubicBezTo>
                <a:cubicBezTo>
                  <a:pt x="543" y="699"/>
                  <a:pt x="541" y="695"/>
                  <a:pt x="535" y="695"/>
                </a:cubicBezTo>
                <a:cubicBezTo>
                  <a:pt x="522" y="695"/>
                  <a:pt x="499" y="709"/>
                  <a:pt x="447" y="709"/>
                </a:cubicBezTo>
                <a:cubicBezTo>
                  <a:pt x="330" y="709"/>
                  <a:pt x="266" y="612"/>
                  <a:pt x="266" y="505"/>
                </a:cubicBezTo>
                <a:cubicBezTo>
                  <a:pt x="266" y="380"/>
                  <a:pt x="342" y="300"/>
                  <a:pt x="446" y="300"/>
                </a:cubicBezTo>
                <a:cubicBezTo>
                  <a:pt x="479" y="300"/>
                  <a:pt x="498" y="307"/>
                  <a:pt x="509" y="312"/>
                </a:cubicBezTo>
                <a:cubicBezTo>
                  <a:pt x="518" y="316"/>
                  <a:pt x="522" y="318"/>
                  <a:pt x="527" y="318"/>
                </a:cubicBezTo>
                <a:cubicBezTo>
                  <a:pt x="536" y="318"/>
                  <a:pt x="538" y="314"/>
                  <a:pt x="541" y="308"/>
                </a:cubicBezTo>
                <a:cubicBezTo>
                  <a:pt x="542" y="304"/>
                  <a:pt x="543" y="303"/>
                  <a:pt x="546" y="303"/>
                </a:cubicBezTo>
                <a:cubicBezTo>
                  <a:pt x="570" y="303"/>
                  <a:pt x="570" y="303"/>
                  <a:pt x="570" y="303"/>
                </a:cubicBezTo>
                <a:cubicBezTo>
                  <a:pt x="573" y="303"/>
                  <a:pt x="576" y="305"/>
                  <a:pt x="576" y="309"/>
                </a:cubicBezTo>
                <a:cubicBezTo>
                  <a:pt x="576" y="411"/>
                  <a:pt x="576" y="411"/>
                  <a:pt x="576" y="411"/>
                </a:cubicBezTo>
                <a:cubicBezTo>
                  <a:pt x="576" y="415"/>
                  <a:pt x="573" y="417"/>
                  <a:pt x="570" y="417"/>
                </a:cubicBezTo>
                <a:cubicBezTo>
                  <a:pt x="547" y="417"/>
                  <a:pt x="547" y="417"/>
                  <a:pt x="547" y="417"/>
                </a:cubicBezTo>
                <a:cubicBezTo>
                  <a:pt x="544" y="417"/>
                  <a:pt x="542" y="416"/>
                  <a:pt x="541" y="412"/>
                </a:cubicBezTo>
                <a:cubicBezTo>
                  <a:pt x="532" y="364"/>
                  <a:pt x="515" y="335"/>
                  <a:pt x="461" y="335"/>
                </a:cubicBezTo>
                <a:cubicBezTo>
                  <a:pt x="393" y="335"/>
                  <a:pt x="377" y="439"/>
                  <a:pt x="377" y="491"/>
                </a:cubicBezTo>
                <a:cubicBezTo>
                  <a:pt x="377" y="570"/>
                  <a:pt x="386" y="675"/>
                  <a:pt x="464" y="675"/>
                </a:cubicBezTo>
                <a:cubicBezTo>
                  <a:pt x="521" y="675"/>
                  <a:pt x="537" y="643"/>
                  <a:pt x="545" y="597"/>
                </a:cubicBezTo>
                <a:cubicBezTo>
                  <a:pt x="546" y="592"/>
                  <a:pt x="548" y="592"/>
                  <a:pt x="550" y="592"/>
                </a:cubicBezTo>
                <a:cubicBezTo>
                  <a:pt x="573" y="592"/>
                  <a:pt x="573" y="592"/>
                  <a:pt x="573" y="592"/>
                </a:cubicBezTo>
                <a:cubicBezTo>
                  <a:pt x="577" y="592"/>
                  <a:pt x="579" y="594"/>
                  <a:pt x="579" y="597"/>
                </a:cubicBezTo>
                <a:lnTo>
                  <a:pt x="579" y="700"/>
                </a:lnTo>
                <a:close/>
                <a:moveTo>
                  <a:pt x="630" y="570"/>
                </a:moveTo>
                <a:cubicBezTo>
                  <a:pt x="592" y="570"/>
                  <a:pt x="562" y="550"/>
                  <a:pt x="561" y="516"/>
                </a:cubicBezTo>
                <a:cubicBezTo>
                  <a:pt x="560" y="486"/>
                  <a:pt x="588" y="465"/>
                  <a:pt x="611" y="458"/>
                </a:cubicBezTo>
                <a:cubicBezTo>
                  <a:pt x="604" y="449"/>
                  <a:pt x="598" y="438"/>
                  <a:pt x="598" y="424"/>
                </a:cubicBezTo>
                <a:cubicBezTo>
                  <a:pt x="598" y="390"/>
                  <a:pt x="626" y="374"/>
                  <a:pt x="656" y="374"/>
                </a:cubicBezTo>
                <a:cubicBezTo>
                  <a:pt x="686" y="374"/>
                  <a:pt x="707" y="391"/>
                  <a:pt x="707" y="417"/>
                </a:cubicBezTo>
                <a:cubicBezTo>
                  <a:pt x="707" y="439"/>
                  <a:pt x="685" y="453"/>
                  <a:pt x="664" y="462"/>
                </a:cubicBezTo>
                <a:cubicBezTo>
                  <a:pt x="692" y="505"/>
                  <a:pt x="692" y="505"/>
                  <a:pt x="692" y="505"/>
                </a:cubicBezTo>
                <a:cubicBezTo>
                  <a:pt x="703" y="490"/>
                  <a:pt x="710" y="476"/>
                  <a:pt x="713" y="461"/>
                </a:cubicBezTo>
                <a:cubicBezTo>
                  <a:pt x="714" y="460"/>
                  <a:pt x="715" y="458"/>
                  <a:pt x="719" y="458"/>
                </a:cubicBezTo>
                <a:cubicBezTo>
                  <a:pt x="764" y="458"/>
                  <a:pt x="764" y="458"/>
                  <a:pt x="764" y="458"/>
                </a:cubicBezTo>
                <a:cubicBezTo>
                  <a:pt x="767" y="458"/>
                  <a:pt x="770" y="458"/>
                  <a:pt x="768" y="463"/>
                </a:cubicBezTo>
                <a:cubicBezTo>
                  <a:pt x="762" y="475"/>
                  <a:pt x="762" y="475"/>
                  <a:pt x="762" y="475"/>
                </a:cubicBezTo>
                <a:cubicBezTo>
                  <a:pt x="761" y="478"/>
                  <a:pt x="759" y="479"/>
                  <a:pt x="757" y="479"/>
                </a:cubicBezTo>
                <a:cubicBezTo>
                  <a:pt x="751" y="479"/>
                  <a:pt x="751" y="479"/>
                  <a:pt x="751" y="479"/>
                </a:cubicBezTo>
                <a:cubicBezTo>
                  <a:pt x="746" y="479"/>
                  <a:pt x="744" y="482"/>
                  <a:pt x="741" y="487"/>
                </a:cubicBezTo>
                <a:cubicBezTo>
                  <a:pt x="741" y="487"/>
                  <a:pt x="734" y="497"/>
                  <a:pt x="730" y="504"/>
                </a:cubicBezTo>
                <a:cubicBezTo>
                  <a:pt x="722" y="514"/>
                  <a:pt x="720" y="518"/>
                  <a:pt x="709" y="529"/>
                </a:cubicBezTo>
                <a:cubicBezTo>
                  <a:pt x="709" y="529"/>
                  <a:pt x="718" y="544"/>
                  <a:pt x="736" y="544"/>
                </a:cubicBezTo>
                <a:cubicBezTo>
                  <a:pt x="745" y="544"/>
                  <a:pt x="745" y="544"/>
                  <a:pt x="745" y="544"/>
                </a:cubicBezTo>
                <a:cubicBezTo>
                  <a:pt x="746" y="544"/>
                  <a:pt x="750" y="544"/>
                  <a:pt x="748" y="549"/>
                </a:cubicBezTo>
                <a:cubicBezTo>
                  <a:pt x="743" y="562"/>
                  <a:pt x="743" y="562"/>
                  <a:pt x="743" y="562"/>
                </a:cubicBezTo>
                <a:cubicBezTo>
                  <a:pt x="742" y="564"/>
                  <a:pt x="741" y="566"/>
                  <a:pt x="737" y="566"/>
                </a:cubicBezTo>
                <a:cubicBezTo>
                  <a:pt x="719" y="566"/>
                  <a:pt x="719" y="566"/>
                  <a:pt x="719" y="566"/>
                </a:cubicBezTo>
                <a:cubicBezTo>
                  <a:pt x="719" y="566"/>
                  <a:pt x="696" y="568"/>
                  <a:pt x="682" y="554"/>
                </a:cubicBezTo>
                <a:cubicBezTo>
                  <a:pt x="665" y="567"/>
                  <a:pt x="645" y="570"/>
                  <a:pt x="630" y="570"/>
                </a:cubicBezTo>
                <a:moveTo>
                  <a:pt x="1098" y="699"/>
                </a:moveTo>
                <a:cubicBezTo>
                  <a:pt x="1098" y="703"/>
                  <a:pt x="1095" y="705"/>
                  <a:pt x="1092" y="705"/>
                </a:cubicBezTo>
                <a:cubicBezTo>
                  <a:pt x="925" y="705"/>
                  <a:pt x="925" y="705"/>
                  <a:pt x="925" y="705"/>
                </a:cubicBezTo>
                <a:cubicBezTo>
                  <a:pt x="922" y="705"/>
                  <a:pt x="920" y="703"/>
                  <a:pt x="920" y="700"/>
                </a:cubicBezTo>
                <a:cubicBezTo>
                  <a:pt x="920" y="677"/>
                  <a:pt x="920" y="677"/>
                  <a:pt x="920" y="677"/>
                </a:cubicBezTo>
                <a:cubicBezTo>
                  <a:pt x="920" y="674"/>
                  <a:pt x="922" y="671"/>
                  <a:pt x="925" y="671"/>
                </a:cubicBezTo>
                <a:cubicBezTo>
                  <a:pt x="939" y="671"/>
                  <a:pt x="939" y="671"/>
                  <a:pt x="939" y="671"/>
                </a:cubicBezTo>
                <a:cubicBezTo>
                  <a:pt x="950" y="671"/>
                  <a:pt x="953" y="666"/>
                  <a:pt x="953" y="661"/>
                </a:cubicBezTo>
                <a:cubicBezTo>
                  <a:pt x="953" y="658"/>
                  <a:pt x="952" y="656"/>
                  <a:pt x="952" y="655"/>
                </a:cubicBezTo>
                <a:cubicBezTo>
                  <a:pt x="951" y="650"/>
                  <a:pt x="948" y="640"/>
                  <a:pt x="948" y="640"/>
                </a:cubicBezTo>
                <a:cubicBezTo>
                  <a:pt x="948" y="640"/>
                  <a:pt x="938" y="609"/>
                  <a:pt x="932" y="592"/>
                </a:cubicBezTo>
                <a:cubicBezTo>
                  <a:pt x="800" y="592"/>
                  <a:pt x="800" y="592"/>
                  <a:pt x="800" y="592"/>
                </a:cubicBezTo>
                <a:cubicBezTo>
                  <a:pt x="778" y="646"/>
                  <a:pt x="778" y="646"/>
                  <a:pt x="778" y="646"/>
                </a:cubicBezTo>
                <a:cubicBezTo>
                  <a:pt x="776" y="651"/>
                  <a:pt x="775" y="656"/>
                  <a:pt x="775" y="659"/>
                </a:cubicBezTo>
                <a:cubicBezTo>
                  <a:pt x="775" y="670"/>
                  <a:pt x="786" y="671"/>
                  <a:pt x="796" y="671"/>
                </a:cubicBezTo>
                <a:cubicBezTo>
                  <a:pt x="808" y="671"/>
                  <a:pt x="808" y="671"/>
                  <a:pt x="808" y="671"/>
                </a:cubicBezTo>
                <a:cubicBezTo>
                  <a:pt x="812" y="671"/>
                  <a:pt x="814" y="673"/>
                  <a:pt x="814" y="677"/>
                </a:cubicBezTo>
                <a:cubicBezTo>
                  <a:pt x="814" y="699"/>
                  <a:pt x="814" y="699"/>
                  <a:pt x="814" y="699"/>
                </a:cubicBezTo>
                <a:cubicBezTo>
                  <a:pt x="814" y="703"/>
                  <a:pt x="812" y="705"/>
                  <a:pt x="808" y="705"/>
                </a:cubicBezTo>
                <a:cubicBezTo>
                  <a:pt x="696" y="705"/>
                  <a:pt x="696" y="705"/>
                  <a:pt x="696" y="705"/>
                </a:cubicBezTo>
                <a:cubicBezTo>
                  <a:pt x="692" y="705"/>
                  <a:pt x="690" y="703"/>
                  <a:pt x="690" y="700"/>
                </a:cubicBezTo>
                <a:cubicBezTo>
                  <a:pt x="690" y="677"/>
                  <a:pt x="690" y="677"/>
                  <a:pt x="690" y="677"/>
                </a:cubicBezTo>
                <a:cubicBezTo>
                  <a:pt x="690" y="674"/>
                  <a:pt x="692" y="671"/>
                  <a:pt x="696" y="671"/>
                </a:cubicBezTo>
                <a:cubicBezTo>
                  <a:pt x="700" y="671"/>
                  <a:pt x="700" y="671"/>
                  <a:pt x="700" y="671"/>
                </a:cubicBezTo>
                <a:cubicBezTo>
                  <a:pt x="700" y="671"/>
                  <a:pt x="712" y="672"/>
                  <a:pt x="719" y="668"/>
                </a:cubicBezTo>
                <a:cubicBezTo>
                  <a:pt x="726" y="665"/>
                  <a:pt x="728" y="661"/>
                  <a:pt x="731" y="654"/>
                </a:cubicBezTo>
                <a:cubicBezTo>
                  <a:pt x="876" y="308"/>
                  <a:pt x="876" y="308"/>
                  <a:pt x="876" y="308"/>
                </a:cubicBezTo>
                <a:cubicBezTo>
                  <a:pt x="877" y="304"/>
                  <a:pt x="880" y="303"/>
                  <a:pt x="883" y="303"/>
                </a:cubicBezTo>
                <a:cubicBezTo>
                  <a:pt x="929" y="303"/>
                  <a:pt x="929" y="303"/>
                  <a:pt x="929" y="303"/>
                </a:cubicBezTo>
                <a:cubicBezTo>
                  <a:pt x="933" y="303"/>
                  <a:pt x="936" y="305"/>
                  <a:pt x="937" y="308"/>
                </a:cubicBezTo>
                <a:cubicBezTo>
                  <a:pt x="950" y="346"/>
                  <a:pt x="1057" y="652"/>
                  <a:pt x="1057" y="652"/>
                </a:cubicBezTo>
                <a:cubicBezTo>
                  <a:pt x="1063" y="666"/>
                  <a:pt x="1068" y="671"/>
                  <a:pt x="1085" y="671"/>
                </a:cubicBezTo>
                <a:cubicBezTo>
                  <a:pt x="1092" y="671"/>
                  <a:pt x="1092" y="671"/>
                  <a:pt x="1092" y="671"/>
                </a:cubicBezTo>
                <a:cubicBezTo>
                  <a:pt x="1095" y="671"/>
                  <a:pt x="1098" y="674"/>
                  <a:pt x="1098" y="677"/>
                </a:cubicBezTo>
                <a:lnTo>
                  <a:pt x="1098" y="699"/>
                </a:lnTo>
                <a:close/>
                <a:moveTo>
                  <a:pt x="671" y="412"/>
                </a:moveTo>
                <a:cubicBezTo>
                  <a:pt x="671" y="402"/>
                  <a:pt x="666" y="392"/>
                  <a:pt x="656" y="392"/>
                </a:cubicBezTo>
                <a:cubicBezTo>
                  <a:pt x="644" y="392"/>
                  <a:pt x="637" y="401"/>
                  <a:pt x="637" y="412"/>
                </a:cubicBezTo>
                <a:cubicBezTo>
                  <a:pt x="637" y="425"/>
                  <a:pt x="642" y="433"/>
                  <a:pt x="650" y="445"/>
                </a:cubicBezTo>
                <a:cubicBezTo>
                  <a:pt x="664" y="437"/>
                  <a:pt x="671" y="426"/>
                  <a:pt x="671" y="412"/>
                </a:cubicBezTo>
                <a:moveTo>
                  <a:pt x="602" y="514"/>
                </a:moveTo>
                <a:cubicBezTo>
                  <a:pt x="602" y="536"/>
                  <a:pt x="615" y="549"/>
                  <a:pt x="636" y="549"/>
                </a:cubicBezTo>
                <a:cubicBezTo>
                  <a:pt x="649" y="549"/>
                  <a:pt x="657" y="543"/>
                  <a:pt x="665" y="535"/>
                </a:cubicBezTo>
                <a:cubicBezTo>
                  <a:pt x="623" y="477"/>
                  <a:pt x="623" y="477"/>
                  <a:pt x="623" y="477"/>
                </a:cubicBezTo>
                <a:cubicBezTo>
                  <a:pt x="611" y="484"/>
                  <a:pt x="602" y="499"/>
                  <a:pt x="602" y="514"/>
                </a:cubicBezTo>
                <a:moveTo>
                  <a:pt x="812" y="561"/>
                </a:moveTo>
                <a:cubicBezTo>
                  <a:pt x="923" y="561"/>
                  <a:pt x="923" y="561"/>
                  <a:pt x="923" y="561"/>
                </a:cubicBezTo>
                <a:cubicBezTo>
                  <a:pt x="875" y="405"/>
                  <a:pt x="875" y="405"/>
                  <a:pt x="875" y="405"/>
                </a:cubicBezTo>
                <a:lnTo>
                  <a:pt x="812" y="561"/>
                </a:lnTo>
                <a:close/>
              </a:path>
            </a:pathLst>
          </a:custGeom>
          <a:solidFill>
            <a:schemeClr val="tx1"/>
          </a:solidFill>
          <a:ln w="0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wrap="square" numCol="1" spcCol="0" anchor="t"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914400">
              <a:lnSpc>
                <a:spcPct val="100000"/>
              </a:lnSpc>
              <a:tabLst>
                <a:tab pos="0" algn="l"/>
              </a:tabLst>
            </a:pPr>
            <a:endParaRPr lang="pt-BR" sz="1200" b="0" strike="noStrike" spc="-1">
              <a:solidFill>
                <a:schemeClr val="dk1"/>
              </a:solidFill>
              <a:latin typeface="Aptos"/>
            </a:endParaRPr>
          </a:p>
        </xdr:txBody>
      </xdr:sp>
      <xdr:grpSp>
        <xdr:nvGrpSpPr>
          <xdr:cNvPr id="16" name="Agrupar 15">
            <a:extLst>
              <a:ext uri="{FF2B5EF4-FFF2-40B4-BE49-F238E27FC236}">
                <a16:creationId xmlns:a16="http://schemas.microsoft.com/office/drawing/2014/main" id="{C24A4C16-E5CD-19F9-1751-43FEC1D09254}"/>
              </a:ext>
            </a:extLst>
          </xdr:cNvPr>
          <xdr:cNvGrpSpPr/>
        </xdr:nvGrpSpPr>
        <xdr:grpSpPr>
          <a:xfrm>
            <a:off x="814174" y="4540034"/>
            <a:ext cx="3014066" cy="1143477"/>
            <a:chOff x="6638619" y="2185374"/>
            <a:chExt cx="3014066" cy="1143477"/>
          </a:xfrm>
        </xdr:grpSpPr>
        <xdr:sp macro="" textlink="">
          <xdr:nvSpPr>
            <xdr:cNvPr id="17" name="CaixaDeTexto 11">
              <a:extLst>
                <a:ext uri="{FF2B5EF4-FFF2-40B4-BE49-F238E27FC236}">
                  <a16:creationId xmlns:a16="http://schemas.microsoft.com/office/drawing/2014/main" id="{DBAC7220-909A-22D8-7C29-F2DB3480B3D2}"/>
                </a:ext>
              </a:extLst>
            </xdr:cNvPr>
            <xdr:cNvSpPr txBox="1"/>
          </xdr:nvSpPr>
          <xdr:spPr>
            <a:xfrm>
              <a:off x="6638619" y="2185374"/>
              <a:ext cx="2441594" cy="77064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pt-BR" sz="3200">
                  <a:latin typeface="Geograph" panose="020B0503030202060203" pitchFamily="34" charset="77"/>
                </a:rPr>
                <a:t>We meet</a:t>
              </a:r>
            </a:p>
          </xdr:txBody>
        </xdr:sp>
        <xdr:sp macro="" textlink="">
          <xdr:nvSpPr>
            <xdr:cNvPr id="18" name="CaixaDeTexto 12">
              <a:extLst>
                <a:ext uri="{FF2B5EF4-FFF2-40B4-BE49-F238E27FC236}">
                  <a16:creationId xmlns:a16="http://schemas.microsoft.com/office/drawing/2014/main" id="{0FF3437D-3763-BFBD-1FFC-EE90080CD8B4}"/>
                </a:ext>
              </a:extLst>
            </xdr:cNvPr>
            <xdr:cNvSpPr txBox="1"/>
          </xdr:nvSpPr>
          <xdr:spPr>
            <a:xfrm>
              <a:off x="6851979" y="2558204"/>
              <a:ext cx="2800706" cy="77064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pt-BR" sz="3200" b="1">
                  <a:latin typeface="Geograph" panose="020B0503030202060203" pitchFamily="34" charset="77"/>
                </a:rPr>
                <a:t>                  at</a:t>
              </a:r>
              <a:r>
                <a:rPr lang="pt-BR" sz="3200">
                  <a:latin typeface="Geograph" panose="020B0503030202060203" pitchFamily="34" charset="77"/>
                </a:rPr>
                <a:t> </a:t>
              </a:r>
            </a:p>
          </xdr:txBody>
        </xdr:sp>
      </xdr:grpSp>
    </xdr:grpSp>
    <xdr:clientData/>
  </xdr:twoCellAnchor>
  <xdr:twoCellAnchor>
    <xdr:from>
      <xdr:col>0</xdr:col>
      <xdr:colOff>127000</xdr:colOff>
      <xdr:row>6</xdr:row>
      <xdr:rowOff>69850</xdr:rowOff>
    </xdr:from>
    <xdr:to>
      <xdr:col>5</xdr:col>
      <xdr:colOff>414453</xdr:colOff>
      <xdr:row>9</xdr:row>
      <xdr:rowOff>58959</xdr:rowOff>
    </xdr:to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51092C5E-2E97-4830-B618-2231FC2E55C2}"/>
            </a:ext>
          </a:extLst>
        </xdr:cNvPr>
        <xdr:cNvSpPr/>
      </xdr:nvSpPr>
      <xdr:spPr>
        <a:xfrm>
          <a:off x="127000" y="1339850"/>
          <a:ext cx="3494203" cy="541559"/>
        </a:xfrm>
        <a:prstGeom prst="rect">
          <a:avLst/>
        </a:prstGeom>
        <a:ln>
          <a:noFill/>
        </a:ln>
      </xdr:spPr>
      <xdr:txBody>
        <a:bodyPr wrap="square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ct val="85000"/>
            </a:lnSpc>
            <a:defRPr/>
          </a:pPr>
          <a:r>
            <a:rPr lang="pt-BR" sz="1600" b="1">
              <a:solidFill>
                <a:sysClr val="windowText" lastClr="000000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  <a:t>Financial and Operating Information - 3Q25</a:t>
          </a:r>
        </a:p>
      </xdr:txBody>
    </xdr:sp>
    <xdr:clientData/>
  </xdr:twoCellAnchor>
  <xdr:twoCellAnchor>
    <xdr:from>
      <xdr:col>0</xdr:col>
      <xdr:colOff>209831</xdr:colOff>
      <xdr:row>22</xdr:row>
      <xdr:rowOff>160567</xdr:rowOff>
    </xdr:from>
    <xdr:to>
      <xdr:col>2</xdr:col>
      <xdr:colOff>246528</xdr:colOff>
      <xdr:row>25</xdr:row>
      <xdr:rowOff>22222</xdr:rowOff>
    </xdr:to>
    <xdr:sp macro="" textlink="">
      <xdr:nvSpPr>
        <xdr:cNvPr id="19" name="Retângulo: Cantos Arredondados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DA53C66-7579-39AC-0469-F5D9FDBD26CE}"/>
            </a:ext>
          </a:extLst>
        </xdr:cNvPr>
        <xdr:cNvSpPr/>
      </xdr:nvSpPr>
      <xdr:spPr>
        <a:xfrm>
          <a:off x="209831" y="4376967"/>
          <a:ext cx="1319397" cy="41410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Retail</a:t>
          </a:r>
        </a:p>
      </xdr:txBody>
    </xdr:sp>
    <xdr:clientData/>
  </xdr:twoCellAnchor>
  <xdr:twoCellAnchor>
    <xdr:from>
      <xdr:col>2</xdr:col>
      <xdr:colOff>419381</xdr:colOff>
      <xdr:row>22</xdr:row>
      <xdr:rowOff>160567</xdr:rowOff>
    </xdr:from>
    <xdr:to>
      <xdr:col>4</xdr:col>
      <xdr:colOff>456078</xdr:colOff>
      <xdr:row>25</xdr:row>
      <xdr:rowOff>22222</xdr:rowOff>
    </xdr:to>
    <xdr:sp macro="" textlink="">
      <xdr:nvSpPr>
        <xdr:cNvPr id="20" name="Retângulo: Cantos Arredondados 1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45A174B-8D48-59A3-AC3C-0FF51301203C}"/>
            </a:ext>
          </a:extLst>
        </xdr:cNvPr>
        <xdr:cNvSpPr/>
      </xdr:nvSpPr>
      <xdr:spPr>
        <a:xfrm>
          <a:off x="1702081" y="4376967"/>
          <a:ext cx="1319397" cy="41410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Pre -</a:t>
          </a:r>
          <a:r>
            <a:rPr lang="pt-BR" sz="1000" baseline="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IFRS Retail</a:t>
          </a:r>
        </a:p>
      </xdr:txBody>
    </xdr:sp>
    <xdr:clientData/>
  </xdr:twoCellAnchor>
  <xdr:twoCellAnchor>
    <xdr:from>
      <xdr:col>0</xdr:col>
      <xdr:colOff>200025</xdr:colOff>
      <xdr:row>25</xdr:row>
      <xdr:rowOff>66676</xdr:rowOff>
    </xdr:from>
    <xdr:to>
      <xdr:col>4</xdr:col>
      <xdr:colOff>463550</xdr:colOff>
      <xdr:row>27</xdr:row>
      <xdr:rowOff>165098</xdr:rowOff>
    </xdr:to>
    <xdr:sp macro="" textlink="">
      <xdr:nvSpPr>
        <xdr:cNvPr id="2" name="Retângulo: Cantos Arredondados 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9E4CEAD-EDC1-327B-D30D-17D574498FD1}"/>
            </a:ext>
          </a:extLst>
        </xdr:cNvPr>
        <xdr:cNvSpPr/>
      </xdr:nvSpPr>
      <xdr:spPr>
        <a:xfrm>
          <a:off x="200025" y="4762501"/>
          <a:ext cx="2816225" cy="460372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ROIC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97A849-426D-411D-9AC5-107EE5CF1F89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1266825</xdr:colOff>
      <xdr:row>1</xdr:row>
      <xdr:rowOff>19050</xdr:rowOff>
    </xdr:from>
    <xdr:to>
      <xdr:col>1</xdr:col>
      <xdr:colOff>2608383</xdr:colOff>
      <xdr:row>5</xdr:row>
      <xdr:rowOff>136440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EEB81AA-BCC5-4549-A945-5FA27F4FF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125" y="203200"/>
          <a:ext cx="1341558" cy="8539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B787A4-4F05-4097-AE53-D564D7A456D7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180975</xdr:colOff>
      <xdr:row>0</xdr:row>
      <xdr:rowOff>152400</xdr:rowOff>
    </xdr:from>
    <xdr:to>
      <xdr:col>1</xdr:col>
      <xdr:colOff>1522533</xdr:colOff>
      <xdr:row>5</xdr:row>
      <xdr:rowOff>79290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044DD96-46B5-413D-A06C-91388F9B1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275" y="152400"/>
          <a:ext cx="1341558" cy="84764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CBEF73-8346-4A4F-94CB-A84255EA5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499C6D-DE06-4B89-AB39-A13F88CECAAC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C94A701-321B-413D-B1DA-48C4FB9B4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64B45A-B0D7-4FC3-B4D2-192E3056ADCF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59FC00E-8D29-442D-94A4-E3D729065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7" name="Retângulo: Cantos Arredondados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51997B5-1199-4E6A-9537-5315E5119D11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5D76DC-5989-41C2-8A7A-DC295DF570F4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514350</xdr:colOff>
      <xdr:row>1</xdr:row>
      <xdr:rowOff>9525</xdr:rowOff>
    </xdr:from>
    <xdr:to>
      <xdr:col>3</xdr:col>
      <xdr:colOff>398583</xdr:colOff>
      <xdr:row>5</xdr:row>
      <xdr:rowOff>126915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8EF377F-853E-458E-9B34-5F9C235D7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650" y="193675"/>
          <a:ext cx="1408233" cy="85399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7D07F8-A278-43D7-86DD-22C5BDCE5031}"/>
            </a:ext>
          </a:extLst>
        </xdr:cNvPr>
        <xdr:cNvSpPr/>
      </xdr:nvSpPr>
      <xdr:spPr>
        <a:xfrm>
          <a:off x="609600" y="8763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133911</xdr:colOff>
      <xdr:row>0</xdr:row>
      <xdr:rowOff>0</xdr:rowOff>
    </xdr:from>
    <xdr:to>
      <xdr:col>1</xdr:col>
      <xdr:colOff>1419225</xdr:colOff>
      <xdr:row>5</xdr:row>
      <xdr:rowOff>66675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FAAA0C4-D8B7-417A-A903-FC4236CD4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511" y="0"/>
          <a:ext cx="1282139" cy="8636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6DFF06-C9E3-4AE2-A359-188133B22BC6}"/>
            </a:ext>
          </a:extLst>
        </xdr:cNvPr>
        <xdr:cNvSpPr/>
      </xdr:nvSpPr>
      <xdr:spPr>
        <a:xfrm>
          <a:off x="609600" y="8763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ECAD8B0-AD7E-4EA7-A89A-B2B710B2F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8" name="Retângulo: Cantos Arredondado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4E2EB8-8522-663B-2CAB-895928CD6412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CF9C8F-B7AB-498E-855E-3B03E07DD95C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2088459</xdr:colOff>
      <xdr:row>0</xdr:row>
      <xdr:rowOff>0</xdr:rowOff>
    </xdr:from>
    <xdr:to>
      <xdr:col>1</xdr:col>
      <xdr:colOff>3337891</xdr:colOff>
      <xdr:row>6</xdr:row>
      <xdr:rowOff>51392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A3D606B-B01A-40E8-AA4C-44911C3C2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4307" y="0"/>
          <a:ext cx="1249432" cy="9045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183386-FF67-4C58-B617-A0AE2167AF89}"/>
            </a:ext>
          </a:extLst>
        </xdr:cNvPr>
        <xdr:cNvSpPr/>
      </xdr:nvSpPr>
      <xdr:spPr>
        <a:xfrm>
          <a:off x="0" y="12192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1333499</xdr:colOff>
      <xdr:row>0</xdr:row>
      <xdr:rowOff>114300</xdr:rowOff>
    </xdr:from>
    <xdr:to>
      <xdr:col>1</xdr:col>
      <xdr:colOff>2675057</xdr:colOff>
      <xdr:row>5</xdr:row>
      <xdr:rowOff>136440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BC7C147-BA6B-4D92-B0D8-F9698DB97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099" y="114300"/>
          <a:ext cx="1341558" cy="9746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AB9B0F-D454-44AA-8288-1A362DF156E2}"/>
            </a:ext>
          </a:extLst>
        </xdr:cNvPr>
        <xdr:cNvSpPr/>
      </xdr:nvSpPr>
      <xdr:spPr>
        <a:xfrm>
          <a:off x="2286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1352550</xdr:colOff>
      <xdr:row>0</xdr:row>
      <xdr:rowOff>104775</xdr:rowOff>
    </xdr:from>
    <xdr:to>
      <xdr:col>1</xdr:col>
      <xdr:colOff>2697283</xdr:colOff>
      <xdr:row>5</xdr:row>
      <xdr:rowOff>123740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9D917C9-2881-447A-B320-B3422C635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0" y="104775"/>
          <a:ext cx="1341558" cy="9746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1AB280-F754-42D9-AEC0-00A10B6E65C8}"/>
            </a:ext>
          </a:extLst>
        </xdr:cNvPr>
        <xdr:cNvSpPr/>
      </xdr:nvSpPr>
      <xdr:spPr>
        <a:xfrm>
          <a:off x="2286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476250</xdr:colOff>
      <xdr:row>0</xdr:row>
      <xdr:rowOff>114300</xdr:rowOff>
    </xdr:from>
    <xdr:to>
      <xdr:col>1</xdr:col>
      <xdr:colOff>1817808</xdr:colOff>
      <xdr:row>5</xdr:row>
      <xdr:rowOff>41190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F680A25-AB04-43C9-A734-1A6A4509F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14300"/>
          <a:ext cx="1341558" cy="8793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E4D797-84E4-41EB-9914-0B00DEDEEF23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1400736</xdr:colOff>
      <xdr:row>0</xdr:row>
      <xdr:rowOff>0</xdr:rowOff>
    </xdr:from>
    <xdr:to>
      <xdr:col>1</xdr:col>
      <xdr:colOff>2352675</xdr:colOff>
      <xdr:row>6</xdr:row>
      <xdr:rowOff>17172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B37E0E5-36B8-4B2E-865B-8925F3AEA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336" y="0"/>
          <a:ext cx="951939" cy="64582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F59A023-2863-4B4D-8B2D-7B67F13629D9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778388-D193-4D47-B74C-3FE6A0648CC7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1400736</xdr:colOff>
      <xdr:row>0</xdr:row>
      <xdr:rowOff>0</xdr:rowOff>
    </xdr:from>
    <xdr:to>
      <xdr:col>1</xdr:col>
      <xdr:colOff>2352675</xdr:colOff>
      <xdr:row>6</xdr:row>
      <xdr:rowOff>17172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9AB0903-BAE9-4E6F-8522-F9C512478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336" y="0"/>
          <a:ext cx="951939" cy="64582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C17C0C0-790C-45EC-8BE6-E6B5C0DBAB9F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C58812-363C-4A84-98D0-109D9489D3E2}"/>
            </a:ext>
          </a:extLst>
        </xdr:cNvPr>
        <xdr:cNvSpPr/>
      </xdr:nvSpPr>
      <xdr:spPr>
        <a:xfrm>
          <a:off x="2286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1400735</xdr:colOff>
      <xdr:row>0</xdr:row>
      <xdr:rowOff>134471</xdr:rowOff>
    </xdr:from>
    <xdr:to>
      <xdr:col>1</xdr:col>
      <xdr:colOff>2742293</xdr:colOff>
      <xdr:row>5</xdr:row>
      <xdr:rowOff>61361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51D44A9-9838-4B73-B973-27D4410F7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853" y="134471"/>
          <a:ext cx="1341558" cy="87939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612BB3-E9AC-41B2-B709-8B5665919FC0}"/>
            </a:ext>
          </a:extLst>
        </xdr:cNvPr>
        <xdr:cNvSpPr/>
      </xdr:nvSpPr>
      <xdr:spPr>
        <a:xfrm>
          <a:off x="2381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F7C8BB-1BCB-49B7-A89C-C063867AD930}"/>
            </a:ext>
          </a:extLst>
        </xdr:cNvPr>
        <xdr:cNvSpPr/>
      </xdr:nvSpPr>
      <xdr:spPr>
        <a:xfrm>
          <a:off x="2381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6" name="Retângulo: Cantos Arredondado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8851A8-960F-4958-8064-F661466741B3}"/>
            </a:ext>
          </a:extLst>
        </xdr:cNvPr>
        <xdr:cNvSpPr/>
      </xdr:nvSpPr>
      <xdr:spPr>
        <a:xfrm>
          <a:off x="238126" y="1162050"/>
          <a:ext cx="273049" cy="21907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7" name="Retângulo: Cantos Arredondados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69978A-6963-4D98-8C66-7C8E5B362D12}"/>
            </a:ext>
          </a:extLst>
        </xdr:cNvPr>
        <xdr:cNvSpPr/>
      </xdr:nvSpPr>
      <xdr:spPr>
        <a:xfrm>
          <a:off x="238126" y="1162050"/>
          <a:ext cx="273049" cy="21907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8" name="Retângulo: Cantos Arredondado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CBEC27-6C25-4A48-92F7-2D1C9DD1C116}"/>
            </a:ext>
          </a:extLst>
        </xdr:cNvPr>
        <xdr:cNvSpPr/>
      </xdr:nvSpPr>
      <xdr:spPr>
        <a:xfrm>
          <a:off x="238126" y="1162050"/>
          <a:ext cx="273049" cy="21907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9" name="Retângulo: Cantos Arredondados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6371FF-EA30-4D40-8A12-714C1C926E1F}"/>
            </a:ext>
          </a:extLst>
        </xdr:cNvPr>
        <xdr:cNvSpPr/>
      </xdr:nvSpPr>
      <xdr:spPr>
        <a:xfrm>
          <a:off x="238126" y="1162050"/>
          <a:ext cx="273049" cy="21907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10" name="Retângulo: Cantos Arredondados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E5903C-F12C-4DE2-9269-D93B055447B8}"/>
            </a:ext>
          </a:extLst>
        </xdr:cNvPr>
        <xdr:cNvSpPr/>
      </xdr:nvSpPr>
      <xdr:spPr>
        <a:xfrm>
          <a:off x="238126" y="1162050"/>
          <a:ext cx="273049" cy="21907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11" name="Retângulo: Cantos Arredondado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4B9926E-B57F-488C-8161-A0047B7F187B}"/>
            </a:ext>
          </a:extLst>
        </xdr:cNvPr>
        <xdr:cNvSpPr/>
      </xdr:nvSpPr>
      <xdr:spPr>
        <a:xfrm>
          <a:off x="238126" y="1162050"/>
          <a:ext cx="273049" cy="21907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12" name="Retângulo: Cantos Arredondados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D11B59-33A7-487D-A426-590D0C11195A}"/>
            </a:ext>
          </a:extLst>
        </xdr:cNvPr>
        <xdr:cNvSpPr/>
      </xdr:nvSpPr>
      <xdr:spPr>
        <a:xfrm>
          <a:off x="2381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13" name="Retângulo: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2482DE5-2E0E-4D8E-93FC-6F54CB40FB27}"/>
            </a:ext>
          </a:extLst>
        </xdr:cNvPr>
        <xdr:cNvSpPr/>
      </xdr:nvSpPr>
      <xdr:spPr>
        <a:xfrm>
          <a:off x="2381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nus\grupos\123CONT\VDA\2005\Balances\04%20Abril%202005\VDA%20Balance%20Referenciado%20R$%20Abril_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ulcabrasazaleia-my.sharepoint.com/123CONT/VDA/2005/Balances/04%20Abril%202005/VDA%20Balance%20Referenciado%20R$%20Abril_2005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ulga&#231;&#227;o%20de%20Resultados\2025\3T25\Planilha%20de%20fundamentos\Planilhas%20e%20Fundamentos%20-%203T25.xlsx" TargetMode="External"/><Relationship Id="rId1" Type="http://schemas.openxmlformats.org/officeDocument/2006/relationships/externalLinkPath" Target="Planilhas%20e%20Fundamentos%20-%203T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Balance"/>
      <sheetName val="P.Neto"/>
      <sheetName val="Est.Resultados"/>
      <sheetName val="Resultados"/>
      <sheetName val="Referenciado"/>
      <sheetName val="Carga"/>
      <sheetName val="Balance S&amp;S"/>
      <sheetName val="Gastos $"/>
      <sheetName val="Gastos en R$"/>
      <sheetName val="Apoio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Balance"/>
      <sheetName val="P.Neto"/>
      <sheetName val="Est.Resultados"/>
      <sheetName val="Resultados"/>
      <sheetName val="Referenciado"/>
      <sheetName val="Carga"/>
      <sheetName val="Balance S&amp;S"/>
      <sheetName val="Gastos $"/>
      <sheetName val="Gastos en R$"/>
      <sheetName val="BC DADOS"/>
      <sheetName val="Parametro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Balanço"/>
      <sheetName val="Fluxo de Caixa"/>
      <sheetName val="DRE "/>
      <sheetName val="DRE (PRÉ IFRS16)"/>
      <sheetName val="Despesas"/>
      <sheetName val="Varejo"/>
      <sheetName val="Varejo (PRÉ IFRS16)"/>
      <sheetName val="Serviços Financeiros"/>
      <sheetName val="ROIC"/>
      <sheetName val="Dados Operacionais"/>
      <sheetName val="CAPEX"/>
      <sheetName val="Recebíveis C&amp;A Pay"/>
      <sheetName val="Lojas"/>
    </sheetNames>
    <sheetDataSet>
      <sheetData sheetId="0"/>
      <sheetData sheetId="1">
        <row r="15">
          <cell r="X15">
            <v>1482.6266669412894</v>
          </cell>
          <cell r="Y15">
            <v>1341.3998477900002</v>
          </cell>
          <cell r="Z15">
            <v>1862.8206773500001</v>
          </cell>
          <cell r="AA15">
            <v>1202.124</v>
          </cell>
          <cell r="AB15">
            <v>1444.655</v>
          </cell>
          <cell r="AC15">
            <v>1271.3699999999999</v>
          </cell>
        </row>
        <row r="16">
          <cell r="X16">
            <v>7.05159658</v>
          </cell>
          <cell r="Y16">
            <v>0.57099999999999995</v>
          </cell>
          <cell r="Z16">
            <v>18.25472143</v>
          </cell>
          <cell r="AA16">
            <v>0.79800000000000004</v>
          </cell>
          <cell r="AB16">
            <v>0</v>
          </cell>
          <cell r="AC16">
            <v>0</v>
          </cell>
        </row>
        <row r="18">
          <cell r="X18">
            <v>1088.71577241</v>
          </cell>
          <cell r="Y18">
            <v>1160.576</v>
          </cell>
          <cell r="Z18">
            <v>1032.23139186</v>
          </cell>
          <cell r="AA18">
            <v>1180.8689999999999</v>
          </cell>
          <cell r="AB18">
            <v>1159.94</v>
          </cell>
          <cell r="AC18">
            <v>1172.4639999999999</v>
          </cell>
        </row>
        <row r="19">
          <cell r="X19">
            <v>445.7858129</v>
          </cell>
          <cell r="Y19">
            <v>393.35681890000001</v>
          </cell>
          <cell r="Z19">
            <v>470.35398039999995</v>
          </cell>
          <cell r="AA19">
            <v>411.03</v>
          </cell>
          <cell r="AB19">
            <v>487</v>
          </cell>
          <cell r="AC19">
            <v>553.34400000000005</v>
          </cell>
        </row>
        <row r="20">
          <cell r="X20">
            <v>68.585120100000012</v>
          </cell>
          <cell r="Y20">
            <v>53.325109850000004</v>
          </cell>
          <cell r="Z20">
            <v>37.197220160000001</v>
          </cell>
          <cell r="AA20">
            <v>44.796999999999997</v>
          </cell>
          <cell r="AB20">
            <v>81.483999999999995</v>
          </cell>
          <cell r="AC20">
            <v>73.912000000000006</v>
          </cell>
        </row>
        <row r="31">
          <cell r="X31">
            <v>717.52403645999982</v>
          </cell>
          <cell r="Y31">
            <v>731.476</v>
          </cell>
          <cell r="Z31">
            <v>823.71358224999994</v>
          </cell>
          <cell r="AA31">
            <v>808.60599999999999</v>
          </cell>
          <cell r="AB31">
            <v>840.12300000000005</v>
          </cell>
          <cell r="AC31">
            <v>914.44200000000001</v>
          </cell>
        </row>
        <row r="33">
          <cell r="X33">
            <v>920.47239544000024</v>
          </cell>
          <cell r="Y33">
            <v>901.41200000000003</v>
          </cell>
          <cell r="Z33">
            <v>892.80720502000008</v>
          </cell>
          <cell r="AA33">
            <v>863.60699999999997</v>
          </cell>
          <cell r="AB33">
            <v>853.649</v>
          </cell>
          <cell r="AC33">
            <v>837.43799999999999</v>
          </cell>
        </row>
        <row r="39">
          <cell r="X39">
            <v>1107.80768472</v>
          </cell>
          <cell r="Y39">
            <v>1123.4320811399996</v>
          </cell>
          <cell r="Z39">
            <v>1280.6803097700001</v>
          </cell>
          <cell r="AA39">
            <v>1086.6904828899999</v>
          </cell>
          <cell r="AB39">
            <v>1176.7239999999999</v>
          </cell>
          <cell r="AC39">
            <v>1137.251</v>
          </cell>
        </row>
        <row r="40">
          <cell r="X40">
            <v>286.47366283999997</v>
          </cell>
          <cell r="Y40">
            <v>286.51100000000002</v>
          </cell>
          <cell r="Z40">
            <v>350.04262155000004</v>
          </cell>
          <cell r="AA40">
            <v>190.27199999999999</v>
          </cell>
          <cell r="AB40">
            <v>270.85500000000002</v>
          </cell>
          <cell r="AC40">
            <v>303.97899999999998</v>
          </cell>
        </row>
        <row r="43">
          <cell r="X43">
            <v>2E-8</v>
          </cell>
          <cell r="Y43">
            <v>5.9009999999999998</v>
          </cell>
          <cell r="Z43">
            <v>0.31862117000000001</v>
          </cell>
          <cell r="AA43">
            <v>15.305999999999999</v>
          </cell>
          <cell r="AB43">
            <v>23.219000000000001</v>
          </cell>
          <cell r="AC43">
            <v>22.908000000000001</v>
          </cell>
        </row>
        <row r="44">
          <cell r="X44">
            <v>210.43733598000003</v>
          </cell>
          <cell r="Y44">
            <v>243.49299999999999</v>
          </cell>
          <cell r="Z44">
            <v>279.82558267999997</v>
          </cell>
          <cell r="AA44">
            <v>284.721</v>
          </cell>
          <cell r="AB44">
            <v>263.24700000000001</v>
          </cell>
          <cell r="AC44">
            <v>288.346</v>
          </cell>
        </row>
        <row r="45"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X46">
            <v>0</v>
          </cell>
          <cell r="Y46">
            <v>0</v>
          </cell>
          <cell r="Z46">
            <v>101.93401024999999</v>
          </cell>
          <cell r="AA46">
            <v>101.934</v>
          </cell>
          <cell r="AB46">
            <v>101.934</v>
          </cell>
          <cell r="AC46">
            <v>101.934</v>
          </cell>
        </row>
        <row r="47">
          <cell r="X47">
            <v>109.31441481</v>
          </cell>
          <cell r="Y47">
            <v>87.650999999999996</v>
          </cell>
          <cell r="Z47">
            <v>375.89903530000004</v>
          </cell>
          <cell r="AA47">
            <v>60.127000000000002</v>
          </cell>
          <cell r="AB47">
            <v>143.23599999999999</v>
          </cell>
          <cell r="AC47">
            <v>127.087</v>
          </cell>
        </row>
        <row r="48">
          <cell r="X48">
            <v>47.335182239999988</v>
          </cell>
          <cell r="Y48">
            <v>47.604902350000003</v>
          </cell>
          <cell r="Z48">
            <v>43.731955889999981</v>
          </cell>
          <cell r="AA48">
            <v>42.045999999999999</v>
          </cell>
          <cell r="AB48">
            <v>38.084000000000003</v>
          </cell>
          <cell r="AC48">
            <v>34.509</v>
          </cell>
        </row>
      </sheetData>
      <sheetData sheetId="2"/>
      <sheetData sheetId="3"/>
      <sheetData sheetId="4">
        <row r="47">
          <cell r="X47">
            <v>-46.963906849999994</v>
          </cell>
          <cell r="Y47">
            <v>-42.124632360000007</v>
          </cell>
          <cell r="Z47">
            <v>-45.011401960000001</v>
          </cell>
          <cell r="AA47">
            <v>-48.798321669999993</v>
          </cell>
          <cell r="AB47">
            <v>-49.23272363000001</v>
          </cell>
          <cell r="AC47">
            <v>-49.910595600000001</v>
          </cell>
        </row>
        <row r="73">
          <cell r="X73">
            <v>59.085133880968797</v>
          </cell>
          <cell r="Y73">
            <v>52.522495160430758</v>
          </cell>
          <cell r="Z73">
            <v>260.77567255123904</v>
          </cell>
          <cell r="AA73">
            <v>7.0670415215999789</v>
          </cell>
          <cell r="AB73">
            <v>128.32397018883034</v>
          </cell>
          <cell r="AC73">
            <v>77.451635639399143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C1B02-2539-40E5-8F02-1181835DA71B}">
  <dimension ref="E1:AE43"/>
  <sheetViews>
    <sheetView showGridLines="0" zoomScaleNormal="100" workbookViewId="0">
      <selection activeCell="G8" sqref="G8"/>
    </sheetView>
  </sheetViews>
  <sheetFormatPr defaultColWidth="0" defaultRowHeight="15" zeroHeight="1" x14ac:dyDescent="0.25"/>
  <cols>
    <col min="1" max="13" width="9.140625" customWidth="1"/>
    <col min="14" max="29" width="9.140625" hidden="1" customWidth="1"/>
    <col min="30" max="30" width="7.140625" hidden="1" customWidth="1"/>
    <col min="31" max="31" width="9.140625" hidden="1" customWidth="1"/>
  </cols>
  <sheetData>
    <row r="1" spans="5:5" x14ac:dyDescent="0.25"/>
    <row r="2" spans="5:5" ht="25.5" x14ac:dyDescent="0.35">
      <c r="E2" s="275"/>
    </row>
    <row r="3" spans="5:5" ht="18" x14ac:dyDescent="0.25">
      <c r="E3" s="276"/>
    </row>
    <row r="4" spans="5:5" x14ac:dyDescent="0.25"/>
    <row r="5" spans="5:5" x14ac:dyDescent="0.25"/>
    <row r="6" spans="5:5" x14ac:dyDescent="0.25"/>
    <row r="7" spans="5:5" x14ac:dyDescent="0.25"/>
    <row r="8" spans="5:5" x14ac:dyDescent="0.25"/>
    <row r="9" spans="5:5" x14ac:dyDescent="0.25"/>
    <row r="10" spans="5:5" x14ac:dyDescent="0.25"/>
    <row r="11" spans="5:5" x14ac:dyDescent="0.25"/>
    <row r="12" spans="5:5" x14ac:dyDescent="0.25"/>
    <row r="13" spans="5:5" x14ac:dyDescent="0.25"/>
    <row r="14" spans="5:5" x14ac:dyDescent="0.25"/>
    <row r="15" spans="5:5" x14ac:dyDescent="0.25"/>
    <row r="16" spans="5:5" x14ac:dyDescent="0.25"/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hidden="1" x14ac:dyDescent="0.25"/>
    <row r="38" customFormat="1" hidden="1" x14ac:dyDescent="0.25"/>
    <row r="39" customFormat="1" hidden="1" x14ac:dyDescent="0.25"/>
    <row r="40" customFormat="1" hidden="1" x14ac:dyDescent="0.25"/>
    <row r="41" customFormat="1" hidden="1" x14ac:dyDescent="0.25"/>
    <row r="42" customFormat="1" hidden="1" x14ac:dyDescent="0.25"/>
    <row r="43" customFormat="1" hidden="1" x14ac:dyDescent="0.25"/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F9B8F-5DF8-47A6-A86F-908747E2511E}">
  <dimension ref="A8:AK37"/>
  <sheetViews>
    <sheetView showGridLines="0" zoomScale="90" zoomScaleNormal="90" workbookViewId="0">
      <pane xSplit="2" ySplit="9" topLeftCell="E10" activePane="bottomRight" state="frozen"/>
      <selection activeCell="AI21" sqref="AI21"/>
      <selection pane="topRight" activeCell="AI21" sqref="AI21"/>
      <selection pane="bottomLeft" activeCell="AI21" sqref="AI21"/>
      <selection pane="bottomRight" activeCell="AC8" sqref="AC8"/>
    </sheetView>
  </sheetViews>
  <sheetFormatPr defaultRowHeight="15" x14ac:dyDescent="0.25"/>
  <cols>
    <col min="1" max="1" width="3.42578125" style="20" customWidth="1"/>
    <col min="2" max="2" width="58.140625" customWidth="1"/>
    <col min="16" max="16" width="9.5703125" bestFit="1" customWidth="1"/>
    <col min="30" max="30" width="4.140625" customWidth="1"/>
  </cols>
  <sheetData>
    <row r="8" spans="2:36" s="20" customFormat="1" ht="13.5" customHeight="1" x14ac:dyDescent="0.15">
      <c r="B8" s="21" t="s">
        <v>1026</v>
      </c>
      <c r="C8" s="22" t="s">
        <v>1120</v>
      </c>
      <c r="D8" s="22" t="s">
        <v>1121</v>
      </c>
      <c r="E8" s="22" t="s">
        <v>1122</v>
      </c>
      <c r="F8" s="22" t="s">
        <v>1123</v>
      </c>
      <c r="G8" s="21" t="s">
        <v>1124</v>
      </c>
      <c r="H8" s="21" t="s">
        <v>1125</v>
      </c>
      <c r="I8" s="21" t="s">
        <v>1126</v>
      </c>
      <c r="J8" s="21" t="s">
        <v>1127</v>
      </c>
      <c r="K8" s="21" t="s">
        <v>1128</v>
      </c>
      <c r="L8" s="21" t="s">
        <v>1129</v>
      </c>
      <c r="M8" s="21" t="s">
        <v>1130</v>
      </c>
      <c r="N8" s="21" t="s">
        <v>1131</v>
      </c>
      <c r="O8" s="21" t="s">
        <v>1132</v>
      </c>
      <c r="P8" s="21" t="s">
        <v>1133</v>
      </c>
      <c r="Q8" s="21" t="s">
        <v>1134</v>
      </c>
      <c r="R8" s="21" t="s">
        <v>1135</v>
      </c>
      <c r="S8" s="21" t="s">
        <v>1136</v>
      </c>
      <c r="T8" s="21" t="s">
        <v>1137</v>
      </c>
      <c r="U8" s="21" t="s">
        <v>1138</v>
      </c>
      <c r="V8" s="21" t="s">
        <v>1112</v>
      </c>
      <c r="W8" s="21" t="s">
        <v>1113</v>
      </c>
      <c r="X8" s="21" t="s">
        <v>1114</v>
      </c>
      <c r="Y8" s="21" t="s">
        <v>1115</v>
      </c>
      <c r="Z8" s="21" t="s">
        <v>1116</v>
      </c>
      <c r="AA8" s="21" t="s">
        <v>1117</v>
      </c>
      <c r="AB8" s="21" t="s">
        <v>1118</v>
      </c>
      <c r="AC8" s="21" t="s">
        <v>1119</v>
      </c>
      <c r="AE8" s="21">
        <v>2019</v>
      </c>
      <c r="AF8" s="21">
        <v>2020</v>
      </c>
      <c r="AG8" s="21">
        <v>2021</v>
      </c>
      <c r="AH8" s="21" t="s">
        <v>47</v>
      </c>
      <c r="AI8" s="21" t="s">
        <v>48</v>
      </c>
      <c r="AJ8" s="21">
        <v>2024</v>
      </c>
    </row>
    <row r="9" spans="2:36" s="20" customFormat="1" ht="6" customHeight="1" x14ac:dyDescent="0.15">
      <c r="C9" s="26"/>
      <c r="D9" s="26"/>
      <c r="E9" s="26"/>
      <c r="F9" s="26"/>
      <c r="G9" s="26"/>
      <c r="H9" s="26"/>
      <c r="AE9" s="26"/>
    </row>
    <row r="10" spans="2:36" x14ac:dyDescent="0.25">
      <c r="B10" s="109" t="s">
        <v>1040</v>
      </c>
      <c r="C10" s="63">
        <v>1040.5</v>
      </c>
      <c r="D10" s="63">
        <v>1260.3</v>
      </c>
      <c r="E10" s="63">
        <v>1241.9000000000001</v>
      </c>
      <c r="F10" s="63">
        <v>1742.4</v>
      </c>
      <c r="G10" s="63">
        <v>976.9</v>
      </c>
      <c r="H10" s="63">
        <v>294.5</v>
      </c>
      <c r="I10" s="63">
        <v>1067.2</v>
      </c>
      <c r="J10" s="63">
        <v>1747</v>
      </c>
      <c r="K10" s="63">
        <v>776.1</v>
      </c>
      <c r="L10" s="63">
        <v>1175.5999999999999</v>
      </c>
      <c r="M10" s="63">
        <v>1339.4</v>
      </c>
      <c r="N10" s="63">
        <v>1862.1</v>
      </c>
      <c r="O10" s="63">
        <v>1197</v>
      </c>
      <c r="P10" s="63">
        <v>1630.2</v>
      </c>
      <c r="Q10" s="63">
        <v>1407.5</v>
      </c>
      <c r="R10" s="63">
        <v>1948.7</v>
      </c>
      <c r="S10" s="63">
        <v>1240.577043</v>
      </c>
      <c r="T10" s="63">
        <v>1642.962</v>
      </c>
      <c r="U10" s="63">
        <v>1542.7</v>
      </c>
      <c r="V10" s="63">
        <v>2293.1</v>
      </c>
      <c r="W10" s="63">
        <v>1453.0081256471772</v>
      </c>
      <c r="X10" s="63">
        <v>1831.6093683722688</v>
      </c>
      <c r="Y10" s="63">
        <v>1799.8101027586308</v>
      </c>
      <c r="Z10" s="49">
        <v>2552.1112650658397</v>
      </c>
      <c r="AA10" s="49">
        <v>1612.0821440300001</v>
      </c>
      <c r="AB10" s="49">
        <v>2058.46</v>
      </c>
      <c r="AC10" s="49">
        <v>1840.86092852</v>
      </c>
      <c r="AE10" s="62">
        <v>5285.2</v>
      </c>
      <c r="AF10" s="63">
        <v>4085.5</v>
      </c>
      <c r="AG10" s="63">
        <v>5153.2</v>
      </c>
      <c r="AH10" s="63">
        <v>6183.6</v>
      </c>
      <c r="AI10" s="63">
        <v>6719.3</v>
      </c>
      <c r="AJ10" s="64">
        <v>7636.5388619639198</v>
      </c>
    </row>
    <row r="11" spans="2:36" x14ac:dyDescent="0.25">
      <c r="B11" s="36" t="s">
        <v>1041</v>
      </c>
      <c r="C11" s="54">
        <v>3.9E-2</v>
      </c>
      <c r="D11" s="54">
        <v>1.7999999999999999E-2</v>
      </c>
      <c r="E11" s="54">
        <v>8.0000000000000002E-3</v>
      </c>
      <c r="F11" s="54">
        <v>0.01</v>
      </c>
      <c r="G11" s="54">
        <v>-9.2319726643716571E-2</v>
      </c>
      <c r="H11" s="54">
        <v>-0.7709166418631449</v>
      </c>
      <c r="I11" s="54">
        <v>-0.13900000000000001</v>
      </c>
      <c r="J11" s="54">
        <v>-8.2417649019019823E-3</v>
      </c>
      <c r="K11" s="54">
        <v>-0.21644725878647308</v>
      </c>
      <c r="L11" s="54">
        <v>3.0379378702676423</v>
      </c>
      <c r="M11" s="54">
        <v>0.20818024450989259</v>
      </c>
      <c r="N11" s="54">
        <v>5.8000000000000003E-2</v>
      </c>
      <c r="O11" s="54">
        <v>0.53451235424526056</v>
      </c>
      <c r="P11" s="54">
        <v>0.34209713349004911</v>
      </c>
      <c r="Q11" s="54">
        <v>8.2879633773691452E-4</v>
      </c>
      <c r="R11" s="54">
        <v>9.7582705179983797E-3</v>
      </c>
      <c r="S11" s="54">
        <v>1.2999999999999999E-2</v>
      </c>
      <c r="T11" s="54">
        <v>-2.1999999999999999E-2</v>
      </c>
      <c r="U11" s="54">
        <v>9.0999999999999998E-2</v>
      </c>
      <c r="V11" s="54">
        <v>0.158</v>
      </c>
      <c r="W11" s="54">
        <v>0.14902151260367202</v>
      </c>
      <c r="X11" s="54">
        <v>0.10119505379720839</v>
      </c>
      <c r="Y11" s="54">
        <v>0.161</v>
      </c>
      <c r="Z11" s="130">
        <v>0.12300827491554078</v>
      </c>
      <c r="AA11" s="130">
        <v>0.13</v>
      </c>
      <c r="AB11" s="130">
        <v>0.15</v>
      </c>
      <c r="AC11" s="130">
        <v>4.8000000000000001E-2</v>
      </c>
      <c r="AE11" s="116">
        <v>1.7999999999999999E-2</v>
      </c>
      <c r="AF11" s="54">
        <v>-0.23616519779722112</v>
      </c>
      <c r="AG11" s="54">
        <v>0.247</v>
      </c>
      <c r="AH11" s="54">
        <v>0.159</v>
      </c>
      <c r="AI11" s="54">
        <v>6.7000000000000004E-2</v>
      </c>
      <c r="AJ11" s="115">
        <v>0.13114698290855031</v>
      </c>
    </row>
    <row r="12" spans="2:36" x14ac:dyDescent="0.25">
      <c r="B12" s="50" t="s">
        <v>1042</v>
      </c>
      <c r="C12" s="52">
        <v>2.1000000000000001E-2</v>
      </c>
      <c r="D12" s="52">
        <v>0.01</v>
      </c>
      <c r="E12" s="52">
        <v>3.5999999999999997E-2</v>
      </c>
      <c r="F12" s="52">
        <v>2.1999999999999999E-2</v>
      </c>
      <c r="G12" s="52">
        <v>-8.8999999999999996E-2</v>
      </c>
      <c r="H12" s="52">
        <v>-0.79700000000000004</v>
      </c>
      <c r="I12" s="52">
        <v>-0.182</v>
      </c>
      <c r="J12" s="52">
        <v>-3.3000000000000002E-2</v>
      </c>
      <c r="K12" s="52">
        <v>-0.20599999999999999</v>
      </c>
      <c r="L12" s="52">
        <v>3.7770000000000001</v>
      </c>
      <c r="M12" s="52">
        <v>0.30299999999999999</v>
      </c>
      <c r="N12" s="52">
        <v>0.125</v>
      </c>
      <c r="O12" s="52">
        <v>0.55100000000000005</v>
      </c>
      <c r="P12" s="52">
        <v>0.35</v>
      </c>
      <c r="Q12" s="52">
        <v>8.9999999999999993E-3</v>
      </c>
      <c r="R12" s="52">
        <v>1.2999999999999999E-2</v>
      </c>
      <c r="S12" s="52">
        <v>4.2999999999999997E-2</v>
      </c>
      <c r="T12" s="52">
        <v>7.0000000000000001E-3</v>
      </c>
      <c r="U12" s="52">
        <v>0.125</v>
      </c>
      <c r="V12" s="52">
        <v>0.185</v>
      </c>
      <c r="W12" s="52">
        <v>0.21909860057039343</v>
      </c>
      <c r="X12" s="52">
        <v>0.12988647205322468</v>
      </c>
      <c r="Y12" s="52">
        <v>0.189</v>
      </c>
      <c r="Z12" s="52">
        <v>0.14392024198526698</v>
      </c>
      <c r="AA12" s="52">
        <v>0.15</v>
      </c>
      <c r="AB12" s="52">
        <v>0.17</v>
      </c>
      <c r="AC12" s="52">
        <v>8.1000000000000003E-2</v>
      </c>
      <c r="AD12" s="20"/>
      <c r="AE12" s="65">
        <v>2.1999999999999999E-2</v>
      </c>
      <c r="AF12" s="52">
        <v>-0.25700000000000001</v>
      </c>
      <c r="AG12" s="52">
        <v>0.32700000000000001</v>
      </c>
      <c r="AH12" s="52">
        <v>0.161</v>
      </c>
      <c r="AI12" s="52">
        <v>9.9000000000000005E-2</v>
      </c>
      <c r="AJ12" s="56">
        <v>0.16388256121128131</v>
      </c>
    </row>
    <row r="13" spans="2:36" x14ac:dyDescent="0.25">
      <c r="B13" s="51" t="s">
        <v>1043</v>
      </c>
      <c r="C13" s="57">
        <v>0.109</v>
      </c>
      <c r="D13" s="57">
        <v>5.3999999999999999E-2</v>
      </c>
      <c r="E13" s="57">
        <v>-9.4E-2</v>
      </c>
      <c r="F13" s="57">
        <v>-4.7E-2</v>
      </c>
      <c r="G13" s="57">
        <v>-0.122</v>
      </c>
      <c r="H13" s="57">
        <v>-0.66</v>
      </c>
      <c r="I13" s="57">
        <v>6.2E-2</v>
      </c>
      <c r="J13" s="57">
        <v>0.124</v>
      </c>
      <c r="K13" s="57">
        <v>-0.255</v>
      </c>
      <c r="L13" s="57">
        <v>1.2569999999999999</v>
      </c>
      <c r="M13" s="57">
        <v>-0.125</v>
      </c>
      <c r="N13" s="57">
        <v>-0.247</v>
      </c>
      <c r="O13" s="57">
        <v>0.46899999999999997</v>
      </c>
      <c r="P13" s="57">
        <v>0.3</v>
      </c>
      <c r="Q13" s="57">
        <v>-5.1999999999999998E-2</v>
      </c>
      <c r="R13" s="57">
        <v>-1.2999999999999999E-2</v>
      </c>
      <c r="S13" s="57">
        <v>-0.11700000000000001</v>
      </c>
      <c r="T13" s="57">
        <v>-0.17899999999999999</v>
      </c>
      <c r="U13" s="57">
        <v>-0.108</v>
      </c>
      <c r="V13" s="57">
        <v>-3.6999999999999998E-2</v>
      </c>
      <c r="W13" s="57">
        <v>-0.20699999999999999</v>
      </c>
      <c r="X13" s="57">
        <v>-9.5777383292020679E-2</v>
      </c>
      <c r="Y13" s="57">
        <v>-4.2999999999999997E-2</v>
      </c>
      <c r="Z13" s="57">
        <v>-6.2331638407914225E-2</v>
      </c>
      <c r="AA13" s="57">
        <v>-2.5000000000000001E-2</v>
      </c>
      <c r="AB13" s="57">
        <v>-2.3E-2</v>
      </c>
      <c r="AC13" s="57">
        <v>-0.26</v>
      </c>
      <c r="AE13" s="66">
        <v>-2E-3</v>
      </c>
      <c r="AF13" s="57">
        <v>-0.14399999999999999</v>
      </c>
      <c r="AG13" s="57">
        <v>-6.3E-2</v>
      </c>
      <c r="AH13" s="57">
        <v>0.14399999999999999</v>
      </c>
      <c r="AI13" s="57">
        <v>-0.111</v>
      </c>
      <c r="AJ13" s="58">
        <v>-0.1019959616505669</v>
      </c>
    </row>
    <row r="14" spans="2:36" s="20" customFormat="1" ht="6" customHeight="1" x14ac:dyDescent="0.25"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8"/>
      <c r="AD14"/>
      <c r="AE14" s="26"/>
      <c r="AF14" s="26"/>
    </row>
    <row r="15" spans="2:36" x14ac:dyDescent="0.25">
      <c r="B15" s="36" t="s">
        <v>1044</v>
      </c>
      <c r="C15" s="37">
        <v>24.276122728864486</v>
      </c>
      <c r="D15" s="37">
        <v>30.255169541049128</v>
      </c>
      <c r="E15" s="37">
        <v>31.629999753957421</v>
      </c>
      <c r="F15" s="37">
        <v>41.146222248339129</v>
      </c>
      <c r="G15" s="37">
        <v>37.95132680490898</v>
      </c>
      <c r="H15" s="37">
        <v>134.74634442999999</v>
      </c>
      <c r="I15" s="37">
        <v>150.30243758485096</v>
      </c>
      <c r="J15" s="37">
        <v>132.76618691628246</v>
      </c>
      <c r="K15" s="37">
        <v>80.885966413445118</v>
      </c>
      <c r="L15" s="37">
        <v>123.96201926325989</v>
      </c>
      <c r="M15" s="37">
        <v>112.12994203436736</v>
      </c>
      <c r="N15" s="37">
        <v>122.12123942909702</v>
      </c>
      <c r="O15" s="37">
        <v>68.846639249999754</v>
      </c>
      <c r="P15" s="37">
        <v>83.834605309999858</v>
      </c>
      <c r="Q15" s="37">
        <v>62.443176909999963</v>
      </c>
      <c r="R15" s="37">
        <v>82.059988659999988</v>
      </c>
      <c r="S15" s="37">
        <v>53.656941770000003</v>
      </c>
      <c r="T15" s="37">
        <v>76.677496489999996</v>
      </c>
      <c r="U15" s="37">
        <v>62.881420390000002</v>
      </c>
      <c r="V15" s="37">
        <v>89.230126549999994</v>
      </c>
      <c r="W15" s="37">
        <v>67.823996530000002</v>
      </c>
      <c r="X15" s="37">
        <v>88.456811979999998</v>
      </c>
      <c r="Y15" s="37">
        <v>94.58306743</v>
      </c>
      <c r="Z15" s="107">
        <v>129.72675686999997</v>
      </c>
      <c r="AA15" s="107">
        <v>84.000133149999996</v>
      </c>
      <c r="AB15" s="107">
        <v>115.7</v>
      </c>
      <c r="AC15" s="107">
        <v>112.187</v>
      </c>
      <c r="AE15" s="79">
        <f>SUM(C15:F15)</f>
        <v>127.30751427221016</v>
      </c>
      <c r="AF15" s="37">
        <f>SUM(G15:J15)</f>
        <v>455.76629573604237</v>
      </c>
      <c r="AG15" s="37">
        <f>SUM(K15:N15)</f>
        <v>439.09916714016936</v>
      </c>
      <c r="AH15" s="37">
        <f>SUM(O15:R15)</f>
        <v>297.18441012999955</v>
      </c>
      <c r="AI15" s="37">
        <f>SUM(S15:V15)</f>
        <v>282.4459852</v>
      </c>
      <c r="AJ15" s="38">
        <v>380.59063280999993</v>
      </c>
    </row>
    <row r="16" spans="2:36" x14ac:dyDescent="0.25">
      <c r="B16" s="51" t="s">
        <v>1045</v>
      </c>
      <c r="C16" s="57">
        <v>2.4753014302414809E-2</v>
      </c>
      <c r="D16" s="57">
        <v>2.5351567876169014E-2</v>
      </c>
      <c r="E16" s="57">
        <v>2.6678947378417989E-2</v>
      </c>
      <c r="F16" s="57">
        <v>2.4316488653433773E-2</v>
      </c>
      <c r="G16" s="57">
        <v>4.1914465236406968E-2</v>
      </c>
      <c r="H16" s="57">
        <v>0.48977298789619073</v>
      </c>
      <c r="I16" s="57">
        <v>0.14332057573778478</v>
      </c>
      <c r="J16" s="57">
        <v>7.8392559145234089E-2</v>
      </c>
      <c r="K16" s="57">
        <v>0.11418426865407896</v>
      </c>
      <c r="L16" s="57">
        <v>0.10931944486033239</v>
      </c>
      <c r="M16" s="57">
        <v>8.7244156968267761E-2</v>
      </c>
      <c r="N16" s="57">
        <v>6.6621299739942283E-2</v>
      </c>
      <c r="O16" s="57">
        <v>6.1192062908688949E-2</v>
      </c>
      <c r="P16" s="57">
        <v>5.3378390363510789E-2</v>
      </c>
      <c r="Q16" s="57">
        <v>4.6978403304571405E-2</v>
      </c>
      <c r="R16" s="57">
        <v>4.3657452630380497E-2</v>
      </c>
      <c r="S16" s="57">
        <v>4.6365262411580399E-2</v>
      </c>
      <c r="T16" s="57">
        <v>4.9490777291330633E-2</v>
      </c>
      <c r="U16" s="57">
        <v>4.336105426077555E-2</v>
      </c>
      <c r="V16" s="57">
        <v>4.0932715276051156E-2</v>
      </c>
      <c r="W16" s="57">
        <v>5.0948660563853672E-2</v>
      </c>
      <c r="X16" s="57">
        <v>5.1865264597347895E-2</v>
      </c>
      <c r="Y16" s="57">
        <v>5.639024495866074E-2</v>
      </c>
      <c r="Z16" s="57">
        <v>5.30654088058772E-2</v>
      </c>
      <c r="AA16" s="57">
        <v>5.5641414466574397E-2</v>
      </c>
      <c r="AB16" s="57">
        <v>5.8834705685084476E-2</v>
      </c>
      <c r="AC16" s="57">
        <v>6.3416931619792269E-2</v>
      </c>
      <c r="AD16" s="1"/>
      <c r="AE16" s="66">
        <v>2.5200182007065166E-2</v>
      </c>
      <c r="AF16" s="57">
        <v>0.11618128775401046</v>
      </c>
      <c r="AG16" s="57">
        <v>8.8516761296425148E-2</v>
      </c>
      <c r="AH16" s="57">
        <v>5.0331978170831085E-2</v>
      </c>
      <c r="AI16" s="57">
        <v>4.4573047449468557E-2</v>
      </c>
      <c r="AJ16" s="58">
        <v>5.3164869516230485E-2</v>
      </c>
    </row>
    <row r="18" spans="2:37" x14ac:dyDescent="0.25">
      <c r="B18" s="34" t="s">
        <v>1046</v>
      </c>
      <c r="C18" s="35">
        <v>125.5</v>
      </c>
      <c r="D18" s="35">
        <v>137.6</v>
      </c>
      <c r="E18" s="35">
        <v>130.9</v>
      </c>
      <c r="F18" s="35">
        <v>133.9</v>
      </c>
      <c r="G18" s="35">
        <v>127.8</v>
      </c>
      <c r="H18" s="35">
        <v>166.5</v>
      </c>
      <c r="I18" s="35">
        <v>139.69999999999999</v>
      </c>
      <c r="J18" s="35">
        <v>143.69999999999999</v>
      </c>
      <c r="K18" s="35">
        <v>131.9</v>
      </c>
      <c r="L18" s="35">
        <v>161.1</v>
      </c>
      <c r="M18" s="35">
        <v>150</v>
      </c>
      <c r="N18" s="35">
        <v>158.30000000000001</v>
      </c>
      <c r="O18" s="35">
        <v>154.6</v>
      </c>
      <c r="P18" s="35">
        <v>182.9</v>
      </c>
      <c r="Q18" s="35">
        <v>167.8</v>
      </c>
      <c r="R18" s="35">
        <v>179.5</v>
      </c>
      <c r="S18" s="35">
        <v>170.2</v>
      </c>
      <c r="T18" s="35">
        <v>198.2</v>
      </c>
      <c r="U18" s="35">
        <v>182.31430304005283</v>
      </c>
      <c r="V18" s="35">
        <v>187.4724860248408</v>
      </c>
      <c r="W18" s="35">
        <v>175.74972208259015</v>
      </c>
      <c r="X18" s="35">
        <v>198.35</v>
      </c>
      <c r="Y18" s="35">
        <v>189.01217195656801</v>
      </c>
      <c r="Z18" s="107">
        <v>197.34546383685066</v>
      </c>
      <c r="AA18" s="107">
        <v>184.9</v>
      </c>
      <c r="AB18" s="107">
        <v>213.7</v>
      </c>
      <c r="AC18" s="107">
        <v>195.47788392316326</v>
      </c>
      <c r="AD18" s="2"/>
      <c r="AE18" s="100">
        <v>132.30000000000001</v>
      </c>
      <c r="AF18" s="35">
        <v>140</v>
      </c>
      <c r="AG18" s="35">
        <v>152.5</v>
      </c>
      <c r="AH18" s="35">
        <v>172.4</v>
      </c>
      <c r="AI18" s="35">
        <v>185.4239754254873</v>
      </c>
      <c r="AJ18" s="93">
        <v>191.02085152831805</v>
      </c>
    </row>
    <row r="19" spans="2:37" s="20" customFormat="1" ht="6" customHeight="1" x14ac:dyDescent="0.25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8"/>
      <c r="AD19"/>
      <c r="AE19" s="26"/>
      <c r="AF19" s="26"/>
    </row>
    <row r="20" spans="2:37" x14ac:dyDescent="0.25">
      <c r="B20" s="109" t="s">
        <v>1047</v>
      </c>
      <c r="C20" s="110">
        <v>0.48199999999999998</v>
      </c>
      <c r="D20" s="110">
        <v>0.49199999999999999</v>
      </c>
      <c r="E20" s="110">
        <v>0.47299999999999998</v>
      </c>
      <c r="F20" s="110">
        <v>0.49299999999999999</v>
      </c>
      <c r="G20" s="110">
        <v>0.48799999999999999</v>
      </c>
      <c r="H20" s="110">
        <v>0.48599999999999999</v>
      </c>
      <c r="I20" s="110">
        <v>0.42599999999999999</v>
      </c>
      <c r="J20" s="110">
        <v>0.47099999999999997</v>
      </c>
      <c r="K20" s="110">
        <v>0.45200000000000001</v>
      </c>
      <c r="L20" s="110">
        <v>0.46700000000000003</v>
      </c>
      <c r="M20" s="110">
        <v>0.44700000000000001</v>
      </c>
      <c r="N20" s="110">
        <v>0.48299999999999998</v>
      </c>
      <c r="O20" s="110">
        <v>0.47399999999999998</v>
      </c>
      <c r="P20" s="110">
        <v>0.51300000000000001</v>
      </c>
      <c r="Q20" s="110">
        <v>0.49299999999999999</v>
      </c>
      <c r="R20" s="110">
        <v>0.51700000000000002</v>
      </c>
      <c r="S20" s="110">
        <v>0.50341141758496966</v>
      </c>
      <c r="T20" s="110">
        <v>0.53521688267896639</v>
      </c>
      <c r="U20" s="110">
        <v>0.51679128786037243</v>
      </c>
      <c r="V20" s="110">
        <v>0.5325377883156579</v>
      </c>
      <c r="W20" s="110">
        <v>0.53017556814698463</v>
      </c>
      <c r="X20" s="110">
        <v>0.56006305553236013</v>
      </c>
      <c r="Y20" s="110">
        <v>0.54367269107937477</v>
      </c>
      <c r="Z20" s="110">
        <v>0.54930746636537153</v>
      </c>
      <c r="AA20" s="110">
        <v>0.54091423224880819</v>
      </c>
      <c r="AB20" s="110">
        <v>0.56686823298170441</v>
      </c>
      <c r="AC20" s="110">
        <v>0.54644511151916952</v>
      </c>
      <c r="AD20" s="20"/>
      <c r="AE20" s="117">
        <v>0.48599999999999999</v>
      </c>
      <c r="AF20" s="110">
        <v>0.46400000000000002</v>
      </c>
      <c r="AG20" s="110">
        <v>0.46500000000000002</v>
      </c>
      <c r="AH20" s="110">
        <v>0.502</v>
      </c>
      <c r="AI20" s="110">
        <v>0.52420030190568478</v>
      </c>
      <c r="AJ20" s="111">
        <v>0.5469190425713113</v>
      </c>
    </row>
    <row r="21" spans="2:37" x14ac:dyDescent="0.25">
      <c r="B21" s="36" t="s">
        <v>1048</v>
      </c>
      <c r="C21" s="54">
        <v>0.45317131001778305</v>
      </c>
      <c r="D21" s="54">
        <v>0.46647439136445423</v>
      </c>
      <c r="E21" s="54">
        <v>0.45038934877612824</v>
      </c>
      <c r="F21" s="54">
        <v>0.47872873965525581</v>
      </c>
      <c r="G21" s="54">
        <v>0.44947271570671066</v>
      </c>
      <c r="H21" s="54">
        <v>0.45806099631380404</v>
      </c>
      <c r="I21" s="54">
        <v>0.41786515132920249</v>
      </c>
      <c r="J21" s="54">
        <v>0.45535528655390273</v>
      </c>
      <c r="K21" s="54">
        <v>0.40464021906228675</v>
      </c>
      <c r="L21" s="54">
        <v>0.44904733155287463</v>
      </c>
      <c r="M21" s="54">
        <v>0.42637707182962964</v>
      </c>
      <c r="N21" s="54">
        <v>0.47614858446270553</v>
      </c>
      <c r="O21" s="54">
        <v>0.44327799839036341</v>
      </c>
      <c r="P21" s="54">
        <v>0.49657621631914689</v>
      </c>
      <c r="Q21" s="54">
        <v>0.46533406689283086</v>
      </c>
      <c r="R21" s="54">
        <v>0.50156794831550278</v>
      </c>
      <c r="S21" s="54">
        <v>0.46984420614382816</v>
      </c>
      <c r="T21" s="54">
        <v>0.50908045592634799</v>
      </c>
      <c r="U21" s="54">
        <v>0.48837610432463779</v>
      </c>
      <c r="V21" s="54">
        <v>0.51060786716088913</v>
      </c>
      <c r="W21" s="54">
        <v>0.49032139785105544</v>
      </c>
      <c r="X21" s="54">
        <v>0.52998414608779421</v>
      </c>
      <c r="Y21" s="54">
        <v>0.51329753902238795</v>
      </c>
      <c r="Z21" s="130">
        <v>0.53157811782989073</v>
      </c>
      <c r="AA21" s="130">
        <v>0.51180289441956017</v>
      </c>
      <c r="AB21" s="130">
        <v>0.54812836243650953</v>
      </c>
      <c r="AC21" s="130">
        <v>0.52991414333979792</v>
      </c>
      <c r="AE21" s="116">
        <v>0.46421166143923559</v>
      </c>
      <c r="AF21" s="54">
        <v>0.44417763508049712</v>
      </c>
      <c r="AG21" s="54">
        <v>0.44680882690883028</v>
      </c>
      <c r="AH21" s="54">
        <v>0.48096234722655096</v>
      </c>
      <c r="AI21" s="54">
        <v>0.49770483558538203</v>
      </c>
      <c r="AJ21" s="115">
        <v>0.51923398031110535</v>
      </c>
    </row>
    <row r="22" spans="2:37" x14ac:dyDescent="0.25">
      <c r="B22" s="50" t="s">
        <v>1049</v>
      </c>
      <c r="C22" s="52">
        <v>0.45700000000000002</v>
      </c>
      <c r="D22" s="52">
        <v>0.47199999999999998</v>
      </c>
      <c r="E22" s="52">
        <v>0.45600000000000002</v>
      </c>
      <c r="F22" s="52">
        <v>0.48899999999999999</v>
      </c>
      <c r="G22" s="52">
        <v>0.45700000000000002</v>
      </c>
      <c r="H22" s="52">
        <v>0.45900000000000002</v>
      </c>
      <c r="I22" s="52">
        <v>0.432</v>
      </c>
      <c r="J22" s="52">
        <v>0.46600000000000003</v>
      </c>
      <c r="K22" s="52">
        <v>0.40799999999999997</v>
      </c>
      <c r="L22" s="52">
        <v>0.46100000000000002</v>
      </c>
      <c r="M22" s="52">
        <v>0.443</v>
      </c>
      <c r="N22" s="52">
        <v>0.48599999999999999</v>
      </c>
      <c r="O22" s="52">
        <v>0.45</v>
      </c>
      <c r="P22" s="52">
        <v>0.50600000000000001</v>
      </c>
      <c r="Q22" s="52">
        <v>0.47799999999999998</v>
      </c>
      <c r="R22" s="52">
        <v>0.51200000000000001</v>
      </c>
      <c r="S22" s="52">
        <v>0.48072673593711979</v>
      </c>
      <c r="T22" s="52">
        <v>0.51998768499137371</v>
      </c>
      <c r="U22" s="52">
        <v>0.50373021684246522</v>
      </c>
      <c r="V22" s="52">
        <v>0.53240412620078781</v>
      </c>
      <c r="W22" s="52">
        <v>0.50637212172175639</v>
      </c>
      <c r="X22" s="52">
        <v>0.54416622957279726</v>
      </c>
      <c r="Y22" s="52">
        <v>0.52673358382591695</v>
      </c>
      <c r="Z22" s="52">
        <v>0.54690138610915473</v>
      </c>
      <c r="AA22" s="52">
        <v>0.52530069245273381</v>
      </c>
      <c r="AB22" s="52">
        <v>0.56344281752461534</v>
      </c>
      <c r="AC22" s="52">
        <v>0.54629231384106158</v>
      </c>
      <c r="AD22" s="20"/>
      <c r="AE22" s="65">
        <v>0.47099999999999997</v>
      </c>
      <c r="AF22" s="52">
        <v>0.45400000000000001</v>
      </c>
      <c r="AG22" s="52">
        <v>0.45800000000000002</v>
      </c>
      <c r="AH22" s="52">
        <v>0.49099999999999999</v>
      </c>
      <c r="AI22" s="52">
        <v>0.51336847254880302</v>
      </c>
      <c r="AJ22" s="56">
        <v>0.5339876128859633</v>
      </c>
    </row>
    <row r="23" spans="2:37" x14ac:dyDescent="0.25">
      <c r="B23" s="50" t="s">
        <v>1050</v>
      </c>
      <c r="C23" s="52">
        <v>0.51500000000000001</v>
      </c>
      <c r="D23" s="52">
        <v>0.52900000000000003</v>
      </c>
      <c r="E23" s="52">
        <v>0.502</v>
      </c>
      <c r="F23" s="52">
        <v>0.53600000000000003</v>
      </c>
      <c r="G23" s="52">
        <v>0.52272494805145675</v>
      </c>
      <c r="H23" s="52">
        <v>0.54955455710469836</v>
      </c>
      <c r="I23" s="52">
        <v>0.48239065904338546</v>
      </c>
      <c r="J23" s="52">
        <v>0.52166156763045635</v>
      </c>
      <c r="K23" s="52">
        <v>0.46420436861613334</v>
      </c>
      <c r="L23" s="52">
        <v>0.5107291264799656</v>
      </c>
      <c r="M23" s="52">
        <v>0.49302844908671994</v>
      </c>
      <c r="N23" s="52">
        <v>0.52433384400818583</v>
      </c>
      <c r="O23" s="52">
        <v>0.50994850624183397</v>
      </c>
      <c r="P23" s="52">
        <v>0.55933033725452419</v>
      </c>
      <c r="Q23" s="52">
        <v>0.51752368387168468</v>
      </c>
      <c r="R23" s="52">
        <v>0.55307306651128352</v>
      </c>
      <c r="S23" s="52">
        <v>0.53083990248497681</v>
      </c>
      <c r="T23" s="52">
        <v>0.56438766197670986</v>
      </c>
      <c r="U23" s="52">
        <v>0.54097130747628275</v>
      </c>
      <c r="V23" s="52">
        <v>0.56455562741173693</v>
      </c>
      <c r="W23" s="52">
        <v>0.54078264797156406</v>
      </c>
      <c r="X23" s="52">
        <v>0.57708795451331041</v>
      </c>
      <c r="Y23" s="52">
        <v>0.55060354787751409</v>
      </c>
      <c r="Z23" s="52">
        <v>0.56578526731315115</v>
      </c>
      <c r="AA23" s="52">
        <v>0.5463288968282014</v>
      </c>
      <c r="AB23" s="52">
        <v>0.58483112335904264</v>
      </c>
      <c r="AC23" s="52">
        <v>0.55382485021085603</v>
      </c>
      <c r="AD23" s="4"/>
      <c r="AE23" s="65">
        <v>0.52200000000000002</v>
      </c>
      <c r="AF23" s="52">
        <v>0.51331538212115657</v>
      </c>
      <c r="AG23" s="52">
        <v>0.50508436840370097</v>
      </c>
      <c r="AH23" s="52">
        <v>0.53887855023787745</v>
      </c>
      <c r="AI23" s="52">
        <v>0.55322340666981296</v>
      </c>
      <c r="AJ23" s="56">
        <v>0.56033337417921647</v>
      </c>
    </row>
    <row r="24" spans="2:37" x14ac:dyDescent="0.25">
      <c r="B24" s="51" t="s">
        <v>1051</v>
      </c>
      <c r="C24" s="57">
        <v>0.248</v>
      </c>
      <c r="D24" s="57">
        <v>0.24399999999999999</v>
      </c>
      <c r="E24" s="57">
        <v>0.24399999999999999</v>
      </c>
      <c r="F24" s="57">
        <v>0.23899999999999999</v>
      </c>
      <c r="G24" s="57">
        <v>0.21315707133917397</v>
      </c>
      <c r="H24" s="57">
        <v>0.24094581719645133</v>
      </c>
      <c r="I24" s="57">
        <v>0.24950563640269915</v>
      </c>
      <c r="J24" s="57">
        <v>0.20879387224548204</v>
      </c>
      <c r="K24" s="57">
        <v>0.18413078317342346</v>
      </c>
      <c r="L24" s="57">
        <v>0.19979852617517274</v>
      </c>
      <c r="M24" s="57">
        <v>0.16930316379655586</v>
      </c>
      <c r="N24" s="57">
        <v>0.21799761311747612</v>
      </c>
      <c r="O24" s="57">
        <v>0.1953887289373358</v>
      </c>
      <c r="P24" s="57">
        <v>0.21561781205010674</v>
      </c>
      <c r="Q24" s="57">
        <v>0.24742568934176501</v>
      </c>
      <c r="R24" s="57">
        <v>0.22227296816362407</v>
      </c>
      <c r="S24" s="57">
        <v>0.22762089500734597</v>
      </c>
      <c r="T24" s="57">
        <v>0.21746366359702651</v>
      </c>
      <c r="U24" s="57">
        <v>0.22926863052913474</v>
      </c>
      <c r="V24" s="57">
        <v>0.24928927434010473</v>
      </c>
      <c r="W24" s="57">
        <v>0.23648792845854111</v>
      </c>
      <c r="X24" s="57">
        <v>0.25967920156780838</v>
      </c>
      <c r="Y24" s="57">
        <v>0.30468923208595944</v>
      </c>
      <c r="Z24" s="57">
        <v>0.34114905570354448</v>
      </c>
      <c r="AA24" s="57">
        <v>0.32823609852517738</v>
      </c>
      <c r="AB24" s="57">
        <v>0.33955978895018407</v>
      </c>
      <c r="AC24" s="57">
        <v>0.43773795743982519</v>
      </c>
      <c r="AD24" s="4"/>
      <c r="AE24" s="66">
        <v>0.24299999999999999</v>
      </c>
      <c r="AF24" s="57">
        <v>0.22465787934455506</v>
      </c>
      <c r="AG24" s="57">
        <v>0.19435056326504715</v>
      </c>
      <c r="AH24" s="57">
        <v>0.21949101891303266</v>
      </c>
      <c r="AI24" s="57">
        <v>0.23155441206439781</v>
      </c>
      <c r="AJ24" s="58">
        <v>0.28925810263587021</v>
      </c>
    </row>
    <row r="25" spans="2:37" s="20" customFormat="1" ht="6" customHeight="1" x14ac:dyDescent="0.25"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8"/>
      <c r="AD25"/>
      <c r="AE25" s="26"/>
      <c r="AF25" s="26"/>
    </row>
    <row r="26" spans="2:37" x14ac:dyDescent="0.25">
      <c r="B26" s="109" t="s">
        <v>1052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9"/>
      <c r="AE26" s="117"/>
      <c r="AF26" s="110"/>
      <c r="AG26" s="110"/>
      <c r="AH26" s="110"/>
      <c r="AI26" s="110"/>
      <c r="AJ26" s="111"/>
    </row>
    <row r="27" spans="2:37" x14ac:dyDescent="0.25">
      <c r="B27" s="50" t="s">
        <v>1053</v>
      </c>
      <c r="C27" s="33">
        <v>0</v>
      </c>
      <c r="D27" s="33">
        <v>4</v>
      </c>
      <c r="E27" s="33">
        <v>2</v>
      </c>
      <c r="F27" s="33">
        <v>4</v>
      </c>
      <c r="G27" s="33">
        <v>1</v>
      </c>
      <c r="H27" s="33">
        <v>2</v>
      </c>
      <c r="I27" s="33">
        <v>1</v>
      </c>
      <c r="J27" s="33">
        <v>6</v>
      </c>
      <c r="K27" s="33">
        <v>2</v>
      </c>
      <c r="L27" s="33">
        <v>9</v>
      </c>
      <c r="M27" s="33">
        <v>4</v>
      </c>
      <c r="N27" s="33">
        <v>11</v>
      </c>
      <c r="O27" s="33">
        <v>2</v>
      </c>
      <c r="P27" s="33">
        <v>10</v>
      </c>
      <c r="Q27" s="33">
        <v>4</v>
      </c>
      <c r="R27" s="33">
        <v>1</v>
      </c>
      <c r="S27" s="33">
        <v>0</v>
      </c>
      <c r="T27" s="33">
        <v>3</v>
      </c>
      <c r="U27" s="33">
        <v>1</v>
      </c>
      <c r="V27" s="33">
        <v>0</v>
      </c>
      <c r="W27" s="33">
        <v>0</v>
      </c>
      <c r="X27" s="33">
        <v>2</v>
      </c>
      <c r="Y27" s="33">
        <v>0</v>
      </c>
      <c r="Z27" s="33">
        <v>2</v>
      </c>
      <c r="AA27" s="33">
        <v>2</v>
      </c>
      <c r="AB27" s="33">
        <v>1</v>
      </c>
      <c r="AC27" s="33">
        <v>0</v>
      </c>
      <c r="AE27" s="80">
        <v>10</v>
      </c>
      <c r="AF27" s="33">
        <v>10</v>
      </c>
      <c r="AG27" s="33">
        <v>26</v>
      </c>
      <c r="AH27" s="33">
        <v>17</v>
      </c>
      <c r="AI27" s="33">
        <v>4</v>
      </c>
      <c r="AJ27" s="40">
        <v>4</v>
      </c>
      <c r="AK27" s="3"/>
    </row>
    <row r="28" spans="2:37" x14ac:dyDescent="0.25">
      <c r="B28" s="50" t="s">
        <v>1054</v>
      </c>
      <c r="C28" s="33">
        <v>1</v>
      </c>
      <c r="D28" s="33">
        <v>0</v>
      </c>
      <c r="E28" s="33">
        <v>1</v>
      </c>
      <c r="F28" s="33">
        <v>0</v>
      </c>
      <c r="G28" s="33">
        <v>2</v>
      </c>
      <c r="H28" s="33">
        <v>0</v>
      </c>
      <c r="I28" s="33">
        <v>0</v>
      </c>
      <c r="J28" s="33">
        <v>0</v>
      </c>
      <c r="K28" s="33">
        <v>0</v>
      </c>
      <c r="L28" s="33">
        <v>2</v>
      </c>
      <c r="M28" s="33">
        <v>0</v>
      </c>
      <c r="N28" s="33">
        <v>0</v>
      </c>
      <c r="O28" s="33">
        <v>2</v>
      </c>
      <c r="P28" s="33">
        <v>0</v>
      </c>
      <c r="Q28" s="33">
        <v>2</v>
      </c>
      <c r="R28" s="33">
        <v>0</v>
      </c>
      <c r="S28" s="33">
        <v>1</v>
      </c>
      <c r="T28" s="33">
        <v>1</v>
      </c>
      <c r="U28" s="33">
        <v>0</v>
      </c>
      <c r="V28" s="33">
        <v>0</v>
      </c>
      <c r="W28" s="33">
        <v>4</v>
      </c>
      <c r="X28" s="33">
        <v>1</v>
      </c>
      <c r="Y28" s="33">
        <v>1</v>
      </c>
      <c r="Z28" s="33">
        <v>0</v>
      </c>
      <c r="AA28" s="33">
        <v>2</v>
      </c>
      <c r="AB28" s="33">
        <v>0</v>
      </c>
      <c r="AC28" s="33">
        <v>0</v>
      </c>
      <c r="AE28" s="80">
        <v>2</v>
      </c>
      <c r="AF28" s="33">
        <v>2</v>
      </c>
      <c r="AG28" s="33">
        <v>2</v>
      </c>
      <c r="AH28" s="33">
        <v>4</v>
      </c>
      <c r="AI28" s="33">
        <v>2</v>
      </c>
      <c r="AJ28" s="40">
        <v>6</v>
      </c>
    </row>
    <row r="29" spans="2:37" x14ac:dyDescent="0.25">
      <c r="B29" s="50" t="s">
        <v>1055</v>
      </c>
      <c r="C29" s="33">
        <v>278</v>
      </c>
      <c r="D29" s="33">
        <v>282</v>
      </c>
      <c r="E29" s="33">
        <v>283</v>
      </c>
      <c r="F29" s="33">
        <v>287</v>
      </c>
      <c r="G29" s="33">
        <v>286</v>
      </c>
      <c r="H29" s="33">
        <v>288</v>
      </c>
      <c r="I29" s="33">
        <v>289</v>
      </c>
      <c r="J29" s="33">
        <v>295</v>
      </c>
      <c r="K29" s="33">
        <v>297</v>
      </c>
      <c r="L29" s="33">
        <v>304</v>
      </c>
      <c r="M29" s="33">
        <v>308</v>
      </c>
      <c r="N29" s="33">
        <v>319</v>
      </c>
      <c r="O29" s="33">
        <v>319</v>
      </c>
      <c r="P29" s="33">
        <v>329</v>
      </c>
      <c r="Q29" s="33">
        <v>331</v>
      </c>
      <c r="R29" s="33">
        <v>332</v>
      </c>
      <c r="S29" s="33">
        <v>331</v>
      </c>
      <c r="T29" s="33">
        <v>333</v>
      </c>
      <c r="U29" s="33">
        <v>334</v>
      </c>
      <c r="V29" s="33">
        <v>334</v>
      </c>
      <c r="W29" s="33">
        <v>330</v>
      </c>
      <c r="X29" s="33">
        <v>331</v>
      </c>
      <c r="Y29" s="33">
        <v>330</v>
      </c>
      <c r="Z29" s="33">
        <v>332</v>
      </c>
      <c r="AA29" s="33">
        <v>332</v>
      </c>
      <c r="AB29" s="33">
        <v>333</v>
      </c>
      <c r="AC29" s="33">
        <v>333</v>
      </c>
      <c r="AE29" s="80">
        <v>287</v>
      </c>
      <c r="AF29" s="33">
        <v>295</v>
      </c>
      <c r="AG29" s="33">
        <v>319</v>
      </c>
      <c r="AH29" s="33">
        <v>332</v>
      </c>
      <c r="AI29" s="33">
        <v>334</v>
      </c>
      <c r="AJ29" s="40">
        <v>332</v>
      </c>
    </row>
    <row r="30" spans="2:37" x14ac:dyDescent="0.25">
      <c r="B30" s="50" t="s">
        <v>1056</v>
      </c>
      <c r="C30" s="33">
        <v>532.75469870160498</v>
      </c>
      <c r="D30" s="33">
        <v>541.19469870160492</v>
      </c>
      <c r="E30" s="33">
        <v>543.35628870160497</v>
      </c>
      <c r="F30" s="33">
        <v>551.31028870160492</v>
      </c>
      <c r="G30" s="33">
        <v>551.34013870160493</v>
      </c>
      <c r="H30" s="33">
        <v>555.06313870160488</v>
      </c>
      <c r="I30" s="33">
        <v>556.91413870160488</v>
      </c>
      <c r="J30" s="33">
        <v>567.04409870160487</v>
      </c>
      <c r="K30" s="33">
        <v>570.25309870160493</v>
      </c>
      <c r="L30" s="33">
        <v>582.46666870160493</v>
      </c>
      <c r="M30" s="33">
        <v>588.55966870160489</v>
      </c>
      <c r="N30" s="33">
        <v>605.10566870160494</v>
      </c>
      <c r="O30" s="33">
        <v>604.944668701605</v>
      </c>
      <c r="P30" s="33">
        <v>619.5546687016049</v>
      </c>
      <c r="Q30" s="33">
        <v>620.71966870160497</v>
      </c>
      <c r="R30" s="33">
        <v>622.19611870160486</v>
      </c>
      <c r="S30" s="33">
        <v>619.31011870160489</v>
      </c>
      <c r="T30" s="33">
        <v>621.62659276476779</v>
      </c>
      <c r="U30" s="33">
        <v>623.41149199999984</v>
      </c>
      <c r="V30" s="33">
        <v>623.41149199999984</v>
      </c>
      <c r="W30" s="33">
        <v>616.25208199999997</v>
      </c>
      <c r="X30" s="33">
        <v>617.14888199999996</v>
      </c>
      <c r="Y30" s="33">
        <v>614.97253599999999</v>
      </c>
      <c r="Z30" s="33">
        <v>617.94553599999995</v>
      </c>
      <c r="AA30" s="33">
        <v>618.322</v>
      </c>
      <c r="AB30" s="33">
        <v>620.15899999999999</v>
      </c>
      <c r="AC30" s="33">
        <v>622.82014600000002</v>
      </c>
      <c r="AE30" s="80">
        <v>551.31028870160492</v>
      </c>
      <c r="AF30" s="33">
        <v>567.04409870160487</v>
      </c>
      <c r="AG30" s="33">
        <v>605.10566870160494</v>
      </c>
      <c r="AH30" s="33">
        <v>622.19611870160486</v>
      </c>
      <c r="AI30" s="33">
        <v>623.41149199999984</v>
      </c>
      <c r="AJ30" s="33">
        <v>617.94553599999995</v>
      </c>
    </row>
    <row r="31" spans="2:37" x14ac:dyDescent="0.25">
      <c r="B31" s="50" t="s">
        <v>1057</v>
      </c>
      <c r="C31" s="33">
        <v>533.33232536827154</v>
      </c>
      <c r="D31" s="33">
        <v>539.84069870160499</v>
      </c>
      <c r="E31" s="33">
        <v>541.91522870160497</v>
      </c>
      <c r="F31" s="33">
        <v>549.54995536827153</v>
      </c>
      <c r="G31" s="33">
        <v>550.30733870160498</v>
      </c>
      <c r="H31" s="33">
        <v>552.58113870160491</v>
      </c>
      <c r="I31" s="33">
        <v>556.91413870160488</v>
      </c>
      <c r="J31" s="33">
        <v>564.68415870160493</v>
      </c>
      <c r="K31" s="33">
        <v>568.11376536827152</v>
      </c>
      <c r="L31" s="33">
        <v>581.46081203493827</v>
      </c>
      <c r="M31" s="33">
        <v>586.57466870160499</v>
      </c>
      <c r="N31" s="33">
        <v>599.00000203493835</v>
      </c>
      <c r="O31" s="33">
        <v>605.05200203493837</v>
      </c>
      <c r="P31" s="33">
        <v>615.72500203493826</v>
      </c>
      <c r="Q31" s="33">
        <v>619.44566870160497</v>
      </c>
      <c r="R31" s="33">
        <v>621.70396870160482</v>
      </c>
      <c r="S31" s="33">
        <v>619.31011870160489</v>
      </c>
      <c r="T31" s="33">
        <v>622.5620065226592</v>
      </c>
      <c r="U31" s="33">
        <v>623.41149199999984</v>
      </c>
      <c r="V31" s="33">
        <v>623.41149199999984</v>
      </c>
      <c r="W31" s="33">
        <v>616.80364533333329</v>
      </c>
      <c r="X31" s="33">
        <v>617.97409533333325</v>
      </c>
      <c r="Y31" s="33">
        <v>614.97253599999999</v>
      </c>
      <c r="Z31" s="33">
        <v>616.90786883333328</v>
      </c>
      <c r="AA31" s="33">
        <v>616.16129908343567</v>
      </c>
      <c r="AB31" s="33">
        <v>618.72900000000004</v>
      </c>
      <c r="AC31" s="33">
        <v>622.142199333333</v>
      </c>
      <c r="AD31" s="20"/>
      <c r="AE31" s="80">
        <v>541.15955203493832</v>
      </c>
      <c r="AF31" s="33">
        <v>556.12169370160484</v>
      </c>
      <c r="AG31" s="33">
        <v>583.78731203493828</v>
      </c>
      <c r="AH31" s="33">
        <v>615.4816603682716</v>
      </c>
      <c r="AI31" s="33">
        <v>622.17377730606574</v>
      </c>
      <c r="AJ31" s="33">
        <v>616.66453637500013</v>
      </c>
    </row>
    <row r="32" spans="2:37" x14ac:dyDescent="0.25">
      <c r="B32" s="112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8"/>
      <c r="AE32" s="112"/>
      <c r="AF32" s="113"/>
      <c r="AG32" s="113"/>
      <c r="AH32" s="113"/>
      <c r="AI32" s="113"/>
      <c r="AJ32" s="114"/>
    </row>
    <row r="33" spans="2:36" s="16" customFormat="1" x14ac:dyDescent="0.25">
      <c r="B33" s="51" t="s">
        <v>1058</v>
      </c>
      <c r="C33" s="43">
        <v>14887</v>
      </c>
      <c r="D33" s="43">
        <v>15629</v>
      </c>
      <c r="E33" s="43">
        <v>15258</v>
      </c>
      <c r="F33" s="43">
        <v>15363</v>
      </c>
      <c r="G33" s="43">
        <v>15717</v>
      </c>
      <c r="H33" s="43">
        <v>14360</v>
      </c>
      <c r="I33" s="43">
        <v>12925</v>
      </c>
      <c r="J33" s="43">
        <v>14350</v>
      </c>
      <c r="K33" s="43">
        <v>13783</v>
      </c>
      <c r="L33" s="43">
        <v>14163</v>
      </c>
      <c r="M33" s="43">
        <v>16277</v>
      </c>
      <c r="N33" s="43">
        <v>17403</v>
      </c>
      <c r="O33" s="43">
        <v>16741</v>
      </c>
      <c r="P33" s="43">
        <v>16683</v>
      </c>
      <c r="Q33" s="43">
        <v>15828</v>
      </c>
      <c r="R33" s="43">
        <v>16005</v>
      </c>
      <c r="S33" s="43">
        <v>15860</v>
      </c>
      <c r="T33" s="43">
        <v>15669</v>
      </c>
      <c r="U33" s="43">
        <v>14972</v>
      </c>
      <c r="V33" s="43">
        <v>15381</v>
      </c>
      <c r="W33" s="43">
        <v>14397</v>
      </c>
      <c r="X33" s="43">
        <v>14548</v>
      </c>
      <c r="Y33" s="43">
        <v>14797</v>
      </c>
      <c r="Z33" s="43">
        <v>15464</v>
      </c>
      <c r="AA33" s="43">
        <v>15186</v>
      </c>
      <c r="AB33" s="43">
        <v>15412</v>
      </c>
      <c r="AC33" s="43">
        <v>15089</v>
      </c>
      <c r="AD33" s="18"/>
      <c r="AE33" s="101">
        <v>15363</v>
      </c>
      <c r="AF33" s="43">
        <v>14350</v>
      </c>
      <c r="AG33" s="43">
        <v>17403</v>
      </c>
      <c r="AH33" s="43">
        <v>16005</v>
      </c>
      <c r="AI33" s="43">
        <v>15381</v>
      </c>
      <c r="AJ33" s="102">
        <v>15464</v>
      </c>
    </row>
    <row r="36" spans="2:36" x14ac:dyDescent="0.25">
      <c r="B36" s="48" t="s">
        <v>874</v>
      </c>
    </row>
    <row r="37" spans="2:36" ht="22.5" x14ac:dyDescent="0.25">
      <c r="B37" s="81" t="s">
        <v>1059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AE15:AJ15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BFE8D-0642-4414-B76C-05C0B371C3AC}">
  <dimension ref="A8:AJ19"/>
  <sheetViews>
    <sheetView showGridLines="0" zoomScaleNormal="100" workbookViewId="0">
      <pane xSplit="2" ySplit="9" topLeftCell="Y10" activePane="bottomRight" state="frozen"/>
      <selection activeCell="K8" sqref="K8"/>
      <selection pane="topRight" activeCell="K8" sqref="K8"/>
      <selection pane="bottomLeft" activeCell="K8" sqref="K8"/>
      <selection pane="bottomRight" activeCell="AH13" sqref="AH13"/>
    </sheetView>
  </sheetViews>
  <sheetFormatPr defaultRowHeight="15" x14ac:dyDescent="0.25"/>
  <cols>
    <col min="1" max="1" width="3.42578125" style="20" customWidth="1"/>
    <col min="2" max="2" width="26" bestFit="1" customWidth="1"/>
    <col min="3" max="7" width="9.7109375" bestFit="1" customWidth="1"/>
    <col min="8" max="8" width="8.28515625" bestFit="1" customWidth="1"/>
    <col min="9" max="10" width="9.7109375" bestFit="1" customWidth="1"/>
    <col min="11" max="11" width="8.42578125" bestFit="1" customWidth="1"/>
    <col min="12" max="29" width="9.7109375" bestFit="1" customWidth="1"/>
    <col min="30" max="30" width="1.5703125" customWidth="1"/>
    <col min="31" max="36" width="9.85546875" bestFit="1" customWidth="1"/>
  </cols>
  <sheetData>
    <row r="8" spans="2:36" s="20" customFormat="1" ht="13.5" customHeight="1" x14ac:dyDescent="0.15">
      <c r="B8" s="21" t="s">
        <v>1060</v>
      </c>
      <c r="C8" s="22" t="s">
        <v>1120</v>
      </c>
      <c r="D8" s="22" t="s">
        <v>1121</v>
      </c>
      <c r="E8" s="22" t="s">
        <v>1122</v>
      </c>
      <c r="F8" s="22" t="s">
        <v>1123</v>
      </c>
      <c r="G8" s="22" t="s">
        <v>1124</v>
      </c>
      <c r="H8" s="22" t="s">
        <v>1125</v>
      </c>
      <c r="I8" s="22" t="s">
        <v>1126</v>
      </c>
      <c r="J8" s="22" t="s">
        <v>1127</v>
      </c>
      <c r="K8" s="22" t="s">
        <v>1128</v>
      </c>
      <c r="L8" s="22" t="s">
        <v>1129</v>
      </c>
      <c r="M8" s="22" t="s">
        <v>1130</v>
      </c>
      <c r="N8" s="22" t="s">
        <v>1131</v>
      </c>
      <c r="O8" s="22" t="s">
        <v>1132</v>
      </c>
      <c r="P8" s="22" t="s">
        <v>1133</v>
      </c>
      <c r="Q8" s="22" t="s">
        <v>1134</v>
      </c>
      <c r="R8" s="22" t="s">
        <v>1135</v>
      </c>
      <c r="S8" s="22" t="s">
        <v>1136</v>
      </c>
      <c r="T8" s="22" t="s">
        <v>1137</v>
      </c>
      <c r="U8" s="22" t="s">
        <v>1138</v>
      </c>
      <c r="V8" s="22" t="s">
        <v>1112</v>
      </c>
      <c r="W8" s="22" t="s">
        <v>1113</v>
      </c>
      <c r="X8" s="22" t="s">
        <v>1114</v>
      </c>
      <c r="Y8" s="22" t="s">
        <v>1115</v>
      </c>
      <c r="Z8" s="22" t="s">
        <v>1116</v>
      </c>
      <c r="AA8" s="22" t="s">
        <v>1117</v>
      </c>
      <c r="AB8" s="22" t="s">
        <v>1118</v>
      </c>
      <c r="AC8" s="22" t="s">
        <v>1119</v>
      </c>
      <c r="AE8" s="22" t="s">
        <v>44</v>
      </c>
      <c r="AF8" s="22" t="s">
        <v>45</v>
      </c>
      <c r="AG8" s="22" t="s">
        <v>46</v>
      </c>
      <c r="AH8" s="22" t="s">
        <v>47</v>
      </c>
      <c r="AI8" s="22" t="s">
        <v>48</v>
      </c>
      <c r="AJ8" s="322">
        <v>2024</v>
      </c>
    </row>
    <row r="9" spans="2:36" s="20" customFormat="1" ht="6" customHeight="1" x14ac:dyDescent="0.15"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AE9" s="26"/>
      <c r="AF9" s="26"/>
    </row>
    <row r="10" spans="2:36" x14ac:dyDescent="0.25">
      <c r="B10" s="150" t="s">
        <v>79</v>
      </c>
      <c r="C10" s="151">
        <v>83.6</v>
      </c>
      <c r="D10" s="151">
        <v>74.400000000000006</v>
      </c>
      <c r="E10" s="151">
        <v>75.900000000000006</v>
      </c>
      <c r="F10" s="151">
        <v>84.8</v>
      </c>
      <c r="G10" s="151">
        <v>33.5</v>
      </c>
      <c r="H10" s="151">
        <v>45.3</v>
      </c>
      <c r="I10" s="151">
        <v>44.4</v>
      </c>
      <c r="J10" s="151">
        <v>179.3</v>
      </c>
      <c r="K10" s="151">
        <v>70.7</v>
      </c>
      <c r="L10" s="151">
        <v>141.6</v>
      </c>
      <c r="M10" s="151">
        <v>122.7</v>
      </c>
      <c r="N10" s="151">
        <v>347.2</v>
      </c>
      <c r="O10" s="151">
        <v>55.5</v>
      </c>
      <c r="P10" s="151">
        <v>113.7</v>
      </c>
      <c r="Q10" s="151">
        <v>93.4</v>
      </c>
      <c r="R10" s="151">
        <v>110.8</v>
      </c>
      <c r="S10" s="151">
        <v>49.8</v>
      </c>
      <c r="T10" s="152">
        <v>55.7</v>
      </c>
      <c r="U10" s="151">
        <v>46.8</v>
      </c>
      <c r="V10" s="151">
        <v>63</v>
      </c>
      <c r="W10" s="151">
        <v>33.700000000000003</v>
      </c>
      <c r="X10" s="151">
        <v>57.2</v>
      </c>
      <c r="Y10" s="151">
        <v>81.181840970000479</v>
      </c>
      <c r="Z10" s="151">
        <f>Z11+Z13+Z15+Z17</f>
        <v>187.60165604999531</v>
      </c>
      <c r="AA10" s="151">
        <v>40.372095199999997</v>
      </c>
      <c r="AB10" s="151">
        <v>112.2</v>
      </c>
      <c r="AC10" s="151">
        <v>145.78492007000099</v>
      </c>
      <c r="AE10" s="160">
        <v>318.7</v>
      </c>
      <c r="AF10" s="151">
        <v>302.5</v>
      </c>
      <c r="AG10" s="151">
        <v>682.1</v>
      </c>
      <c r="AH10" s="151">
        <v>373.4</v>
      </c>
      <c r="AI10" s="151">
        <v>215.3</v>
      </c>
      <c r="AJ10" s="153">
        <f>AJ11+AJ13+AJ15+AJ17</f>
        <v>359.69263644999552</v>
      </c>
    </row>
    <row r="11" spans="2:36" x14ac:dyDescent="0.25">
      <c r="B11" s="154" t="s">
        <v>1053</v>
      </c>
      <c r="C11" s="33">
        <v>11.5</v>
      </c>
      <c r="D11" s="33">
        <v>14.1</v>
      </c>
      <c r="E11" s="33">
        <v>14.6</v>
      </c>
      <c r="F11" s="33">
        <v>25.5</v>
      </c>
      <c r="G11" s="33">
        <v>7.5</v>
      </c>
      <c r="H11" s="33">
        <v>7.1</v>
      </c>
      <c r="I11" s="33">
        <v>12.6</v>
      </c>
      <c r="J11" s="33">
        <v>36.5</v>
      </c>
      <c r="K11" s="33">
        <v>27.1</v>
      </c>
      <c r="L11" s="33">
        <v>15.3</v>
      </c>
      <c r="M11" s="33">
        <v>42.6</v>
      </c>
      <c r="N11" s="33">
        <v>93.7</v>
      </c>
      <c r="O11" s="33">
        <v>22.5</v>
      </c>
      <c r="P11" s="33">
        <v>45.7</v>
      </c>
      <c r="Q11" s="33">
        <v>24.2</v>
      </c>
      <c r="R11" s="33">
        <v>16</v>
      </c>
      <c r="S11" s="33">
        <v>6.4</v>
      </c>
      <c r="T11" s="67">
        <v>3.3</v>
      </c>
      <c r="U11" s="33">
        <v>2.6</v>
      </c>
      <c r="V11" s="33">
        <v>3.3</v>
      </c>
      <c r="W11" s="33">
        <v>5</v>
      </c>
      <c r="X11" s="33">
        <v>7.1</v>
      </c>
      <c r="Y11" s="33">
        <v>4.1319244499999996</v>
      </c>
      <c r="Z11" s="33">
        <v>15.8523035799955</v>
      </c>
      <c r="AA11" s="33">
        <v>9.1459152199999991</v>
      </c>
      <c r="AB11" s="33">
        <v>10.1</v>
      </c>
      <c r="AC11" s="33">
        <v>9.0287973899999994</v>
      </c>
      <c r="AE11" s="161">
        <v>65.7</v>
      </c>
      <c r="AF11" s="27">
        <v>63.7</v>
      </c>
      <c r="AG11" s="27">
        <v>178.7</v>
      </c>
      <c r="AH11" s="27">
        <v>108.4</v>
      </c>
      <c r="AI11" s="27">
        <v>30</v>
      </c>
      <c r="AJ11" s="162">
        <v>32.042896619995503</v>
      </c>
    </row>
    <row r="12" spans="2:36" x14ac:dyDescent="0.25">
      <c r="B12" s="156" t="s">
        <v>86</v>
      </c>
      <c r="C12" s="52">
        <f>C11/C$10</f>
        <v>0.13755980861244019</v>
      </c>
      <c r="D12" s="52">
        <f t="shared" ref="D12:AA12" si="0">D11/D$10</f>
        <v>0.18951612903225803</v>
      </c>
      <c r="E12" s="52">
        <f t="shared" si="0"/>
        <v>0.19235836627140973</v>
      </c>
      <c r="F12" s="52">
        <f t="shared" si="0"/>
        <v>0.30070754716981135</v>
      </c>
      <c r="G12" s="52">
        <f t="shared" si="0"/>
        <v>0.22388059701492538</v>
      </c>
      <c r="H12" s="52">
        <f t="shared" si="0"/>
        <v>0.15673289183222958</v>
      </c>
      <c r="I12" s="52">
        <f t="shared" si="0"/>
        <v>0.28378378378378377</v>
      </c>
      <c r="J12" s="52">
        <f t="shared" si="0"/>
        <v>0.20356943669827104</v>
      </c>
      <c r="K12" s="52">
        <f t="shared" si="0"/>
        <v>0.38330975954738333</v>
      </c>
      <c r="L12" s="52">
        <f t="shared" si="0"/>
        <v>0.10805084745762712</v>
      </c>
      <c r="M12" s="52">
        <f t="shared" si="0"/>
        <v>0.3471882640586797</v>
      </c>
      <c r="N12" s="52">
        <f t="shared" si="0"/>
        <v>0.26987327188940091</v>
      </c>
      <c r="O12" s="52">
        <f t="shared" si="0"/>
        <v>0.40540540540540543</v>
      </c>
      <c r="P12" s="52">
        <f t="shared" si="0"/>
        <v>0.4019349164467898</v>
      </c>
      <c r="Q12" s="52">
        <f t="shared" si="0"/>
        <v>0.2591006423982869</v>
      </c>
      <c r="R12" s="52">
        <f t="shared" si="0"/>
        <v>0.1444043321299639</v>
      </c>
      <c r="S12" s="52">
        <f t="shared" si="0"/>
        <v>0.12851405622489961</v>
      </c>
      <c r="T12" s="52">
        <f t="shared" si="0"/>
        <v>5.9245960502692992E-2</v>
      </c>
      <c r="U12" s="52">
        <f t="shared" si="0"/>
        <v>5.5555555555555559E-2</v>
      </c>
      <c r="V12" s="52">
        <f t="shared" si="0"/>
        <v>5.2380952380952375E-2</v>
      </c>
      <c r="W12" s="52">
        <f>W11/W$10</f>
        <v>0.14836795252225518</v>
      </c>
      <c r="X12" s="52">
        <f t="shared" si="0"/>
        <v>0.12412587412587411</v>
      </c>
      <c r="Y12" s="52">
        <f t="shared" si="0"/>
        <v>5.0897151390381624E-2</v>
      </c>
      <c r="Z12" s="52">
        <f t="shared" si="0"/>
        <v>8.4499806205180328E-2</v>
      </c>
      <c r="AA12" s="52">
        <f t="shared" si="0"/>
        <v>0.22654051454827639</v>
      </c>
      <c r="AB12" s="52">
        <v>9.0017825311942953E-2</v>
      </c>
      <c r="AC12" s="52">
        <v>6.193231361422482E-2</v>
      </c>
      <c r="AE12" s="163">
        <f t="shared" ref="AE12:AJ12" si="1">AE11/AE$10</f>
        <v>0.20614998431126452</v>
      </c>
      <c r="AF12" s="52">
        <f t="shared" si="1"/>
        <v>0.21057851239669423</v>
      </c>
      <c r="AG12" s="52">
        <f t="shared" si="1"/>
        <v>0.26198504618091184</v>
      </c>
      <c r="AH12" s="52">
        <f t="shared" si="1"/>
        <v>0.29030530262453136</v>
      </c>
      <c r="AI12" s="52">
        <f t="shared" si="1"/>
        <v>0.13934045517882024</v>
      </c>
      <c r="AJ12" s="157">
        <f t="shared" si="1"/>
        <v>8.9084105074389269E-2</v>
      </c>
    </row>
    <row r="13" spans="2:36" x14ac:dyDescent="0.25">
      <c r="B13" s="154" t="s">
        <v>1061</v>
      </c>
      <c r="C13" s="33">
        <v>39.5</v>
      </c>
      <c r="D13" s="33">
        <v>33.700000000000003</v>
      </c>
      <c r="E13" s="33">
        <v>36.4</v>
      </c>
      <c r="F13" s="33">
        <v>22.1</v>
      </c>
      <c r="G13" s="33">
        <v>14.4</v>
      </c>
      <c r="H13" s="33">
        <v>14.4</v>
      </c>
      <c r="I13" s="33">
        <v>15.1</v>
      </c>
      <c r="J13" s="33">
        <v>30.5</v>
      </c>
      <c r="K13" s="33">
        <v>3.7</v>
      </c>
      <c r="L13" s="33">
        <v>8.1</v>
      </c>
      <c r="M13" s="33">
        <v>11.1</v>
      </c>
      <c r="N13" s="33">
        <v>36.9</v>
      </c>
      <c r="O13" s="33">
        <v>4.5999999999999996</v>
      </c>
      <c r="P13" s="33">
        <v>9.4</v>
      </c>
      <c r="Q13" s="33">
        <v>8.6999999999999993</v>
      </c>
      <c r="R13" s="33">
        <v>22.9</v>
      </c>
      <c r="S13" s="33">
        <v>5</v>
      </c>
      <c r="T13" s="67">
        <v>19.100000000000001</v>
      </c>
      <c r="U13" s="33">
        <v>7</v>
      </c>
      <c r="V13" s="33">
        <v>16.899999999999999</v>
      </c>
      <c r="W13" s="33">
        <v>4</v>
      </c>
      <c r="X13" s="33">
        <v>16.600000000000001</v>
      </c>
      <c r="Y13" s="33">
        <v>41.522246280000438</v>
      </c>
      <c r="Z13" s="33">
        <v>88.297183089999905</v>
      </c>
      <c r="AA13" s="33">
        <v>12.0385787</v>
      </c>
      <c r="AB13" s="33">
        <v>62.8</v>
      </c>
      <c r="AC13" s="33">
        <v>89.949466190001004</v>
      </c>
      <c r="AE13" s="161">
        <v>131.6</v>
      </c>
      <c r="AF13" s="27">
        <v>74.400000000000006</v>
      </c>
      <c r="AG13" s="27">
        <v>59.8</v>
      </c>
      <c r="AH13" s="27">
        <v>45.6</v>
      </c>
      <c r="AI13" s="27">
        <v>33.6</v>
      </c>
      <c r="AJ13" s="162">
        <v>150.40035752</v>
      </c>
    </row>
    <row r="14" spans="2:36" x14ac:dyDescent="0.25">
      <c r="B14" s="156" t="s">
        <v>86</v>
      </c>
      <c r="C14" s="52">
        <f>C13/C$10</f>
        <v>0.47248803827751201</v>
      </c>
      <c r="D14" s="52">
        <f t="shared" ref="D14:AA14" si="2">D13/D$10</f>
        <v>0.45295698924731181</v>
      </c>
      <c r="E14" s="52">
        <f t="shared" si="2"/>
        <v>0.47957839262187085</v>
      </c>
      <c r="F14" s="52">
        <f t="shared" si="2"/>
        <v>0.26061320754716982</v>
      </c>
      <c r="G14" s="52">
        <f t="shared" si="2"/>
        <v>0.42985074626865671</v>
      </c>
      <c r="H14" s="52">
        <f t="shared" si="2"/>
        <v>0.31788079470198677</v>
      </c>
      <c r="I14" s="52">
        <f t="shared" si="2"/>
        <v>0.34009009009009011</v>
      </c>
      <c r="J14" s="52">
        <f t="shared" si="2"/>
        <v>0.17010596765197991</v>
      </c>
      <c r="K14" s="52">
        <f t="shared" si="2"/>
        <v>5.2333804809052337E-2</v>
      </c>
      <c r="L14" s="52">
        <f t="shared" si="2"/>
        <v>5.7203389830508475E-2</v>
      </c>
      <c r="M14" s="52">
        <f t="shared" si="2"/>
        <v>9.0464547677261614E-2</v>
      </c>
      <c r="N14" s="52">
        <f t="shared" si="2"/>
        <v>0.10627880184331798</v>
      </c>
      <c r="O14" s="52">
        <f t="shared" si="2"/>
        <v>8.2882882882882883E-2</v>
      </c>
      <c r="P14" s="52">
        <f t="shared" si="2"/>
        <v>8.2673702726473175E-2</v>
      </c>
      <c r="Q14" s="52">
        <f t="shared" si="2"/>
        <v>9.3147751605995699E-2</v>
      </c>
      <c r="R14" s="52">
        <f t="shared" si="2"/>
        <v>0.20667870036101083</v>
      </c>
      <c r="S14" s="52">
        <f t="shared" si="2"/>
        <v>0.10040160642570281</v>
      </c>
      <c r="T14" s="52">
        <f t="shared" si="2"/>
        <v>0.34290843806104132</v>
      </c>
      <c r="U14" s="52">
        <f t="shared" si="2"/>
        <v>0.14957264957264957</v>
      </c>
      <c r="V14" s="52">
        <f t="shared" si="2"/>
        <v>0.26825396825396824</v>
      </c>
      <c r="W14" s="52">
        <f t="shared" si="2"/>
        <v>0.11869436201780414</v>
      </c>
      <c r="X14" s="52">
        <f t="shared" si="2"/>
        <v>0.29020979020979021</v>
      </c>
      <c r="Y14" s="52">
        <f t="shared" si="2"/>
        <v>0.51147209503840096</v>
      </c>
      <c r="Z14" s="52">
        <f t="shared" si="2"/>
        <v>0.47066313245373992</v>
      </c>
      <c r="AA14" s="52">
        <f t="shared" si="2"/>
        <v>0.29819058536253529</v>
      </c>
      <c r="AB14" s="52">
        <v>0.55971479500891264</v>
      </c>
      <c r="AC14" s="52">
        <v>0.61700116957782947</v>
      </c>
      <c r="AE14" s="163">
        <f t="shared" ref="AE14:AJ14" si="3">AE13/AE$10</f>
        <v>0.4129275180420458</v>
      </c>
      <c r="AF14" s="52">
        <f t="shared" si="3"/>
        <v>0.24595041322314051</v>
      </c>
      <c r="AG14" s="52">
        <f t="shared" si="3"/>
        <v>8.7670429555783608E-2</v>
      </c>
      <c r="AH14" s="52">
        <f t="shared" si="3"/>
        <v>0.12212104981253349</v>
      </c>
      <c r="AI14" s="52">
        <f t="shared" si="3"/>
        <v>0.15606130980027869</v>
      </c>
      <c r="AJ14" s="157">
        <f t="shared" si="3"/>
        <v>0.41813577004073216</v>
      </c>
    </row>
    <row r="15" spans="2:36" x14ac:dyDescent="0.25">
      <c r="B15" s="154" t="s">
        <v>1062</v>
      </c>
      <c r="C15" s="33">
        <v>0.6</v>
      </c>
      <c r="D15" s="33">
        <v>8.4</v>
      </c>
      <c r="E15" s="33">
        <v>3.5</v>
      </c>
      <c r="F15" s="33">
        <v>2.5</v>
      </c>
      <c r="G15" s="33">
        <v>2.1</v>
      </c>
      <c r="H15" s="33">
        <v>2.1</v>
      </c>
      <c r="I15" s="33">
        <v>3.8</v>
      </c>
      <c r="J15" s="33">
        <v>37</v>
      </c>
      <c r="K15" s="33">
        <v>14.3</v>
      </c>
      <c r="L15" s="33">
        <v>30.9</v>
      </c>
      <c r="M15" s="33">
        <v>55.6</v>
      </c>
      <c r="N15" s="33">
        <v>43.7</v>
      </c>
      <c r="O15" s="33">
        <v>3.5</v>
      </c>
      <c r="P15" s="33">
        <v>11.3</v>
      </c>
      <c r="Q15" s="33">
        <v>11.4</v>
      </c>
      <c r="R15" s="33">
        <v>11.6</v>
      </c>
      <c r="S15" s="33">
        <v>1</v>
      </c>
      <c r="T15" s="67">
        <v>4.0999999999999996</v>
      </c>
      <c r="U15" s="33">
        <v>10.5</v>
      </c>
      <c r="V15" s="33">
        <v>2.7</v>
      </c>
      <c r="W15" s="33">
        <v>0</v>
      </c>
      <c r="X15" s="33">
        <v>1.9</v>
      </c>
      <c r="Y15" s="33">
        <v>3.1488731199999997</v>
      </c>
      <c r="Z15" s="33">
        <v>6.8207465100000002</v>
      </c>
      <c r="AA15" s="33">
        <v>1.25221249</v>
      </c>
      <c r="AB15" s="33">
        <v>3.98</v>
      </c>
      <c r="AC15" s="33">
        <v>16.438734350000001</v>
      </c>
      <c r="AE15" s="161">
        <v>15</v>
      </c>
      <c r="AF15" s="27">
        <v>45</v>
      </c>
      <c r="AG15" s="27">
        <v>144.5</v>
      </c>
      <c r="AH15" s="27">
        <v>37.799999999999997</v>
      </c>
      <c r="AI15" s="27">
        <v>18.3</v>
      </c>
      <c r="AJ15" s="162">
        <v>11.84785213</v>
      </c>
    </row>
    <row r="16" spans="2:36" x14ac:dyDescent="0.25">
      <c r="B16" s="156" t="s">
        <v>86</v>
      </c>
      <c r="C16" s="52">
        <f>C15/C$10</f>
        <v>7.1770334928229667E-3</v>
      </c>
      <c r="D16" s="52">
        <f t="shared" ref="D16:AA16" si="4">D15/D$10</f>
        <v>0.11290322580645161</v>
      </c>
      <c r="E16" s="52">
        <f t="shared" si="4"/>
        <v>4.61133069828722E-2</v>
      </c>
      <c r="F16" s="52">
        <f t="shared" si="4"/>
        <v>2.9481132075471699E-2</v>
      </c>
      <c r="G16" s="52">
        <f t="shared" si="4"/>
        <v>6.2686567164179113E-2</v>
      </c>
      <c r="H16" s="52">
        <f t="shared" si="4"/>
        <v>4.6357615894039743E-2</v>
      </c>
      <c r="I16" s="52">
        <f t="shared" si="4"/>
        <v>8.5585585585585586E-2</v>
      </c>
      <c r="J16" s="52">
        <f t="shared" si="4"/>
        <v>0.20635805911879529</v>
      </c>
      <c r="K16" s="52">
        <f t="shared" si="4"/>
        <v>0.20226308345120225</v>
      </c>
      <c r="L16" s="52">
        <f t="shared" si="4"/>
        <v>0.21822033898305085</v>
      </c>
      <c r="M16" s="52">
        <f t="shared" si="4"/>
        <v>0.45313773431132842</v>
      </c>
      <c r="N16" s="52">
        <f t="shared" si="4"/>
        <v>0.12586405529953917</v>
      </c>
      <c r="O16" s="52">
        <f t="shared" si="4"/>
        <v>6.3063063063063057E-2</v>
      </c>
      <c r="P16" s="52">
        <f t="shared" si="4"/>
        <v>9.9384344766930519E-2</v>
      </c>
      <c r="Q16" s="52">
        <f t="shared" si="4"/>
        <v>0.12205567451820128</v>
      </c>
      <c r="R16" s="52">
        <f t="shared" si="4"/>
        <v>0.10469314079422383</v>
      </c>
      <c r="S16" s="52">
        <f t="shared" si="4"/>
        <v>2.0080321285140562E-2</v>
      </c>
      <c r="T16" s="52">
        <f t="shared" si="4"/>
        <v>7.3608617594254924E-2</v>
      </c>
      <c r="U16" s="52">
        <f t="shared" si="4"/>
        <v>0.22435897435897437</v>
      </c>
      <c r="V16" s="52">
        <f t="shared" si="4"/>
        <v>4.2857142857142858E-2</v>
      </c>
      <c r="W16" s="52">
        <f t="shared" si="4"/>
        <v>0</v>
      </c>
      <c r="X16" s="52">
        <f t="shared" si="4"/>
        <v>3.3216783216783216E-2</v>
      </c>
      <c r="Y16" s="52">
        <f t="shared" si="4"/>
        <v>3.8787899884699807E-2</v>
      </c>
      <c r="Z16" s="52">
        <f t="shared" si="4"/>
        <v>3.6357602878421769E-2</v>
      </c>
      <c r="AA16" s="52">
        <f t="shared" si="4"/>
        <v>3.1016782354164271E-2</v>
      </c>
      <c r="AB16" s="52">
        <v>3.5472370766488411E-2</v>
      </c>
      <c r="AC16" s="52">
        <v>0.11276018357801805</v>
      </c>
      <c r="AE16" s="163">
        <f t="shared" ref="AE16:AJ16" si="5">AE15/AE$10</f>
        <v>4.7066206463759024E-2</v>
      </c>
      <c r="AF16" s="52">
        <f t="shared" si="5"/>
        <v>0.1487603305785124</v>
      </c>
      <c r="AG16" s="52">
        <f t="shared" si="5"/>
        <v>0.21184577041489516</v>
      </c>
      <c r="AH16" s="52">
        <f t="shared" si="5"/>
        <v>0.10123192287091591</v>
      </c>
      <c r="AI16" s="52">
        <f t="shared" si="5"/>
        <v>8.4997677659080353E-2</v>
      </c>
      <c r="AJ16" s="157">
        <f t="shared" si="5"/>
        <v>3.2938823121131888E-2</v>
      </c>
    </row>
    <row r="17" spans="2:36" x14ac:dyDescent="0.25">
      <c r="B17" s="154" t="s">
        <v>1063</v>
      </c>
      <c r="C17" s="33">
        <v>32</v>
      </c>
      <c r="D17" s="33">
        <v>18.2</v>
      </c>
      <c r="E17" s="33">
        <v>21.4</v>
      </c>
      <c r="F17" s="33">
        <v>34.700000000000003</v>
      </c>
      <c r="G17" s="33">
        <v>9.5</v>
      </c>
      <c r="H17" s="33">
        <v>21.7</v>
      </c>
      <c r="I17" s="33">
        <v>12.9</v>
      </c>
      <c r="J17" s="33">
        <v>75.3</v>
      </c>
      <c r="K17" s="33">
        <v>25.5</v>
      </c>
      <c r="L17" s="33">
        <v>87.3</v>
      </c>
      <c r="M17" s="33">
        <v>13.4</v>
      </c>
      <c r="N17" s="33">
        <v>172.9</v>
      </c>
      <c r="O17" s="33">
        <v>24.9</v>
      </c>
      <c r="P17" s="33">
        <v>47.3</v>
      </c>
      <c r="Q17" s="33">
        <v>49.1</v>
      </c>
      <c r="R17" s="33">
        <v>60.3</v>
      </c>
      <c r="S17" s="33">
        <v>37.4</v>
      </c>
      <c r="T17" s="67">
        <v>29.2</v>
      </c>
      <c r="U17" s="33">
        <v>26.7</v>
      </c>
      <c r="V17" s="33">
        <v>40.1</v>
      </c>
      <c r="W17" s="33">
        <v>24.8</v>
      </c>
      <c r="X17" s="33">
        <v>31.6</v>
      </c>
      <c r="Y17" s="33">
        <v>32.378797120000044</v>
      </c>
      <c r="Z17" s="33">
        <v>76.631422869999895</v>
      </c>
      <c r="AA17" s="33">
        <v>17.935388790000001</v>
      </c>
      <c r="AB17" s="33">
        <v>35.299999999999997</v>
      </c>
      <c r="AC17" s="33">
        <v>30.367922140000001</v>
      </c>
      <c r="AE17" s="161">
        <v>106.4</v>
      </c>
      <c r="AF17" s="27">
        <v>119.4</v>
      </c>
      <c r="AG17" s="27">
        <v>299.10000000000002</v>
      </c>
      <c r="AH17" s="27">
        <v>181.6</v>
      </c>
      <c r="AI17" s="27">
        <v>133.4</v>
      </c>
      <c r="AJ17" s="162">
        <v>165.40153018000001</v>
      </c>
    </row>
    <row r="18" spans="2:36" x14ac:dyDescent="0.25">
      <c r="B18" s="158" t="s">
        <v>86</v>
      </c>
      <c r="C18" s="149">
        <f>C17/C$10</f>
        <v>0.38277511961722488</v>
      </c>
      <c r="D18" s="149">
        <f t="shared" ref="D18:AA18" si="6">D17/D$10</f>
        <v>0.24462365591397847</v>
      </c>
      <c r="E18" s="149">
        <f t="shared" si="6"/>
        <v>0.28194993412384711</v>
      </c>
      <c r="F18" s="149">
        <f t="shared" si="6"/>
        <v>0.40919811320754723</v>
      </c>
      <c r="G18" s="149">
        <f t="shared" si="6"/>
        <v>0.28358208955223879</v>
      </c>
      <c r="H18" s="149">
        <f t="shared" si="6"/>
        <v>0.47902869757174393</v>
      </c>
      <c r="I18" s="149">
        <f t="shared" si="6"/>
        <v>0.29054054054054057</v>
      </c>
      <c r="J18" s="149">
        <f t="shared" si="6"/>
        <v>0.41996653653095367</v>
      </c>
      <c r="K18" s="149">
        <f t="shared" si="6"/>
        <v>0.36067892503536064</v>
      </c>
      <c r="L18" s="149">
        <f t="shared" si="6"/>
        <v>0.61652542372881358</v>
      </c>
      <c r="M18" s="149">
        <f t="shared" si="6"/>
        <v>0.10920945395273024</v>
      </c>
      <c r="N18" s="149">
        <f t="shared" si="6"/>
        <v>0.49798387096774199</v>
      </c>
      <c r="O18" s="149">
        <f t="shared" si="6"/>
        <v>0.44864864864864862</v>
      </c>
      <c r="P18" s="149">
        <f t="shared" si="6"/>
        <v>0.41600703605980649</v>
      </c>
      <c r="Q18" s="149">
        <f t="shared" si="6"/>
        <v>0.52569593147751603</v>
      </c>
      <c r="R18" s="149">
        <f t="shared" si="6"/>
        <v>0.54422382671480141</v>
      </c>
      <c r="S18" s="149">
        <f t="shared" si="6"/>
        <v>0.75100401606425704</v>
      </c>
      <c r="T18" s="149">
        <f t="shared" si="6"/>
        <v>0.52423698384201078</v>
      </c>
      <c r="U18" s="149">
        <f t="shared" si="6"/>
        <v>0.57051282051282048</v>
      </c>
      <c r="V18" s="149">
        <f t="shared" si="6"/>
        <v>0.63650793650793658</v>
      </c>
      <c r="W18" s="149">
        <f t="shared" si="6"/>
        <v>0.73590504451038574</v>
      </c>
      <c r="X18" s="149">
        <f t="shared" si="6"/>
        <v>0.55244755244755239</v>
      </c>
      <c r="Y18" s="149">
        <f t="shared" si="6"/>
        <v>0.39884285368651762</v>
      </c>
      <c r="Z18" s="149">
        <f t="shared" si="6"/>
        <v>0.40847945846265793</v>
      </c>
      <c r="AA18" s="149">
        <f t="shared" si="6"/>
        <v>0.44425211773502415</v>
      </c>
      <c r="AB18" s="149">
        <v>0.31461675579322634</v>
      </c>
      <c r="AC18" s="149">
        <v>0.2083063332299277</v>
      </c>
      <c r="AE18" s="164">
        <f t="shared" ref="AE18:AJ18" si="7">AE17/AE$10</f>
        <v>0.3338562911829307</v>
      </c>
      <c r="AF18" s="149">
        <f t="shared" si="7"/>
        <v>0.39471074380165289</v>
      </c>
      <c r="AG18" s="149">
        <f t="shared" si="7"/>
        <v>0.43849875384840936</v>
      </c>
      <c r="AH18" s="149">
        <f t="shared" si="7"/>
        <v>0.48634172469201931</v>
      </c>
      <c r="AI18" s="149">
        <f t="shared" si="7"/>
        <v>0.61960055736182074</v>
      </c>
      <c r="AJ18" s="159">
        <f t="shared" si="7"/>
        <v>0.45984130176374666</v>
      </c>
    </row>
    <row r="19" spans="2:36" x14ac:dyDescent="0.25">
      <c r="B19" s="48" t="s">
        <v>874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E19" s="27"/>
      <c r="AF19" s="27"/>
      <c r="AG19" s="27"/>
      <c r="AH19" s="27"/>
      <c r="AI19" s="27"/>
      <c r="AJ19" s="27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AE8:AJ8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67B8D-63AE-4D4C-91E0-B2FF9B353DA4}">
  <dimension ref="B8:P107"/>
  <sheetViews>
    <sheetView showGridLines="0" zoomScale="80" zoomScaleNormal="80" workbookViewId="0">
      <pane xSplit="2" ySplit="10" topLeftCell="H11" activePane="bottomRight" state="frozen"/>
      <selection activeCell="K8" sqref="K8"/>
      <selection pane="topRight" activeCell="K8" sqref="K8"/>
      <selection pane="bottomLeft" activeCell="K8" sqref="K8"/>
      <selection pane="bottomRight"/>
    </sheetView>
  </sheetViews>
  <sheetFormatPr defaultColWidth="9.140625" defaultRowHeight="13.5" customHeight="1" x14ac:dyDescent="0.15"/>
  <cols>
    <col min="1" max="1" width="3.42578125" style="20" customWidth="1"/>
    <col min="2" max="2" width="47.5703125" style="20" bestFit="1" customWidth="1"/>
    <col min="3" max="14" width="13.42578125" style="20" customWidth="1"/>
    <col min="15" max="16384" width="9.140625" style="20"/>
  </cols>
  <sheetData>
    <row r="8" spans="2:14" ht="13.5" customHeight="1" x14ac:dyDescent="0.15">
      <c r="B8" s="21" t="s">
        <v>1064</v>
      </c>
      <c r="C8" s="22">
        <v>44926</v>
      </c>
      <c r="D8" s="22">
        <v>45016</v>
      </c>
      <c r="E8" s="22">
        <v>45107</v>
      </c>
      <c r="F8" s="22">
        <v>45199</v>
      </c>
      <c r="G8" s="22">
        <v>45291</v>
      </c>
      <c r="H8" s="22">
        <v>45382</v>
      </c>
      <c r="I8" s="22">
        <v>45473</v>
      </c>
      <c r="J8" s="22">
        <v>45565</v>
      </c>
      <c r="K8" s="22">
        <v>45657</v>
      </c>
      <c r="L8" s="22">
        <v>45717</v>
      </c>
      <c r="M8" s="22">
        <v>45838</v>
      </c>
      <c r="N8" s="22">
        <v>45930</v>
      </c>
    </row>
    <row r="9" spans="2:14" ht="6" customHeight="1" x14ac:dyDescent="0.15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2:14" ht="13.5" customHeight="1" x14ac:dyDescent="0.15">
      <c r="B10" s="147" t="s">
        <v>1065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</row>
    <row r="11" spans="2:14" ht="6" customHeight="1" x14ac:dyDescent="0.15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2:14" ht="13.5" customHeight="1" x14ac:dyDescent="0.15">
      <c r="B12" s="36" t="s">
        <v>1066</v>
      </c>
      <c r="C12" s="37">
        <f>SUM(C13:C18)</f>
        <v>444.505</v>
      </c>
      <c r="D12" s="37">
        <f t="shared" ref="D12:L12" si="0">SUM(D13:D18)</f>
        <v>403.37900000000002</v>
      </c>
      <c r="E12" s="37">
        <f t="shared" si="0"/>
        <v>494.846</v>
      </c>
      <c r="F12" s="37">
        <f t="shared" si="0"/>
        <v>492.59100000000001</v>
      </c>
      <c r="G12" s="37">
        <f t="shared" si="0"/>
        <v>726.55400000000009</v>
      </c>
      <c r="H12" s="37">
        <f t="shared" si="0"/>
        <v>577.51599999999996</v>
      </c>
      <c r="I12" s="37">
        <f t="shared" si="0"/>
        <v>660.08500000000004</v>
      </c>
      <c r="J12" s="37">
        <f t="shared" si="0"/>
        <v>641.73200000000008</v>
      </c>
      <c r="K12" s="37">
        <f t="shared" si="0"/>
        <v>818.52700000000004</v>
      </c>
      <c r="L12" s="37">
        <f t="shared" si="0"/>
        <v>574.55212283965454</v>
      </c>
      <c r="M12" s="37">
        <v>684.28192843948625</v>
      </c>
      <c r="N12" s="37">
        <v>663.30042312961609</v>
      </c>
    </row>
    <row r="13" spans="2:14" ht="13.5" customHeight="1" x14ac:dyDescent="0.15">
      <c r="B13" s="44" t="s">
        <v>1067</v>
      </c>
      <c r="C13" s="27">
        <v>127.05500000000001</v>
      </c>
      <c r="D13" s="27">
        <v>124.224</v>
      </c>
      <c r="E13" s="27">
        <v>147.893</v>
      </c>
      <c r="F13" s="27">
        <v>173.66800000000001</v>
      </c>
      <c r="G13" s="27">
        <v>236.208</v>
      </c>
      <c r="H13" s="27">
        <v>206.79300000000001</v>
      </c>
      <c r="I13" s="27">
        <v>219.89099999999999</v>
      </c>
      <c r="J13" s="27">
        <v>227.16399999999999</v>
      </c>
      <c r="K13" s="27">
        <v>281.54700000000003</v>
      </c>
      <c r="L13" s="27">
        <v>229.14872342000001</v>
      </c>
      <c r="M13" s="27">
        <v>239.74283088979101</v>
      </c>
      <c r="N13" s="27">
        <v>245.87680848987</v>
      </c>
    </row>
    <row r="14" spans="2:14" ht="13.5" customHeight="1" x14ac:dyDescent="0.15">
      <c r="B14" s="44" t="s">
        <v>1068</v>
      </c>
      <c r="C14" s="27">
        <v>85.049000000000007</v>
      </c>
      <c r="D14" s="27">
        <v>77.617000000000004</v>
      </c>
      <c r="E14" s="27">
        <v>98.778999999999996</v>
      </c>
      <c r="F14" s="27">
        <v>108.322</v>
      </c>
      <c r="G14" s="27">
        <v>158.185</v>
      </c>
      <c r="H14" s="27">
        <v>129.70099999999999</v>
      </c>
      <c r="I14" s="27">
        <v>146.928</v>
      </c>
      <c r="J14" s="27">
        <v>144.74199999999999</v>
      </c>
      <c r="K14" s="27">
        <v>195.95599999999999</v>
      </c>
      <c r="L14" s="27">
        <v>147.80395901</v>
      </c>
      <c r="M14" s="27">
        <v>164.932042259855</v>
      </c>
      <c r="N14" s="27">
        <v>161.19968321985101</v>
      </c>
    </row>
    <row r="15" spans="2:14" ht="13.5" customHeight="1" x14ac:dyDescent="0.15">
      <c r="B15" s="44" t="s">
        <v>1069</v>
      </c>
      <c r="C15" s="27">
        <v>58.792000000000002</v>
      </c>
      <c r="D15" s="27">
        <v>54.058</v>
      </c>
      <c r="E15" s="27">
        <v>74.635999999999996</v>
      </c>
      <c r="F15" s="27">
        <v>74.834999999999994</v>
      </c>
      <c r="G15" s="27">
        <v>117.48399999999999</v>
      </c>
      <c r="H15" s="27">
        <v>81.570999999999998</v>
      </c>
      <c r="I15" s="27">
        <v>103.75</v>
      </c>
      <c r="J15" s="27">
        <v>99.171999999999997</v>
      </c>
      <c r="K15" s="27">
        <v>138.06800000000001</v>
      </c>
      <c r="L15" s="27">
        <v>85.340206049654498</v>
      </c>
      <c r="M15" s="27">
        <v>115.605024699867</v>
      </c>
      <c r="N15" s="27">
        <v>106.71649991992101</v>
      </c>
    </row>
    <row r="16" spans="2:14" ht="13.5" customHeight="1" x14ac:dyDescent="0.15">
      <c r="B16" s="44" t="s">
        <v>1070</v>
      </c>
      <c r="C16" s="27">
        <v>107.18300000000001</v>
      </c>
      <c r="D16" s="27">
        <v>96.564999999999998</v>
      </c>
      <c r="E16" s="27">
        <v>114.74</v>
      </c>
      <c r="F16" s="27">
        <v>105.16500000000001</v>
      </c>
      <c r="G16" s="27">
        <v>158.44</v>
      </c>
      <c r="H16" s="27">
        <v>116.837</v>
      </c>
      <c r="I16" s="27">
        <v>140.38300000000001</v>
      </c>
      <c r="J16" s="27">
        <v>130.13200000000001</v>
      </c>
      <c r="K16" s="27">
        <v>174.25700000000001</v>
      </c>
      <c r="L16" s="27">
        <v>94.898443819999997</v>
      </c>
      <c r="M16" s="27">
        <v>130.27745150997299</v>
      </c>
      <c r="N16" s="27">
        <v>117.677649649974</v>
      </c>
    </row>
    <row r="17" spans="2:16" ht="13.5" customHeight="1" x14ac:dyDescent="0.15">
      <c r="B17" s="44" t="s">
        <v>1071</v>
      </c>
      <c r="C17" s="27">
        <v>66.426000000000002</v>
      </c>
      <c r="D17" s="27">
        <v>50.914999999999999</v>
      </c>
      <c r="E17" s="27">
        <v>58.798000000000002</v>
      </c>
      <c r="F17" s="27">
        <v>30.600999999999999</v>
      </c>
      <c r="G17" s="27">
        <v>54.594999999999999</v>
      </c>
      <c r="H17" s="27">
        <v>41.054000000000002</v>
      </c>
      <c r="I17" s="27">
        <v>47.7</v>
      </c>
      <c r="J17" s="27">
        <v>39.031999999999996</v>
      </c>
      <c r="K17" s="27">
        <v>26.925999999999998</v>
      </c>
      <c r="L17" s="27">
        <v>15.72896115</v>
      </c>
      <c r="M17" s="27">
        <v>32.090094740000197</v>
      </c>
      <c r="N17" s="27">
        <v>30.570176530000001</v>
      </c>
    </row>
    <row r="18" spans="2:16" ht="13.5" customHeight="1" x14ac:dyDescent="0.15">
      <c r="B18" s="46" t="s">
        <v>1072</v>
      </c>
      <c r="C18" s="42">
        <v>0</v>
      </c>
      <c r="D18" s="42">
        <v>0</v>
      </c>
      <c r="E18" s="42">
        <v>0</v>
      </c>
      <c r="F18" s="42">
        <v>0</v>
      </c>
      <c r="G18" s="42">
        <v>1.6419999999999999</v>
      </c>
      <c r="H18" s="42">
        <v>1.56</v>
      </c>
      <c r="I18" s="42">
        <v>1.4330000000000001</v>
      </c>
      <c r="J18" s="42">
        <v>1.49</v>
      </c>
      <c r="K18" s="42">
        <v>1.7729999999999999</v>
      </c>
      <c r="L18" s="42">
        <v>1.63182939</v>
      </c>
      <c r="M18" s="42">
        <v>1.63448433999993</v>
      </c>
      <c r="N18" s="42">
        <v>1.2596053199999999</v>
      </c>
    </row>
    <row r="19" spans="2:16" ht="6" customHeight="1" x14ac:dyDescent="0.15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2:16" ht="13.5" customHeight="1" x14ac:dyDescent="0.15">
      <c r="B20" s="36" t="s">
        <v>1073</v>
      </c>
      <c r="C20" s="37">
        <f>SUM(C21:C26)</f>
        <v>118.12643227999999</v>
      </c>
      <c r="D20" s="37">
        <f t="shared" ref="D20:L20" si="1">SUM(D21:D26)</f>
        <v>164.88242771999998</v>
      </c>
      <c r="E20" s="37">
        <f t="shared" si="1"/>
        <v>207.63661745000002</v>
      </c>
      <c r="F20" s="37">
        <f t="shared" si="1"/>
        <v>232.17438597</v>
      </c>
      <c r="G20" s="61">
        <f t="shared" si="1"/>
        <v>236.46599999999998</v>
      </c>
      <c r="H20" s="37">
        <f t="shared" si="1"/>
        <v>311.70099999999996</v>
      </c>
      <c r="I20" s="37">
        <f t="shared" si="1"/>
        <v>360.17399999999998</v>
      </c>
      <c r="J20" s="37">
        <f t="shared" si="1"/>
        <v>398.88200000000001</v>
      </c>
      <c r="K20" s="37">
        <f t="shared" si="1"/>
        <v>407.18099999999998</v>
      </c>
      <c r="L20" s="37">
        <f t="shared" si="1"/>
        <v>408.06617521071973</v>
      </c>
      <c r="M20" s="37">
        <v>391.0362293572469</v>
      </c>
      <c r="N20" s="37">
        <v>373.03999999999996</v>
      </c>
    </row>
    <row r="21" spans="2:16" ht="13.5" customHeight="1" x14ac:dyDescent="0.15">
      <c r="B21" s="44" t="s">
        <v>1067</v>
      </c>
      <c r="C21" s="27">
        <v>10.380874390000001</v>
      </c>
      <c r="D21" s="27">
        <v>15.573631189999999</v>
      </c>
      <c r="E21" s="27">
        <v>17.628239910000001</v>
      </c>
      <c r="F21" s="27">
        <v>23.310032289999999</v>
      </c>
      <c r="G21" s="27">
        <v>18.513999999999999</v>
      </c>
      <c r="H21" s="27">
        <v>28.613</v>
      </c>
      <c r="I21" s="27">
        <v>26.672999999999998</v>
      </c>
      <c r="J21" s="27">
        <v>26.846</v>
      </c>
      <c r="K21" s="27">
        <v>18.968</v>
      </c>
      <c r="L21" s="27">
        <v>22.221113999999911</v>
      </c>
      <c r="M21" s="27">
        <v>19.300999999999998</v>
      </c>
      <c r="N21" s="27">
        <v>20.21</v>
      </c>
    </row>
    <row r="22" spans="2:16" ht="13.5" customHeight="1" x14ac:dyDescent="0.15">
      <c r="B22" s="44" t="s">
        <v>1068</v>
      </c>
      <c r="C22" s="27">
        <v>10.293111640000001</v>
      </c>
      <c r="D22" s="27">
        <v>17.0171861</v>
      </c>
      <c r="E22" s="27">
        <v>14.504702630000001</v>
      </c>
      <c r="F22" s="27">
        <v>20.872199690000002</v>
      </c>
      <c r="G22" s="27">
        <v>15.664999999999999</v>
      </c>
      <c r="H22" s="27">
        <v>24.831</v>
      </c>
      <c r="I22" s="27">
        <v>19.585000000000001</v>
      </c>
      <c r="J22" s="27">
        <v>20.038</v>
      </c>
      <c r="K22" s="27">
        <v>16.364999999999998</v>
      </c>
      <c r="L22" s="27">
        <v>20.275122970000002</v>
      </c>
      <c r="M22" s="27">
        <v>13.53139573</v>
      </c>
      <c r="N22" s="27">
        <v>14.4</v>
      </c>
      <c r="O22" s="29"/>
    </row>
    <row r="23" spans="2:16" ht="13.5" customHeight="1" x14ac:dyDescent="0.15">
      <c r="B23" s="44" t="s">
        <v>1069</v>
      </c>
      <c r="C23" s="27">
        <v>15.454043</v>
      </c>
      <c r="D23" s="27">
        <v>26.552364930000003</v>
      </c>
      <c r="E23" s="27">
        <v>25.12392105</v>
      </c>
      <c r="F23" s="27">
        <v>21.728588139999999</v>
      </c>
      <c r="G23" s="27">
        <v>21.335999999999999</v>
      </c>
      <c r="H23" s="27">
        <v>38.770000000000003</v>
      </c>
      <c r="I23" s="27">
        <v>29.129000000000001</v>
      </c>
      <c r="J23" s="27">
        <v>23.988</v>
      </c>
      <c r="K23" s="27">
        <v>20.015000000000001</v>
      </c>
      <c r="L23" s="27">
        <v>32.184815851517897</v>
      </c>
      <c r="M23" s="27">
        <v>19.347568963916601</v>
      </c>
      <c r="N23" s="27">
        <v>17.399999999999999</v>
      </c>
    </row>
    <row r="24" spans="2:16" ht="13.5" customHeight="1" x14ac:dyDescent="0.15">
      <c r="B24" s="44" t="s">
        <v>1070</v>
      </c>
      <c r="C24" s="27">
        <v>42.129649879999995</v>
      </c>
      <c r="D24" s="27">
        <v>43.755340099999991</v>
      </c>
      <c r="E24" s="27">
        <v>72.406635140000006</v>
      </c>
      <c r="F24" s="27">
        <v>60.370111200000004</v>
      </c>
      <c r="G24" s="27">
        <v>66.173000000000002</v>
      </c>
      <c r="H24" s="27">
        <v>53.015000000000001</v>
      </c>
      <c r="I24" s="27">
        <v>79.052999999999997</v>
      </c>
      <c r="J24" s="27">
        <v>62.006</v>
      </c>
      <c r="K24" s="27">
        <v>56.305999999999997</v>
      </c>
      <c r="L24" s="27">
        <v>51.077240908857362</v>
      </c>
      <c r="M24" s="27">
        <v>62.955993724683367</v>
      </c>
      <c r="N24" s="27">
        <v>45.13</v>
      </c>
    </row>
    <row r="25" spans="2:16" ht="13.5" customHeight="1" x14ac:dyDescent="0.15">
      <c r="B25" s="44" t="s">
        <v>1071</v>
      </c>
      <c r="C25" s="27">
        <v>39.86875337</v>
      </c>
      <c r="D25" s="27">
        <v>61.983905399999998</v>
      </c>
      <c r="E25" s="27">
        <v>77.973118720000002</v>
      </c>
      <c r="F25" s="27">
        <v>105.89345465000001</v>
      </c>
      <c r="G25" s="27">
        <v>113.904</v>
      </c>
      <c r="H25" s="27">
        <v>105.02200000000001</v>
      </c>
      <c r="I25" s="27">
        <v>99.941999999999993</v>
      </c>
      <c r="J25" s="27">
        <v>112.336</v>
      </c>
      <c r="K25" s="27">
        <v>114.032</v>
      </c>
      <c r="L25" s="27">
        <v>95.881405509999311</v>
      </c>
      <c r="M25" s="27">
        <v>88.788741748647681</v>
      </c>
      <c r="N25" s="27">
        <v>95.3</v>
      </c>
    </row>
    <row r="26" spans="2:16" ht="13.5" customHeight="1" x14ac:dyDescent="0.15">
      <c r="B26" s="46" t="s">
        <v>1072</v>
      </c>
      <c r="C26" s="42">
        <v>0</v>
      </c>
      <c r="D26" s="42">
        <v>0</v>
      </c>
      <c r="E26" s="42">
        <v>0</v>
      </c>
      <c r="F26" s="42">
        <v>0</v>
      </c>
      <c r="G26" s="42">
        <v>0.874</v>
      </c>
      <c r="H26" s="42">
        <v>61.45</v>
      </c>
      <c r="I26" s="42">
        <v>105.792</v>
      </c>
      <c r="J26" s="42">
        <v>153.66800000000001</v>
      </c>
      <c r="K26" s="42">
        <v>181.495</v>
      </c>
      <c r="L26" s="42">
        <v>186.42647597034525</v>
      </c>
      <c r="M26" s="42">
        <v>187.11152918999926</v>
      </c>
      <c r="N26" s="42">
        <v>180.6</v>
      </c>
    </row>
    <row r="27" spans="2:16" ht="3" customHeight="1" x14ac:dyDescent="0.15"/>
    <row r="28" spans="2:16" ht="13.5" customHeight="1" x14ac:dyDescent="0.15">
      <c r="B28" s="142" t="s">
        <v>1074</v>
      </c>
      <c r="C28" s="143">
        <f>C12+C20</f>
        <v>562.63143228000001</v>
      </c>
      <c r="D28" s="143">
        <f t="shared" ref="D28:L28" si="2">D12+D20</f>
        <v>568.26142772000003</v>
      </c>
      <c r="E28" s="143">
        <f t="shared" si="2"/>
        <v>702.48261745000002</v>
      </c>
      <c r="F28" s="143">
        <f t="shared" si="2"/>
        <v>724.76538597000001</v>
      </c>
      <c r="G28" s="318">
        <f>G12+G20</f>
        <v>963.0200000000001</v>
      </c>
      <c r="H28" s="319">
        <f t="shared" si="2"/>
        <v>889.21699999999987</v>
      </c>
      <c r="I28" s="319">
        <f t="shared" si="2"/>
        <v>1020.259</v>
      </c>
      <c r="J28" s="319">
        <f t="shared" si="2"/>
        <v>1040.614</v>
      </c>
      <c r="K28" s="319">
        <f t="shared" si="2"/>
        <v>1225.7080000000001</v>
      </c>
      <c r="L28" s="319">
        <f t="shared" si="2"/>
        <v>982.61829805037428</v>
      </c>
      <c r="M28" s="319">
        <v>1075.3181577967332</v>
      </c>
      <c r="N28" s="319">
        <v>1036.3649137626401</v>
      </c>
    </row>
    <row r="29" spans="2:16" ht="13.5" customHeight="1" x14ac:dyDescent="0.15">
      <c r="B29" s="123" t="s">
        <v>1075</v>
      </c>
      <c r="C29" s="131" t="s">
        <v>1</v>
      </c>
      <c r="D29" s="52">
        <f t="shared" ref="D29:H29" si="3">D28/C28-1</f>
        <v>1.0006542679610098E-2</v>
      </c>
      <c r="E29" s="52">
        <f t="shared" si="3"/>
        <v>0.23619619981691753</v>
      </c>
      <c r="F29" s="52">
        <f t="shared" si="3"/>
        <v>3.1720028320253668E-2</v>
      </c>
      <c r="G29" s="52">
        <f t="shared" si="3"/>
        <v>0.32873343380096531</v>
      </c>
      <c r="H29" s="52">
        <f t="shared" si="3"/>
        <v>-7.6637037652385387E-2</v>
      </c>
      <c r="I29" s="52">
        <f>I28/H28-1</f>
        <v>0.14736785284132004</v>
      </c>
      <c r="J29" s="52">
        <f>J28/I28-1</f>
        <v>1.9950816410342798E-2</v>
      </c>
      <c r="K29" s="52">
        <f>K28/J28-1</f>
        <v>0.17786998829537182</v>
      </c>
      <c r="L29" s="52">
        <f>L28/K28-1</f>
        <v>-0.19832594871668108</v>
      </c>
      <c r="M29" s="52">
        <v>9.4339643308379184E-2</v>
      </c>
      <c r="N29" s="52">
        <v>-3.622485471081982E-2</v>
      </c>
      <c r="P29" s="339"/>
    </row>
    <row r="30" spans="2:16" ht="13.5" customHeight="1" x14ac:dyDescent="0.15">
      <c r="B30" s="123" t="s">
        <v>1076</v>
      </c>
      <c r="C30" s="131" t="s">
        <v>1</v>
      </c>
      <c r="D30" s="131" t="s">
        <v>1</v>
      </c>
      <c r="E30" s="131" t="s">
        <v>1</v>
      </c>
      <c r="F30" s="131" t="s">
        <v>1</v>
      </c>
      <c r="G30" s="52">
        <f t="shared" ref="G30:H30" si="4">G28/C28-1</f>
        <v>0.71163561924983609</v>
      </c>
      <c r="H30" s="52">
        <f t="shared" si="4"/>
        <v>0.56480267113632876</v>
      </c>
      <c r="I30" s="52">
        <f>I28/E28-1</f>
        <v>0.45236191566351192</v>
      </c>
      <c r="J30" s="52">
        <f>J28/F28-1</f>
        <v>0.43579428618445903</v>
      </c>
      <c r="K30" s="52">
        <f>K28/G28-1</f>
        <v>0.27277522792880715</v>
      </c>
      <c r="L30" s="52">
        <f>L28/H28-1</f>
        <v>0.1050376882699886</v>
      </c>
      <c r="M30" s="52">
        <v>5.396586337070608E-2</v>
      </c>
      <c r="N30" s="52">
        <v>-4.0832491561327844E-3</v>
      </c>
      <c r="P30" s="424"/>
    </row>
    <row r="31" spans="2:16" ht="13.5" customHeight="1" x14ac:dyDescent="0.15">
      <c r="B31" s="44" t="s">
        <v>1077</v>
      </c>
      <c r="C31" s="131" t="s">
        <v>1</v>
      </c>
      <c r="D31" s="131" t="s">
        <v>1</v>
      </c>
      <c r="E31" s="131" t="s">
        <v>1</v>
      </c>
      <c r="F31" s="131" t="s">
        <v>1</v>
      </c>
      <c r="G31" s="144">
        <f t="shared" ref="G31:H31" si="5">G28-C28</f>
        <v>400.38856772000008</v>
      </c>
      <c r="H31" s="144">
        <f t="shared" si="5"/>
        <v>320.95557227999984</v>
      </c>
      <c r="I31" s="144">
        <f>I28-E28</f>
        <v>317.77638254999999</v>
      </c>
      <c r="J31" s="144">
        <f>J28-F28</f>
        <v>315.84861403000002</v>
      </c>
      <c r="K31" s="144">
        <f>K28-G28</f>
        <v>262.68799999999999</v>
      </c>
      <c r="L31" s="144">
        <f>L28-H28</f>
        <v>93.401298050374407</v>
      </c>
      <c r="M31" s="144">
        <v>55.059157796733189</v>
      </c>
      <c r="N31" s="144">
        <v>-4.2490862373599612</v>
      </c>
    </row>
    <row r="32" spans="2:16" ht="13.5" customHeight="1" x14ac:dyDescent="0.15">
      <c r="B32" s="145" t="s">
        <v>1078</v>
      </c>
      <c r="C32" s="146">
        <f t="shared" ref="C32:H32" si="6">C28-C26</f>
        <v>562.63143228000001</v>
      </c>
      <c r="D32" s="146">
        <f t="shared" si="6"/>
        <v>568.26142772000003</v>
      </c>
      <c r="E32" s="146">
        <f t="shared" si="6"/>
        <v>702.48261745000002</v>
      </c>
      <c r="F32" s="146">
        <f t="shared" si="6"/>
        <v>724.76538597000001</v>
      </c>
      <c r="G32" s="320">
        <f t="shared" si="6"/>
        <v>962.14600000000007</v>
      </c>
      <c r="H32" s="320">
        <f t="shared" si="6"/>
        <v>827.76699999999983</v>
      </c>
      <c r="I32" s="320">
        <f>I28-I26</f>
        <v>914.46699999999998</v>
      </c>
      <c r="J32" s="320">
        <f>J28-J26</f>
        <v>886.94600000000003</v>
      </c>
      <c r="K32" s="320">
        <f>K28-K26</f>
        <v>1044.2130000000002</v>
      </c>
      <c r="L32" s="320">
        <f>L28-L26</f>
        <v>796.19182208002906</v>
      </c>
      <c r="M32" s="320">
        <v>888.20662860673394</v>
      </c>
      <c r="N32" s="320">
        <v>855.73867756264099</v>
      </c>
    </row>
    <row r="33" spans="2:16" ht="13.5" customHeight="1" x14ac:dyDescent="0.15">
      <c r="B33" s="123" t="s">
        <v>1075</v>
      </c>
      <c r="C33" s="131" t="s">
        <v>1</v>
      </c>
      <c r="D33" s="52">
        <f t="shared" ref="D33:L33" si="7">D32/C32-1</f>
        <v>1.0006542679610098E-2</v>
      </c>
      <c r="E33" s="52">
        <f t="shared" si="7"/>
        <v>0.23619619981691753</v>
      </c>
      <c r="F33" s="52">
        <f t="shared" si="7"/>
        <v>3.1720028320253668E-2</v>
      </c>
      <c r="G33" s="52">
        <f t="shared" si="7"/>
        <v>0.32752752632122228</v>
      </c>
      <c r="H33" s="52">
        <f t="shared" si="7"/>
        <v>-0.13966591348922119</v>
      </c>
      <c r="I33" s="52">
        <f t="shared" si="7"/>
        <v>0.10473961875745252</v>
      </c>
      <c r="J33" s="52">
        <f t="shared" si="7"/>
        <v>-3.0095126450708443E-2</v>
      </c>
      <c r="K33" s="52">
        <f t="shared" si="7"/>
        <v>0.17731293675150472</v>
      </c>
      <c r="L33" s="52">
        <f t="shared" si="7"/>
        <v>-0.23751971860144538</v>
      </c>
      <c r="M33" s="52">
        <v>0.11556864059005112</v>
      </c>
      <c r="N33" s="339">
        <v>-3.6554502070113015E-2</v>
      </c>
    </row>
    <row r="34" spans="2:16" ht="13.5" customHeight="1" x14ac:dyDescent="0.15">
      <c r="B34" s="123" t="s">
        <v>1076</v>
      </c>
      <c r="C34" s="131" t="s">
        <v>1</v>
      </c>
      <c r="D34" s="131" t="s">
        <v>1</v>
      </c>
      <c r="E34" s="131" t="s">
        <v>1</v>
      </c>
      <c r="F34" s="131" t="s">
        <v>1</v>
      </c>
      <c r="G34" s="52">
        <f t="shared" ref="G34:H34" si="8">G32/C32-1</f>
        <v>0.71008220443890346</v>
      </c>
      <c r="H34" s="52">
        <f t="shared" si="8"/>
        <v>0.45666582249159138</v>
      </c>
      <c r="I34" s="52">
        <f>(I32/E32)-1</f>
        <v>0.30176459500094066</v>
      </c>
      <c r="J34" s="52">
        <f>(J32/F32)-1</f>
        <v>0.22376981181702438</v>
      </c>
      <c r="K34" s="52">
        <f>(K32/G32)-1</f>
        <v>8.5295786710125165E-2</v>
      </c>
      <c r="L34" s="52">
        <f>(L32/H32)-1</f>
        <v>-3.8145006892000732E-2</v>
      </c>
      <c r="M34" s="52">
        <v>-2.8716587250568915E-2</v>
      </c>
      <c r="N34" s="339">
        <v>-3.5185143669805186E-2</v>
      </c>
    </row>
    <row r="35" spans="2:16" ht="13.5" customHeight="1" x14ac:dyDescent="0.15">
      <c r="B35" s="44" t="s">
        <v>1077</v>
      </c>
      <c r="C35" s="131" t="s">
        <v>1</v>
      </c>
      <c r="D35" s="131" t="s">
        <v>1</v>
      </c>
      <c r="E35" s="131" t="s">
        <v>1</v>
      </c>
      <c r="F35" s="131" t="s">
        <v>1</v>
      </c>
      <c r="G35" s="144">
        <f t="shared" ref="G35:H35" si="9">G32-C32</f>
        <v>399.51456772000006</v>
      </c>
      <c r="H35" s="144">
        <f t="shared" si="9"/>
        <v>259.5055722799998</v>
      </c>
      <c r="I35" s="144">
        <f>I32-E32</f>
        <v>211.98438254999996</v>
      </c>
      <c r="J35" s="144">
        <f>J32-F32</f>
        <v>162.18061403000002</v>
      </c>
      <c r="K35" s="144">
        <f>K32-G32</f>
        <v>82.067000000000121</v>
      </c>
      <c r="L35" s="144">
        <f>L32-H32</f>
        <v>-31.57517791997077</v>
      </c>
      <c r="M35" s="144">
        <v>-26.260371393266041</v>
      </c>
      <c r="N35" s="144">
        <v>-31.207322437359039</v>
      </c>
    </row>
    <row r="36" spans="2:16" ht="13.5" customHeight="1" x14ac:dyDescent="0.15">
      <c r="B36" s="129" t="s">
        <v>1079</v>
      </c>
      <c r="C36" s="130">
        <f t="shared" ref="C36:L36" si="10">SUM(C24:C25)/C32</f>
        <v>0.1457408856766334</v>
      </c>
      <c r="D36" s="130">
        <f t="shared" si="10"/>
        <v>0.18607500059303864</v>
      </c>
      <c r="E36" s="130">
        <f t="shared" si="10"/>
        <v>0.21406900345217927</v>
      </c>
      <c r="F36" s="130">
        <f t="shared" si="10"/>
        <v>0.22940329252545474</v>
      </c>
      <c r="G36" s="130">
        <f t="shared" si="10"/>
        <v>0.18716182367333023</v>
      </c>
      <c r="H36" s="130">
        <f t="shared" si="10"/>
        <v>0.19091966700774499</v>
      </c>
      <c r="I36" s="130">
        <f t="shared" si="10"/>
        <v>0.19573697027886192</v>
      </c>
      <c r="J36" s="130">
        <f t="shared" si="10"/>
        <v>0.19656439061679062</v>
      </c>
      <c r="K36" s="130">
        <f t="shared" si="10"/>
        <v>0.16312572243402443</v>
      </c>
      <c r="L36" s="130">
        <f t="shared" si="10"/>
        <v>0.18457693528543323</v>
      </c>
      <c r="M36" s="130">
        <v>0.17084395745994616</v>
      </c>
      <c r="N36" s="130">
        <v>0.16412277099667674</v>
      </c>
    </row>
    <row r="37" spans="2:16" ht="13.5" customHeight="1" x14ac:dyDescent="0.15">
      <c r="B37" s="123" t="s">
        <v>85</v>
      </c>
      <c r="C37" s="52" t="s">
        <v>1</v>
      </c>
      <c r="D37" s="125">
        <f t="shared" ref="D37:L37" si="11">(D36-C36)*100</f>
        <v>4.033411491640523</v>
      </c>
      <c r="E37" s="125">
        <f t="shared" si="11"/>
        <v>2.7994002859140639</v>
      </c>
      <c r="F37" s="125">
        <f t="shared" si="11"/>
        <v>1.5334289073275471</v>
      </c>
      <c r="G37" s="125">
        <f t="shared" si="11"/>
        <v>-4.2241468852124511</v>
      </c>
      <c r="H37" s="125">
        <f t="shared" si="11"/>
        <v>0.37578433344147566</v>
      </c>
      <c r="I37" s="125">
        <f t="shared" si="11"/>
        <v>0.48173032711169295</v>
      </c>
      <c r="J37" s="125">
        <f t="shared" si="11"/>
        <v>8.2742033792870817E-2</v>
      </c>
      <c r="K37" s="125">
        <f t="shared" si="11"/>
        <v>-3.3438668182766196</v>
      </c>
      <c r="L37" s="125">
        <f t="shared" si="11"/>
        <v>2.1451212851408803</v>
      </c>
      <c r="M37" s="125">
        <v>-1.3732977825487076</v>
      </c>
      <c r="N37" s="436">
        <f>(N36-M36)*100</f>
        <v>-0.67211864632694129</v>
      </c>
      <c r="O37" s="125"/>
    </row>
    <row r="38" spans="2:16" ht="13.5" customHeight="1" x14ac:dyDescent="0.15">
      <c r="B38" s="123" t="s">
        <v>1080</v>
      </c>
      <c r="C38" s="52" t="s">
        <v>1</v>
      </c>
      <c r="D38" s="52" t="s">
        <v>1</v>
      </c>
      <c r="E38" s="131" t="s">
        <v>1</v>
      </c>
      <c r="F38" s="131" t="s">
        <v>1</v>
      </c>
      <c r="G38" s="125">
        <f t="shared" ref="G38:L38" si="12">(G36-C36)*100</f>
        <v>4.1420937996696825</v>
      </c>
      <c r="H38" s="125">
        <f t="shared" si="12"/>
        <v>0.48446664147063501</v>
      </c>
      <c r="I38" s="125">
        <f t="shared" si="12"/>
        <v>-1.8332033173317357</v>
      </c>
      <c r="J38" s="125">
        <f t="shared" si="12"/>
        <v>-3.283890190866412</v>
      </c>
      <c r="K38" s="125">
        <f t="shared" si="12"/>
        <v>-2.40361012393058</v>
      </c>
      <c r="L38" s="125">
        <f t="shared" si="12"/>
        <v>-0.63427317223117563</v>
      </c>
      <c r="M38" s="125">
        <v>-2.4893012818915761</v>
      </c>
      <c r="N38" s="436">
        <f>(N36-J36)*100</f>
        <v>-3.244161962011388</v>
      </c>
      <c r="P38" s="437"/>
    </row>
    <row r="39" spans="2:16" ht="13.5" customHeight="1" x14ac:dyDescent="0.15">
      <c r="B39" s="123" t="s">
        <v>1081</v>
      </c>
      <c r="C39" s="52" t="s">
        <v>1</v>
      </c>
      <c r="D39" s="52" t="s">
        <v>1</v>
      </c>
      <c r="E39" s="131" t="s">
        <v>1</v>
      </c>
      <c r="F39" s="131" t="s">
        <v>1</v>
      </c>
      <c r="G39" s="144">
        <f t="shared" ref="G39:H39" si="13">SUM(G24:G25)-SUM(C24:C25)</f>
        <v>98.078596750000003</v>
      </c>
      <c r="H39" s="144">
        <f t="shared" si="13"/>
        <v>52.297754500000025</v>
      </c>
      <c r="I39" s="144">
        <f t="shared" ref="I39:N39" si="14">SUM(I24:I25)-SUM(E24:E25)</f>
        <v>28.615246140000011</v>
      </c>
      <c r="J39" s="144">
        <f t="shared" si="14"/>
        <v>8.0784341499999641</v>
      </c>
      <c r="K39" s="144">
        <f t="shared" si="14"/>
        <v>-9.7390000000000043</v>
      </c>
      <c r="L39" s="144">
        <f t="shared" si="14"/>
        <v>-11.078353581143318</v>
      </c>
      <c r="M39" s="144">
        <f t="shared" si="14"/>
        <v>-27.250264526668957</v>
      </c>
      <c r="N39" s="144">
        <f t="shared" si="14"/>
        <v>-33.911999999999978</v>
      </c>
    </row>
    <row r="40" spans="2:16" ht="13.5" customHeight="1" x14ac:dyDescent="0.15">
      <c r="B40" s="46" t="s">
        <v>1082</v>
      </c>
      <c r="C40" s="57" t="s">
        <v>1</v>
      </c>
      <c r="D40" s="57" t="s">
        <v>1</v>
      </c>
      <c r="E40" s="57" t="s">
        <v>1</v>
      </c>
      <c r="F40" s="57" t="s">
        <v>1</v>
      </c>
      <c r="G40" s="57">
        <f t="shared" ref="G40:H40" si="15">G39/G35</f>
        <v>0.24549441916405518</v>
      </c>
      <c r="H40" s="57">
        <f t="shared" si="15"/>
        <v>0.20152844519104238</v>
      </c>
      <c r="I40" s="57">
        <f t="shared" ref="I40:N40" si="16">I39/I35</f>
        <v>0.13498752028702227</v>
      </c>
      <c r="J40" s="57">
        <f t="shared" si="16"/>
        <v>4.981134273240341E-2</v>
      </c>
      <c r="K40" s="57">
        <f t="shared" si="16"/>
        <v>-0.11867132952343805</v>
      </c>
      <c r="L40" s="57">
        <f t="shared" si="16"/>
        <v>0.3508564103493601</v>
      </c>
      <c r="M40" s="57">
        <f t="shared" si="16"/>
        <v>1.0376953211582054</v>
      </c>
      <c r="N40" s="57">
        <f t="shared" si="16"/>
        <v>1.0866680429911892</v>
      </c>
    </row>
    <row r="41" spans="2:16" ht="6" customHeight="1" x14ac:dyDescent="0.15"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2:16" ht="13.5" customHeight="1" x14ac:dyDescent="0.15">
      <c r="B42" s="30" t="s">
        <v>1083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</row>
    <row r="43" spans="2:16" ht="13.5" customHeight="1" x14ac:dyDescent="0.15">
      <c r="B43" s="140" t="s">
        <v>1066</v>
      </c>
      <c r="C43" s="141">
        <v>444.52560055000004</v>
      </c>
      <c r="D43" s="141">
        <v>403.38436161999999</v>
      </c>
      <c r="E43" s="141">
        <v>494.93790089000004</v>
      </c>
      <c r="F43" s="141">
        <v>492.59053971999998</v>
      </c>
      <c r="G43" s="141">
        <v>726.55448013</v>
      </c>
      <c r="H43" s="141">
        <v>577.51578131000008</v>
      </c>
      <c r="I43" s="141">
        <v>660.08415691999994</v>
      </c>
      <c r="J43" s="141">
        <v>641.73199999999997</v>
      </c>
      <c r="K43" s="141">
        <f>K44+K47+K50</f>
        <v>818.52699999999993</v>
      </c>
      <c r="L43" s="141">
        <f>L44+L47+L50</f>
        <v>574.55212283965386</v>
      </c>
      <c r="M43" s="141">
        <v>684.2819284394858</v>
      </c>
      <c r="N43" s="141">
        <v>663.30042312961598</v>
      </c>
    </row>
    <row r="44" spans="2:16" ht="13.5" customHeight="1" x14ac:dyDescent="0.15">
      <c r="B44" s="132" t="s">
        <v>1084</v>
      </c>
      <c r="C44" s="133">
        <f t="shared" ref="C44:K44" si="17">C45+C46</f>
        <v>435.20832208000002</v>
      </c>
      <c r="D44" s="133">
        <f t="shared" si="17"/>
        <v>387.40823195999991</v>
      </c>
      <c r="E44" s="133">
        <f t="shared" si="17"/>
        <v>479.50859339999994</v>
      </c>
      <c r="F44" s="133">
        <f t="shared" si="17"/>
        <v>471.83816486999996</v>
      </c>
      <c r="G44" s="133">
        <f t="shared" si="17"/>
        <v>705.82883262999997</v>
      </c>
      <c r="H44" s="133">
        <f t="shared" si="17"/>
        <v>551.2350874199999</v>
      </c>
      <c r="I44" s="133">
        <f t="shared" si="17"/>
        <v>634.03440659</v>
      </c>
      <c r="J44" s="133">
        <f t="shared" si="17"/>
        <v>615.16199999999992</v>
      </c>
      <c r="K44" s="133">
        <f t="shared" si="17"/>
        <v>789.85399999999993</v>
      </c>
      <c r="L44" s="133">
        <v>550.85508619965401</v>
      </c>
      <c r="M44" s="133">
        <v>663.58902563948595</v>
      </c>
      <c r="N44" s="133">
        <v>644.32469835000018</v>
      </c>
    </row>
    <row r="45" spans="2:16" ht="13.5" customHeight="1" x14ac:dyDescent="0.15">
      <c r="B45" s="44" t="s">
        <v>1085</v>
      </c>
      <c r="C45" s="27">
        <v>413.18965399000001</v>
      </c>
      <c r="D45" s="27">
        <v>355.89927154999992</v>
      </c>
      <c r="E45" s="27">
        <v>445.55197548999996</v>
      </c>
      <c r="F45" s="27">
        <v>433.50173182999998</v>
      </c>
      <c r="G45" s="27">
        <v>677.10910124999998</v>
      </c>
      <c r="H45" s="27">
        <v>508.53833174999994</v>
      </c>
      <c r="I45" s="27">
        <v>593.44085378</v>
      </c>
      <c r="J45" s="27">
        <v>578.95399999999995</v>
      </c>
      <c r="K45" s="27">
        <v>765.82799999999997</v>
      </c>
      <c r="L45" s="27">
        <v>527.30100000000004</v>
      </c>
      <c r="M45" s="27">
        <v>639.84448184999997</v>
      </c>
      <c r="N45" s="27">
        <v>619.06203385000003</v>
      </c>
    </row>
    <row r="46" spans="2:16" ht="13.5" customHeight="1" x14ac:dyDescent="0.15">
      <c r="B46" s="44" t="s">
        <v>1067</v>
      </c>
      <c r="C46" s="27">
        <v>22.018668089999998</v>
      </c>
      <c r="D46" s="27">
        <v>31.508960410000004</v>
      </c>
      <c r="E46" s="27">
        <v>33.956617909999999</v>
      </c>
      <c r="F46" s="27">
        <v>38.336433039999996</v>
      </c>
      <c r="G46" s="27">
        <v>28.719731379999999</v>
      </c>
      <c r="H46" s="27">
        <v>42.696755670000002</v>
      </c>
      <c r="I46" s="27">
        <v>40.593552809999998</v>
      </c>
      <c r="J46" s="27">
        <v>36.207999999999998</v>
      </c>
      <c r="K46" s="27">
        <v>24.026</v>
      </c>
      <c r="L46" s="27">
        <v>23.553999999999998</v>
      </c>
      <c r="M46" s="27">
        <v>23.744543789485999</v>
      </c>
      <c r="N46" s="27">
        <v>25.262664500000099</v>
      </c>
    </row>
    <row r="47" spans="2:16" ht="13.5" customHeight="1" x14ac:dyDescent="0.15">
      <c r="B47" s="132" t="s">
        <v>1086</v>
      </c>
      <c r="C47" s="133">
        <f t="shared" ref="C47:K47" si="18">C48+C49</f>
        <v>9.0583877900000012</v>
      </c>
      <c r="D47" s="133">
        <f t="shared" si="18"/>
        <v>15.178916990000003</v>
      </c>
      <c r="E47" s="133">
        <f t="shared" si="18"/>
        <v>13.184863869999999</v>
      </c>
      <c r="F47" s="133">
        <f t="shared" si="18"/>
        <v>15.558953199999998</v>
      </c>
      <c r="G47" s="133">
        <f t="shared" si="18"/>
        <v>12.353489119999999</v>
      </c>
      <c r="H47" s="133">
        <f t="shared" si="18"/>
        <v>16.974909770000004</v>
      </c>
      <c r="I47" s="133">
        <f t="shared" si="18"/>
        <v>15.241452459999998</v>
      </c>
      <c r="J47" s="133">
        <f t="shared" si="18"/>
        <v>15.039000000000001</v>
      </c>
      <c r="K47" s="133">
        <f t="shared" si="18"/>
        <v>13.135</v>
      </c>
      <c r="L47" s="133">
        <v>13.489515319999875</v>
      </c>
      <c r="M47" s="133">
        <v>11.1854823299999</v>
      </c>
      <c r="N47" s="133">
        <v>11.14520210999993</v>
      </c>
    </row>
    <row r="48" spans="2:16" ht="13.5" customHeight="1" x14ac:dyDescent="0.15">
      <c r="B48" s="44" t="s">
        <v>1068</v>
      </c>
      <c r="C48" s="27">
        <v>8.2256757100000009</v>
      </c>
      <c r="D48" s="27">
        <v>14.179983850000003</v>
      </c>
      <c r="E48" s="27">
        <v>11.28754032</v>
      </c>
      <c r="F48" s="27">
        <v>12.748248819999999</v>
      </c>
      <c r="G48" s="27">
        <v>8.4169336000000001</v>
      </c>
      <c r="H48" s="27">
        <v>12.883581670000002</v>
      </c>
      <c r="I48" s="27">
        <v>9.8320768999999988</v>
      </c>
      <c r="J48" s="27">
        <v>9.5860000000000003</v>
      </c>
      <c r="K48" s="27">
        <v>6.9630000000000001</v>
      </c>
      <c r="L48" s="27">
        <v>8.7812604899998892</v>
      </c>
      <c r="M48" s="27">
        <v>6.1672835799999604</v>
      </c>
      <c r="N48" s="27">
        <v>7.30727360999993</v>
      </c>
    </row>
    <row r="49" spans="2:14" ht="13.5" customHeight="1" x14ac:dyDescent="0.15">
      <c r="B49" s="44" t="s">
        <v>1069</v>
      </c>
      <c r="C49" s="27">
        <v>0.83271207999999997</v>
      </c>
      <c r="D49" s="27">
        <v>0.99893313999999989</v>
      </c>
      <c r="E49" s="27">
        <v>1.8973235500000001</v>
      </c>
      <c r="F49" s="27">
        <v>2.8107043799999998</v>
      </c>
      <c r="G49" s="27">
        <v>3.9365555199999998</v>
      </c>
      <c r="H49" s="27">
        <v>4.0913281000000001</v>
      </c>
      <c r="I49" s="27">
        <v>5.40937556</v>
      </c>
      <c r="J49" s="27">
        <v>5.4530000000000003</v>
      </c>
      <c r="K49" s="27">
        <v>6.1719999999999997</v>
      </c>
      <c r="L49" s="27">
        <v>4.7082548299999845</v>
      </c>
      <c r="M49" s="27">
        <v>5.01819874999999</v>
      </c>
      <c r="N49" s="27">
        <v>3.8379284999999999</v>
      </c>
    </row>
    <row r="50" spans="2:14" ht="13.5" customHeight="1" x14ac:dyDescent="0.15">
      <c r="B50" s="132" t="s">
        <v>1087</v>
      </c>
      <c r="C50" s="133">
        <f t="shared" ref="C50:K50" si="19">SUM(C51:C54)</f>
        <v>0.25889068000000004</v>
      </c>
      <c r="D50" s="133">
        <f t="shared" si="19"/>
        <v>0.79721266999999996</v>
      </c>
      <c r="E50" s="133">
        <f t="shared" si="19"/>
        <v>2.2444436199999998</v>
      </c>
      <c r="F50" s="133">
        <f t="shared" si="19"/>
        <v>5.1934216499999994</v>
      </c>
      <c r="G50" s="133">
        <f t="shared" si="19"/>
        <v>8.3721583800000001</v>
      </c>
      <c r="H50" s="133">
        <f t="shared" si="19"/>
        <v>9.3057841200000002</v>
      </c>
      <c r="I50" s="133">
        <f t="shared" si="19"/>
        <v>10.808297870000001</v>
      </c>
      <c r="J50" s="133">
        <f t="shared" si="19"/>
        <v>11.530999999999999</v>
      </c>
      <c r="K50" s="133">
        <f t="shared" si="19"/>
        <v>15.538</v>
      </c>
      <c r="L50" s="133">
        <v>10.207521319999984</v>
      </c>
      <c r="M50" s="133">
        <v>9.50742046999998</v>
      </c>
      <c r="N50" s="133">
        <v>7.8306617700000007</v>
      </c>
    </row>
    <row r="51" spans="2:14" ht="13.5" customHeight="1" x14ac:dyDescent="0.15">
      <c r="B51" s="44" t="s">
        <v>1088</v>
      </c>
      <c r="C51" s="27">
        <v>0.13287143000000001</v>
      </c>
      <c r="D51" s="27">
        <v>0.24366991999999996</v>
      </c>
      <c r="E51" s="27">
        <v>0.87430695999999997</v>
      </c>
      <c r="F51" s="27">
        <v>1.3141306799999999</v>
      </c>
      <c r="G51" s="27">
        <v>2.3134745100000003</v>
      </c>
      <c r="H51" s="27">
        <v>2.2192028200000005</v>
      </c>
      <c r="I51" s="27">
        <v>3.0785879400000002</v>
      </c>
      <c r="J51" s="27">
        <v>3.07</v>
      </c>
      <c r="K51" s="27">
        <v>3.786</v>
      </c>
      <c r="L51" s="27">
        <v>2.8217862599999979</v>
      </c>
      <c r="M51" s="27">
        <v>2.81128921</v>
      </c>
      <c r="N51" s="27">
        <v>1.98830438</v>
      </c>
    </row>
    <row r="52" spans="2:14" ht="13.5" customHeight="1" x14ac:dyDescent="0.15">
      <c r="B52" s="44" t="s">
        <v>1089</v>
      </c>
      <c r="C52" s="27">
        <v>5.1011090000000002E-2</v>
      </c>
      <c r="D52" s="27">
        <v>0.15124505000000002</v>
      </c>
      <c r="E52" s="27">
        <v>0.42470214999999994</v>
      </c>
      <c r="F52" s="27">
        <v>1.0179237099999998</v>
      </c>
      <c r="G52" s="27">
        <v>1.3853098400000001</v>
      </c>
      <c r="H52" s="27">
        <v>1.40034675</v>
      </c>
      <c r="I52" s="27">
        <v>1.8400392800000001</v>
      </c>
      <c r="J52" s="27">
        <v>1.704</v>
      </c>
      <c r="K52" s="27">
        <v>1.9870000000000001</v>
      </c>
      <c r="L52" s="27">
        <v>1.5232931499999969</v>
      </c>
      <c r="M52" s="27">
        <v>1.71573642</v>
      </c>
      <c r="N52" s="27">
        <v>1.4031121099999999</v>
      </c>
    </row>
    <row r="53" spans="2:14" ht="13.5" customHeight="1" x14ac:dyDescent="0.15">
      <c r="B53" s="44" t="s">
        <v>1090</v>
      </c>
      <c r="C53" s="27">
        <v>2.6675629999999999E-2</v>
      </c>
      <c r="D53" s="27">
        <v>0.12602395</v>
      </c>
      <c r="E53" s="27">
        <v>0.22805473999999998</v>
      </c>
      <c r="F53" s="27">
        <v>0.70227286</v>
      </c>
      <c r="G53" s="27">
        <v>0.87718463000000013</v>
      </c>
      <c r="H53" s="27">
        <v>1.07025901</v>
      </c>
      <c r="I53" s="27">
        <v>1.07912718</v>
      </c>
      <c r="J53" s="27">
        <v>1.2649999999999999</v>
      </c>
      <c r="K53" s="27">
        <v>1.337</v>
      </c>
      <c r="L53" s="27">
        <v>1.1306569099999997</v>
      </c>
      <c r="M53" s="27">
        <v>1.00809473</v>
      </c>
      <c r="N53" s="27">
        <v>0.96610699</v>
      </c>
    </row>
    <row r="54" spans="2:14" ht="13.5" customHeight="1" x14ac:dyDescent="0.15">
      <c r="B54" s="44" t="s">
        <v>1071</v>
      </c>
      <c r="C54" s="27">
        <v>4.8332530000000005E-2</v>
      </c>
      <c r="D54" s="27">
        <v>0.27627374999999998</v>
      </c>
      <c r="E54" s="27">
        <v>0.71737976999999997</v>
      </c>
      <c r="F54" s="27">
        <v>2.1590944000000003</v>
      </c>
      <c r="G54" s="27">
        <v>3.7961893999999998</v>
      </c>
      <c r="H54" s="27">
        <v>4.61597554</v>
      </c>
      <c r="I54" s="27">
        <v>4.8105434700000007</v>
      </c>
      <c r="J54" s="27">
        <v>5.492</v>
      </c>
      <c r="K54" s="27">
        <v>8.4280000000000008</v>
      </c>
      <c r="L54" s="27">
        <v>4.7317849999999888</v>
      </c>
      <c r="M54" s="27">
        <v>3.9723001099999902</v>
      </c>
      <c r="N54" s="27">
        <v>3.4731382900000001</v>
      </c>
    </row>
    <row r="55" spans="2:14" ht="13.5" customHeight="1" x14ac:dyDescent="0.15">
      <c r="B55" s="132" t="s">
        <v>1091</v>
      </c>
      <c r="C55" s="133">
        <f t="shared" ref="C55:I55" si="20">C56</f>
        <v>0</v>
      </c>
      <c r="D55" s="133">
        <f t="shared" si="20"/>
        <v>0</v>
      </c>
      <c r="E55" s="133">
        <f t="shared" si="20"/>
        <v>0</v>
      </c>
      <c r="F55" s="133">
        <f t="shared" si="20"/>
        <v>0</v>
      </c>
      <c r="G55" s="133">
        <f t="shared" si="20"/>
        <v>0</v>
      </c>
      <c r="H55" s="133">
        <f t="shared" si="20"/>
        <v>0</v>
      </c>
      <c r="I55" s="133">
        <f t="shared" si="20"/>
        <v>0</v>
      </c>
      <c r="J55" s="133">
        <v>0</v>
      </c>
      <c r="K55" s="133">
        <v>0</v>
      </c>
      <c r="L55" s="133">
        <v>0</v>
      </c>
      <c r="M55" s="133">
        <v>0</v>
      </c>
      <c r="N55" s="133">
        <f>N56</f>
        <v>0</v>
      </c>
    </row>
    <row r="56" spans="2:14" ht="13.5" customHeight="1" x14ac:dyDescent="0.15">
      <c r="B56" s="46" t="s">
        <v>1072</v>
      </c>
      <c r="C56" s="42">
        <v>0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</row>
    <row r="57" spans="2:14" ht="2.25" customHeight="1" x14ac:dyDescent="0.15">
      <c r="B57" s="25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</row>
    <row r="58" spans="2:14" ht="13.5" customHeight="1" x14ac:dyDescent="0.15">
      <c r="B58" s="138" t="s">
        <v>1073</v>
      </c>
      <c r="C58" s="139">
        <f t="shared" ref="C58:I58" si="21">C59+C61+C64+C69</f>
        <v>118.12643228</v>
      </c>
      <c r="D58" s="139">
        <f t="shared" si="21"/>
        <v>164.88242772000001</v>
      </c>
      <c r="E58" s="139">
        <f t="shared" si="21"/>
        <v>207.63661745000002</v>
      </c>
      <c r="F58" s="139">
        <f t="shared" si="21"/>
        <v>232.17438597</v>
      </c>
      <c r="G58" s="139">
        <f t="shared" si="21"/>
        <v>236.46586065</v>
      </c>
      <c r="H58" s="139">
        <f t="shared" si="21"/>
        <v>311.70072816999999</v>
      </c>
      <c r="I58" s="139">
        <f t="shared" si="21"/>
        <v>360.17468927000004</v>
      </c>
      <c r="J58" s="139">
        <v>398.88200000000001</v>
      </c>
      <c r="K58" s="139">
        <f>K59+K61+K64+K69</f>
        <v>407.18100000000004</v>
      </c>
      <c r="L58" s="139">
        <f>L59+L61+L64+L69</f>
        <v>408.06615016037415</v>
      </c>
      <c r="M58" s="139">
        <v>391.03558120724648</v>
      </c>
      <c r="N58" s="139">
        <v>373.06490633025999</v>
      </c>
    </row>
    <row r="59" spans="2:14" ht="13.5" customHeight="1" x14ac:dyDescent="0.15">
      <c r="B59" s="71" t="s">
        <v>1084</v>
      </c>
      <c r="C59" s="107">
        <f t="shared" ref="C59:L59" si="22">C60</f>
        <v>9.9601879100000001</v>
      </c>
      <c r="D59" s="107">
        <f t="shared" si="22"/>
        <v>15.024367809999998</v>
      </c>
      <c r="E59" s="107">
        <f t="shared" si="22"/>
        <v>16.605841820000002</v>
      </c>
      <c r="F59" s="107">
        <f t="shared" si="22"/>
        <v>21.91213028</v>
      </c>
      <c r="G59" s="72">
        <f t="shared" si="22"/>
        <v>15.58567923</v>
      </c>
      <c r="H59" s="107">
        <f t="shared" si="22"/>
        <v>25.414377299999998</v>
      </c>
      <c r="I59" s="107">
        <f t="shared" si="22"/>
        <v>22.449028549999998</v>
      </c>
      <c r="J59" s="107">
        <f t="shared" si="22"/>
        <v>21.986999999999998</v>
      </c>
      <c r="K59" s="107">
        <f t="shared" si="22"/>
        <v>14.201000000000001</v>
      </c>
      <c r="L59" s="107">
        <f t="shared" si="22"/>
        <v>16.938266029999919</v>
      </c>
      <c r="M59" s="107">
        <v>15.3182547699999</v>
      </c>
      <c r="N59" s="107">
        <f>N60</f>
        <v>16.827635779999937</v>
      </c>
    </row>
    <row r="60" spans="2:14" ht="13.5" customHeight="1" x14ac:dyDescent="0.15">
      <c r="B60" s="44" t="s">
        <v>1067</v>
      </c>
      <c r="C60" s="27">
        <v>9.9601879100000001</v>
      </c>
      <c r="D60" s="27">
        <v>15.024367809999998</v>
      </c>
      <c r="E60" s="27">
        <v>16.605841820000002</v>
      </c>
      <c r="F60" s="27">
        <v>21.91213028</v>
      </c>
      <c r="G60" s="27">
        <v>15.58567923</v>
      </c>
      <c r="H60" s="27">
        <v>25.414377299999998</v>
      </c>
      <c r="I60" s="27">
        <v>22.449028549999998</v>
      </c>
      <c r="J60" s="27">
        <v>21.986999999999998</v>
      </c>
      <c r="K60" s="27">
        <v>14.201000000000001</v>
      </c>
      <c r="L60" s="27">
        <v>16.938266029999919</v>
      </c>
      <c r="M60" s="27">
        <v>15.3182547699999</v>
      </c>
      <c r="N60" s="27">
        <v>16.827635779999937</v>
      </c>
    </row>
    <row r="61" spans="2:14" ht="13.5" customHeight="1" x14ac:dyDescent="0.15">
      <c r="B61" s="132" t="s">
        <v>1086</v>
      </c>
      <c r="C61" s="133">
        <f t="shared" ref="C61:K61" si="23">C62+C63</f>
        <v>25.716658940000002</v>
      </c>
      <c r="D61" s="133">
        <f t="shared" si="23"/>
        <v>43.493136309999997</v>
      </c>
      <c r="E61" s="133">
        <f t="shared" si="23"/>
        <v>39.424857240000001</v>
      </c>
      <c r="F61" s="133">
        <f t="shared" si="23"/>
        <v>40.932110010000002</v>
      </c>
      <c r="G61" s="321">
        <f t="shared" si="23"/>
        <v>35.330711159999993</v>
      </c>
      <c r="H61" s="133">
        <f t="shared" si="23"/>
        <v>59.727435669999991</v>
      </c>
      <c r="I61" s="133">
        <f t="shared" si="23"/>
        <v>44.900871010000003</v>
      </c>
      <c r="J61" s="133">
        <f t="shared" si="23"/>
        <v>40.510000000000005</v>
      </c>
      <c r="K61" s="133">
        <f t="shared" si="23"/>
        <v>32.44</v>
      </c>
      <c r="L61" s="133">
        <v>46.388136241517898</v>
      </c>
      <c r="M61" s="133">
        <v>29.876971403916599</v>
      </c>
      <c r="N61" s="133">
        <f>SUM(N62:N63)</f>
        <v>29.370505720096986</v>
      </c>
    </row>
    <row r="62" spans="2:14" ht="13.5" customHeight="1" x14ac:dyDescent="0.15">
      <c r="B62" s="44" t="s">
        <v>1068</v>
      </c>
      <c r="C62" s="27">
        <v>9.9677520499999996</v>
      </c>
      <c r="D62" s="27">
        <v>16.69276705</v>
      </c>
      <c r="E62" s="27">
        <v>13.871594550000001</v>
      </c>
      <c r="F62" s="27">
        <v>18.214121710000001</v>
      </c>
      <c r="G62" s="27">
        <v>13.345362099999999</v>
      </c>
      <c r="H62" s="27">
        <v>21.300407709999998</v>
      </c>
      <c r="I62" s="27">
        <v>15.709558059999999</v>
      </c>
      <c r="J62" s="27">
        <v>15.977</v>
      </c>
      <c r="K62" s="27">
        <v>11.996</v>
      </c>
      <c r="L62" s="27">
        <v>15.59752523</v>
      </c>
      <c r="M62" s="27">
        <v>10.43360987</v>
      </c>
      <c r="N62" s="27">
        <v>11.727074609999901</v>
      </c>
    </row>
    <row r="63" spans="2:14" ht="13.5" customHeight="1" x14ac:dyDescent="0.15">
      <c r="B63" s="44" t="s">
        <v>1069</v>
      </c>
      <c r="C63" s="27">
        <v>15.748906890000001</v>
      </c>
      <c r="D63" s="27">
        <v>26.80036926</v>
      </c>
      <c r="E63" s="27">
        <v>25.55326269</v>
      </c>
      <c r="F63" s="27">
        <v>22.717988300000002</v>
      </c>
      <c r="G63" s="27">
        <v>21.985349059999994</v>
      </c>
      <c r="H63" s="27">
        <v>38.427027959999997</v>
      </c>
      <c r="I63" s="27">
        <v>29.19131295</v>
      </c>
      <c r="J63" s="27">
        <v>24.533000000000001</v>
      </c>
      <c r="K63" s="27">
        <v>20.443999999999999</v>
      </c>
      <c r="L63" s="27">
        <v>30.790611011517896</v>
      </c>
      <c r="M63" s="27">
        <v>19.443361533916601</v>
      </c>
      <c r="N63" s="27">
        <v>17.643431110097087</v>
      </c>
    </row>
    <row r="64" spans="2:14" ht="13.5" customHeight="1" x14ac:dyDescent="0.15">
      <c r="B64" s="132" t="s">
        <v>1087</v>
      </c>
      <c r="C64" s="133">
        <f t="shared" ref="C64" si="24">SUM(C65:C68)</f>
        <v>82.449585429999999</v>
      </c>
      <c r="D64" s="133">
        <f t="shared" ref="D64:L64" si="25">SUM(D65:D68)</f>
        <v>106.3649236</v>
      </c>
      <c r="E64" s="133">
        <f t="shared" si="25"/>
        <v>151.60591839</v>
      </c>
      <c r="F64" s="133">
        <f t="shared" si="25"/>
        <v>169.33014568000002</v>
      </c>
      <c r="G64" s="321">
        <f t="shared" si="25"/>
        <v>184.67596283</v>
      </c>
      <c r="H64" s="133">
        <f t="shared" si="25"/>
        <v>165.10959757000001</v>
      </c>
      <c r="I64" s="133">
        <f t="shared" si="25"/>
        <v>187.03260069000001</v>
      </c>
      <c r="J64" s="133">
        <f t="shared" si="25"/>
        <v>182.71699999999998</v>
      </c>
      <c r="K64" s="133">
        <f t="shared" si="25"/>
        <v>179.04500000000002</v>
      </c>
      <c r="L64" s="133">
        <f t="shared" si="25"/>
        <v>158.31329696885663</v>
      </c>
      <c r="M64" s="133">
        <v>158.72882584333098</v>
      </c>
      <c r="N64" s="133">
        <f>SUM(N65:N68)</f>
        <v>146.24011293292861</v>
      </c>
    </row>
    <row r="65" spans="2:14" ht="13.5" customHeight="1" x14ac:dyDescent="0.15">
      <c r="B65" s="44" t="s">
        <v>1088</v>
      </c>
      <c r="C65" s="27">
        <v>15.299745789999999</v>
      </c>
      <c r="D65" s="27">
        <v>15.601639329999999</v>
      </c>
      <c r="E65" s="27">
        <v>22.803908480000004</v>
      </c>
      <c r="F65" s="27">
        <v>21.368345530000003</v>
      </c>
      <c r="G65" s="27">
        <v>24.689368740000003</v>
      </c>
      <c r="H65" s="27">
        <v>19.01040716</v>
      </c>
      <c r="I65" s="27">
        <v>24.556707760000002</v>
      </c>
      <c r="J65" s="27">
        <v>22.135999999999999</v>
      </c>
      <c r="K65" s="27">
        <v>20.675000000000001</v>
      </c>
      <c r="L65" s="27">
        <v>19.824018960611255</v>
      </c>
      <c r="M65" s="27">
        <v>17.210141017059399</v>
      </c>
      <c r="N65" s="27">
        <v>16.567056311596986</v>
      </c>
    </row>
    <row r="66" spans="2:14" ht="13.5" customHeight="1" x14ac:dyDescent="0.15">
      <c r="B66" s="44" t="s">
        <v>1089</v>
      </c>
      <c r="C66" s="27">
        <v>14.628310399999998</v>
      </c>
      <c r="D66" s="27">
        <v>14.791499330000001</v>
      </c>
      <c r="E66" s="27">
        <v>26.164563340000004</v>
      </c>
      <c r="F66" s="27">
        <v>19.462797280000007</v>
      </c>
      <c r="G66" s="27">
        <v>24.035743260000004</v>
      </c>
      <c r="H66" s="27">
        <v>18.175582290000001</v>
      </c>
      <c r="I66" s="27">
        <v>27.376717650000003</v>
      </c>
      <c r="J66" s="27">
        <v>20.004999999999999</v>
      </c>
      <c r="K66" s="27">
        <v>19.186</v>
      </c>
      <c r="L66" s="27">
        <v>18.520765818246229</v>
      </c>
      <c r="M66" s="27">
        <v>20.959336536629301</v>
      </c>
      <c r="N66" s="27">
        <v>14.305135677731565</v>
      </c>
    </row>
    <row r="67" spans="2:14" ht="13.5" customHeight="1" x14ac:dyDescent="0.15">
      <c r="B67" s="44" t="s">
        <v>1090</v>
      </c>
      <c r="C67" s="27">
        <v>12.540990930000003</v>
      </c>
      <c r="D67" s="27">
        <v>13.736969629999999</v>
      </c>
      <c r="E67" s="27">
        <v>24.085500900000003</v>
      </c>
      <c r="F67" s="27">
        <v>21.258377020000005</v>
      </c>
      <c r="G67" s="27">
        <v>19.189966669999997</v>
      </c>
      <c r="H67" s="27">
        <v>18.35254943</v>
      </c>
      <c r="I67" s="27">
        <v>28.96241332</v>
      </c>
      <c r="J67" s="27">
        <v>21.516999999999999</v>
      </c>
      <c r="K67" s="27">
        <v>17.86</v>
      </c>
      <c r="L67" s="27">
        <v>15.364043089999901</v>
      </c>
      <c r="M67" s="27">
        <v>24.822951000994699</v>
      </c>
      <c r="N67" s="27">
        <v>15.348984105184259</v>
      </c>
    </row>
    <row r="68" spans="2:14" ht="13.5" customHeight="1" x14ac:dyDescent="0.15">
      <c r="B68" s="44" t="s">
        <v>1071</v>
      </c>
      <c r="C68" s="27">
        <v>39.98053831</v>
      </c>
      <c r="D68" s="27">
        <v>62.234815310000002</v>
      </c>
      <c r="E68" s="27">
        <v>78.551945669999995</v>
      </c>
      <c r="F68" s="27">
        <v>107.24062585</v>
      </c>
      <c r="G68" s="27">
        <v>116.76088416</v>
      </c>
      <c r="H68" s="27">
        <v>109.57105868999999</v>
      </c>
      <c r="I68" s="27">
        <v>106.13676196</v>
      </c>
      <c r="J68" s="27">
        <v>119.059</v>
      </c>
      <c r="K68" s="27">
        <v>121.324</v>
      </c>
      <c r="L68" s="27">
        <v>104.60446909999925</v>
      </c>
      <c r="M68" s="27">
        <v>95.736397288647595</v>
      </c>
      <c r="N68" s="27">
        <v>100.01893683841581</v>
      </c>
    </row>
    <row r="69" spans="2:14" ht="13.5" customHeight="1" x14ac:dyDescent="0.15">
      <c r="B69" s="132" t="s">
        <v>1091</v>
      </c>
      <c r="C69" s="133">
        <f t="shared" ref="C69:L69" si="26">C70</f>
        <v>0</v>
      </c>
      <c r="D69" s="133">
        <f t="shared" si="26"/>
        <v>0</v>
      </c>
      <c r="E69" s="133">
        <f t="shared" si="26"/>
        <v>0</v>
      </c>
      <c r="F69" s="133">
        <f t="shared" si="26"/>
        <v>0</v>
      </c>
      <c r="G69" s="133">
        <f t="shared" si="26"/>
        <v>0.87350742999999997</v>
      </c>
      <c r="H69" s="133">
        <f t="shared" si="26"/>
        <v>61.449317630000003</v>
      </c>
      <c r="I69" s="133">
        <f t="shared" si="26"/>
        <v>105.79218902000001</v>
      </c>
      <c r="J69" s="133">
        <f t="shared" si="26"/>
        <v>153.66800000000001</v>
      </c>
      <c r="K69" s="133">
        <f t="shared" si="26"/>
        <v>181.495</v>
      </c>
      <c r="L69" s="133">
        <f t="shared" si="26"/>
        <v>186.4264509199997</v>
      </c>
      <c r="M69" s="133">
        <v>187.111529189999</v>
      </c>
      <c r="N69" s="133">
        <f>N70</f>
        <v>180.62623620000008</v>
      </c>
    </row>
    <row r="70" spans="2:14" ht="13.5" customHeight="1" x14ac:dyDescent="0.15">
      <c r="B70" s="46" t="s">
        <v>1072</v>
      </c>
      <c r="C70" s="42">
        <v>0</v>
      </c>
      <c r="D70" s="42">
        <v>0</v>
      </c>
      <c r="E70" s="42">
        <v>0</v>
      </c>
      <c r="F70" s="42">
        <v>0</v>
      </c>
      <c r="G70" s="42">
        <v>0.87350742999999997</v>
      </c>
      <c r="H70" s="42">
        <v>61.449317630000003</v>
      </c>
      <c r="I70" s="42">
        <v>105.79218902000001</v>
      </c>
      <c r="J70" s="42">
        <v>153.66800000000001</v>
      </c>
      <c r="K70" s="42">
        <v>181.495</v>
      </c>
      <c r="L70" s="42">
        <v>186.4264509199997</v>
      </c>
      <c r="M70" s="42">
        <v>187.111529189999</v>
      </c>
      <c r="N70" s="42">
        <v>180.62623620000008</v>
      </c>
    </row>
    <row r="71" spans="2:14" ht="3" customHeight="1" x14ac:dyDescent="0.15">
      <c r="B71" s="25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</row>
    <row r="72" spans="2:14" ht="13.5" customHeight="1" x14ac:dyDescent="0.15">
      <c r="B72" s="136" t="s">
        <v>1074</v>
      </c>
      <c r="C72" s="137">
        <f t="shared" ref="C72:I72" si="27">C43+C58</f>
        <v>562.65203283000005</v>
      </c>
      <c r="D72" s="137">
        <f t="shared" si="27"/>
        <v>568.26678934000006</v>
      </c>
      <c r="E72" s="137">
        <f t="shared" si="27"/>
        <v>702.57451834000005</v>
      </c>
      <c r="F72" s="137">
        <f t="shared" si="27"/>
        <v>724.76492568999993</v>
      </c>
      <c r="G72" s="137">
        <f t="shared" si="27"/>
        <v>963.02034077999997</v>
      </c>
      <c r="H72" s="137">
        <f t="shared" si="27"/>
        <v>889.21650948000001</v>
      </c>
      <c r="I72" s="137">
        <f t="shared" si="27"/>
        <v>1020.25884619</v>
      </c>
      <c r="J72" s="137">
        <f>J43+J58</f>
        <v>1040.614</v>
      </c>
      <c r="K72" s="137">
        <f>K43+K58</f>
        <v>1225.7080000000001</v>
      </c>
      <c r="L72" s="137">
        <f>L43+L58</f>
        <v>982.61827300002801</v>
      </c>
      <c r="M72" s="137">
        <v>1075.3175096467323</v>
      </c>
      <c r="N72" s="137">
        <v>1036.3650528630255</v>
      </c>
    </row>
    <row r="73" spans="2:14" ht="6" customHeight="1" x14ac:dyDescent="0.15">
      <c r="B73" s="25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</row>
    <row r="74" spans="2:14" ht="13.5" customHeight="1" x14ac:dyDescent="0.15">
      <c r="B74" s="30" t="s">
        <v>1092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</row>
    <row r="75" spans="2:14" ht="13.5" customHeight="1" x14ac:dyDescent="0.15">
      <c r="B75" s="36" t="s">
        <v>1084</v>
      </c>
      <c r="C75" s="37">
        <f t="shared" ref="C75:H75" si="28">C76+C77</f>
        <v>3.0855746378099997</v>
      </c>
      <c r="D75" s="37">
        <f t="shared" si="28"/>
        <v>6.4389216256000026</v>
      </c>
      <c r="E75" s="37">
        <f t="shared" si="28"/>
        <v>10.418414097630027</v>
      </c>
      <c r="F75" s="37">
        <f t="shared" si="28"/>
        <v>13.797518247678218</v>
      </c>
      <c r="G75" s="37">
        <f t="shared" si="28"/>
        <v>18.582006106269425</v>
      </c>
      <c r="H75" s="37">
        <f t="shared" si="28"/>
        <v>19.71827769531939</v>
      </c>
      <c r="I75" s="37">
        <f>I76+I77</f>
        <v>19.967153282727374</v>
      </c>
      <c r="J75" s="37">
        <f>J76+J77</f>
        <v>18.201999999999998</v>
      </c>
      <c r="K75" s="37">
        <f>K76+K77</f>
        <v>22.396000000000001</v>
      </c>
      <c r="L75" s="37">
        <f>L76+L77</f>
        <v>16.483099515389998</v>
      </c>
      <c r="M75" s="37">
        <v>19.253281654650813</v>
      </c>
      <c r="N75" s="37">
        <v>18.95096395465486</v>
      </c>
    </row>
    <row r="76" spans="2:14" ht="13.5" customHeight="1" x14ac:dyDescent="0.15">
      <c r="B76" s="123" t="s">
        <v>1085</v>
      </c>
      <c r="C76" s="27">
        <v>2.06663290405</v>
      </c>
      <c r="D76" s="27">
        <v>5.7052752571200029</v>
      </c>
      <c r="E76" s="27">
        <v>9.3563885055900275</v>
      </c>
      <c r="F76" s="27">
        <v>10.978570122438335</v>
      </c>
      <c r="G76" s="27">
        <v>16.65790628558991</v>
      </c>
      <c r="H76" s="27">
        <v>16.348134225013883</v>
      </c>
      <c r="I76" s="27">
        <v>16.769296221963373</v>
      </c>
      <c r="J76" s="27">
        <v>15.132999999999999</v>
      </c>
      <c r="K76" s="27">
        <v>19.529</v>
      </c>
      <c r="L76" s="27">
        <v>13.446182111639999</v>
      </c>
      <c r="M76" s="27">
        <v>16.317181563579702</v>
      </c>
      <c r="N76" s="27">
        <v>15.7882667309515</v>
      </c>
    </row>
    <row r="77" spans="2:14" ht="13.5" customHeight="1" x14ac:dyDescent="0.15">
      <c r="B77" s="123" t="s">
        <v>1067</v>
      </c>
      <c r="C77" s="27">
        <v>1.01894173376</v>
      </c>
      <c r="D77" s="27">
        <v>0.73364636847999987</v>
      </c>
      <c r="E77" s="27">
        <v>1.0620255920400004</v>
      </c>
      <c r="F77" s="27">
        <v>2.8189481252398827</v>
      </c>
      <c r="G77" s="27">
        <v>1.924099820679517</v>
      </c>
      <c r="H77" s="27">
        <v>3.3701434703055075</v>
      </c>
      <c r="I77" s="27">
        <v>3.197857060764</v>
      </c>
      <c r="J77" s="27">
        <v>3.069</v>
      </c>
      <c r="K77" s="27">
        <v>2.867</v>
      </c>
      <c r="L77" s="27">
        <v>3.0369174037499995</v>
      </c>
      <c r="M77" s="27">
        <v>2.9361000910711099</v>
      </c>
      <c r="N77" s="27">
        <v>3.1626972237033599</v>
      </c>
    </row>
    <row r="78" spans="2:14" ht="13.5" customHeight="1" x14ac:dyDescent="0.15">
      <c r="B78" s="132" t="s">
        <v>1086</v>
      </c>
      <c r="C78" s="133">
        <f t="shared" ref="C78:L78" si="29">C79+C80</f>
        <v>4.2632879997500002</v>
      </c>
      <c r="D78" s="133">
        <f t="shared" si="29"/>
        <v>4.1070437310000019</v>
      </c>
      <c r="E78" s="133">
        <f t="shared" si="29"/>
        <v>5.3135818321100032</v>
      </c>
      <c r="F78" s="133">
        <f t="shared" si="29"/>
        <v>6.6807591305927989</v>
      </c>
      <c r="G78" s="133">
        <f t="shared" si="29"/>
        <v>5.3214656020981241</v>
      </c>
      <c r="H78" s="133">
        <f t="shared" si="29"/>
        <v>8.7030889037068402</v>
      </c>
      <c r="I78" s="133">
        <f t="shared" si="29"/>
        <v>7.6520907758197287</v>
      </c>
      <c r="J78" s="133">
        <f t="shared" si="29"/>
        <v>13.036999999999999</v>
      </c>
      <c r="K78" s="133">
        <f t="shared" si="29"/>
        <v>14.139000000000001</v>
      </c>
      <c r="L78" s="133">
        <f t="shared" si="29"/>
        <v>18.538790720293122</v>
      </c>
      <c r="M78" s="133">
        <v>15.8051703735975</v>
      </c>
      <c r="N78" s="133">
        <v>14.90037842792251</v>
      </c>
    </row>
    <row r="79" spans="2:14" ht="13.5" customHeight="1" x14ac:dyDescent="0.15">
      <c r="B79" s="123" t="s">
        <v>1068</v>
      </c>
      <c r="C79" s="27">
        <v>1.89211648704</v>
      </c>
      <c r="D79" s="27">
        <v>2.1610925630000004</v>
      </c>
      <c r="E79" s="27">
        <v>2.5410726218699997</v>
      </c>
      <c r="F79" s="27">
        <v>3.6127466312051348</v>
      </c>
      <c r="G79" s="27">
        <v>2.3843984073698636</v>
      </c>
      <c r="H79" s="27">
        <v>3.8837800475510211</v>
      </c>
      <c r="I79" s="27">
        <v>3.136166508657646</v>
      </c>
      <c r="J79" s="27">
        <v>5.49</v>
      </c>
      <c r="K79" s="27">
        <v>4.0250000000000004</v>
      </c>
      <c r="L79" s="27">
        <v>5.0492217005163198</v>
      </c>
      <c r="M79" s="27">
        <v>4.1784437186685004</v>
      </c>
      <c r="N79" s="27">
        <v>4.9699422917747498</v>
      </c>
    </row>
    <row r="80" spans="2:14" ht="13.5" customHeight="1" x14ac:dyDescent="0.15">
      <c r="B80" s="123" t="s">
        <v>1069</v>
      </c>
      <c r="C80" s="27">
        <v>2.3711715127100002</v>
      </c>
      <c r="D80" s="27">
        <v>1.9459511680000015</v>
      </c>
      <c r="E80" s="27">
        <v>2.772509210240004</v>
      </c>
      <c r="F80" s="27">
        <v>3.0680124993876636</v>
      </c>
      <c r="G80" s="27">
        <v>2.9370671947282605</v>
      </c>
      <c r="H80" s="27">
        <v>4.8193088561558186</v>
      </c>
      <c r="I80" s="27">
        <v>4.5159242671620827</v>
      </c>
      <c r="J80" s="27">
        <v>7.5469999999999997</v>
      </c>
      <c r="K80" s="27">
        <v>10.114000000000001</v>
      </c>
      <c r="L80" s="27">
        <v>13.4895690197768</v>
      </c>
      <c r="M80" s="27">
        <v>11.626726654929</v>
      </c>
      <c r="N80" s="27">
        <v>9.93043613614776</v>
      </c>
    </row>
    <row r="81" spans="2:14" ht="13.5" customHeight="1" x14ac:dyDescent="0.15">
      <c r="B81" s="132" t="s">
        <v>1087</v>
      </c>
      <c r="C81" s="133">
        <f t="shared" ref="C81:L81" si="30">SUM(C82:C85)</f>
        <v>56.745843432770002</v>
      </c>
      <c r="D81" s="133">
        <f t="shared" si="30"/>
        <v>82.649467834823511</v>
      </c>
      <c r="E81" s="133">
        <f t="shared" si="30"/>
        <v>113.90326642401635</v>
      </c>
      <c r="F81" s="133">
        <f t="shared" si="30"/>
        <v>139.03993212625025</v>
      </c>
      <c r="G81" s="133">
        <f t="shared" si="30"/>
        <v>159.52463251490519</v>
      </c>
      <c r="H81" s="133">
        <f t="shared" si="30"/>
        <v>144.39798947227894</v>
      </c>
      <c r="I81" s="133">
        <f t="shared" si="30"/>
        <v>167.13824061663666</v>
      </c>
      <c r="J81" s="133">
        <f t="shared" si="30"/>
        <v>158.435</v>
      </c>
      <c r="K81" s="133">
        <f t="shared" si="30"/>
        <v>160.50899999999999</v>
      </c>
      <c r="L81" s="133">
        <f t="shared" si="30"/>
        <v>138.16286532304252</v>
      </c>
      <c r="M81" s="133">
        <v>132.41426622267244</v>
      </c>
      <c r="N81" s="133">
        <v>122.76396148386722</v>
      </c>
    </row>
    <row r="82" spans="2:14" ht="13.5" customHeight="1" x14ac:dyDescent="0.15">
      <c r="B82" s="123" t="s">
        <v>1088</v>
      </c>
      <c r="C82" s="27">
        <v>5.5866074336400002</v>
      </c>
      <c r="D82" s="27">
        <v>10.694662890109377</v>
      </c>
      <c r="E82" s="27">
        <v>15.774835502968566</v>
      </c>
      <c r="F82" s="27">
        <v>16.081668750491481</v>
      </c>
      <c r="G82" s="27">
        <v>19.761814767314142</v>
      </c>
      <c r="H82" s="27">
        <v>15.536720193607158</v>
      </c>
      <c r="I82" s="27">
        <v>20.279552608678138</v>
      </c>
      <c r="J82" s="27">
        <v>18.033999999999999</v>
      </c>
      <c r="K82" s="27">
        <v>17.501999999999999</v>
      </c>
      <c r="L82" s="27">
        <v>16.203073635347401</v>
      </c>
      <c r="M82" s="27">
        <v>12.8652526111114</v>
      </c>
      <c r="N82" s="27">
        <v>12.018131560001954</v>
      </c>
    </row>
    <row r="83" spans="2:14" ht="13.5" customHeight="1" x14ac:dyDescent="0.15">
      <c r="B83" s="123" t="s">
        <v>1089</v>
      </c>
      <c r="C83" s="27">
        <v>8.0736268195000012</v>
      </c>
      <c r="D83" s="27">
        <v>10.584693267518212</v>
      </c>
      <c r="E83" s="27">
        <v>18.622770978772532</v>
      </c>
      <c r="F83" s="27">
        <v>15.32475509220219</v>
      </c>
      <c r="G83" s="27">
        <v>18.658964483222501</v>
      </c>
      <c r="H83" s="27">
        <v>14.368663770402334</v>
      </c>
      <c r="I83" s="27">
        <v>22.776249882545198</v>
      </c>
      <c r="J83" s="27">
        <v>15.571999999999999</v>
      </c>
      <c r="K83" s="27">
        <v>15.186999999999999</v>
      </c>
      <c r="L83" s="27">
        <v>14.377634671781101</v>
      </c>
      <c r="M83" s="27">
        <v>15.6982468073313</v>
      </c>
      <c r="N83" s="27">
        <v>10.830981410312841</v>
      </c>
    </row>
    <row r="84" spans="2:14" ht="13.5" customHeight="1" x14ac:dyDescent="0.15">
      <c r="B84" s="123" t="s">
        <v>1090</v>
      </c>
      <c r="C84" s="27">
        <v>9.2498025881600014</v>
      </c>
      <c r="D84" s="27">
        <v>10.347215483167279</v>
      </c>
      <c r="E84" s="27">
        <v>17.854103558230427</v>
      </c>
      <c r="F84" s="27">
        <v>17.023418992832198</v>
      </c>
      <c r="G84" s="27">
        <v>15.73127654863522</v>
      </c>
      <c r="H84" s="27">
        <v>15.226155738448348</v>
      </c>
      <c r="I84" s="27">
        <v>24.462533215501658</v>
      </c>
      <c r="J84" s="27">
        <v>17.452000000000002</v>
      </c>
      <c r="K84" s="27">
        <v>14.705</v>
      </c>
      <c r="L84" s="27">
        <v>12.634940200000001</v>
      </c>
      <c r="M84" s="27">
        <v>19.370902383313766</v>
      </c>
      <c r="N84" s="27">
        <v>12.114848513552431</v>
      </c>
    </row>
    <row r="85" spans="2:14" ht="13.5" customHeight="1" x14ac:dyDescent="0.15">
      <c r="B85" s="123" t="s">
        <v>1071</v>
      </c>
      <c r="C85" s="27">
        <v>33.835806591469996</v>
      </c>
      <c r="D85" s="27">
        <v>51.022896194028647</v>
      </c>
      <c r="E85" s="27">
        <v>61.651556384044831</v>
      </c>
      <c r="F85" s="27">
        <v>90.610089290724389</v>
      </c>
      <c r="G85" s="27">
        <v>105.37257671573335</v>
      </c>
      <c r="H85" s="27">
        <v>99.266449769821108</v>
      </c>
      <c r="I85" s="27">
        <v>99.619904909911668</v>
      </c>
      <c r="J85" s="27">
        <v>107.377</v>
      </c>
      <c r="K85" s="27">
        <v>113.11499999999999</v>
      </c>
      <c r="L85" s="27">
        <v>94.947216815914004</v>
      </c>
      <c r="M85" s="27">
        <v>84.479864420915987</v>
      </c>
      <c r="N85" s="27">
        <v>87.8</v>
      </c>
    </row>
    <row r="86" spans="2:14" ht="13.5" customHeight="1" x14ac:dyDescent="0.15">
      <c r="B86" s="132" t="s">
        <v>1091</v>
      </c>
      <c r="C86" s="133">
        <f t="shared" ref="C86:L86" si="31">C87</f>
        <v>0</v>
      </c>
      <c r="D86" s="133">
        <f t="shared" si="31"/>
        <v>0</v>
      </c>
      <c r="E86" s="133">
        <f t="shared" si="31"/>
        <v>0</v>
      </c>
      <c r="F86" s="133">
        <f t="shared" si="31"/>
        <v>0</v>
      </c>
      <c r="G86" s="133">
        <f t="shared" si="31"/>
        <v>0.80433979460754745</v>
      </c>
      <c r="H86" s="133">
        <f t="shared" si="31"/>
        <v>57.179710527225616</v>
      </c>
      <c r="I86" s="133">
        <f t="shared" si="31"/>
        <v>99.814883630649476</v>
      </c>
      <c r="J86" s="133">
        <f t="shared" si="31"/>
        <v>146.38399999999999</v>
      </c>
      <c r="K86" s="133">
        <f t="shared" si="31"/>
        <v>177.15899999999999</v>
      </c>
      <c r="L86" s="133">
        <f t="shared" si="31"/>
        <v>181.18428652828999</v>
      </c>
      <c r="M86" s="133">
        <v>181.39908207712205</v>
      </c>
      <c r="N86" s="133">
        <v>174.65899999999999</v>
      </c>
    </row>
    <row r="87" spans="2:14" ht="13.5" customHeight="1" x14ac:dyDescent="0.15">
      <c r="B87" s="123" t="s">
        <v>1072</v>
      </c>
      <c r="C87" s="27">
        <v>0</v>
      </c>
      <c r="D87" s="27">
        <v>0</v>
      </c>
      <c r="E87" s="27">
        <v>0</v>
      </c>
      <c r="F87" s="27">
        <v>0</v>
      </c>
      <c r="G87" s="27">
        <v>0.80433979460754745</v>
      </c>
      <c r="H87" s="27">
        <v>57.179710527225616</v>
      </c>
      <c r="I87" s="27">
        <v>99.814883630649476</v>
      </c>
      <c r="J87" s="27">
        <v>146.38399999999999</v>
      </c>
      <c r="K87" s="27">
        <v>177.15899999999999</v>
      </c>
      <c r="L87" s="27">
        <v>181.18428652828999</v>
      </c>
      <c r="M87" s="27">
        <v>181.39908207712205</v>
      </c>
      <c r="N87" s="27">
        <v>174.65899999999999</v>
      </c>
    </row>
    <row r="88" spans="2:14" ht="13.5" customHeight="1" x14ac:dyDescent="0.15">
      <c r="B88" s="134" t="s">
        <v>1092</v>
      </c>
      <c r="C88" s="135">
        <f t="shared" ref="C88:L88" si="32">C75+C78+C81+C86</f>
        <v>64.094706070330005</v>
      </c>
      <c r="D88" s="135">
        <f t="shared" si="32"/>
        <v>93.195433191423518</v>
      </c>
      <c r="E88" s="135">
        <f t="shared" si="32"/>
        <v>129.63526235375639</v>
      </c>
      <c r="F88" s="135">
        <f t="shared" si="32"/>
        <v>159.51820950452128</v>
      </c>
      <c r="G88" s="135">
        <f t="shared" si="32"/>
        <v>184.23244401788028</v>
      </c>
      <c r="H88" s="135">
        <f t="shared" si="32"/>
        <v>229.99906659853076</v>
      </c>
      <c r="I88" s="135">
        <f t="shared" si="32"/>
        <v>294.57236830583327</v>
      </c>
      <c r="J88" s="135">
        <f t="shared" si="32"/>
        <v>336.05799999999999</v>
      </c>
      <c r="K88" s="135">
        <f t="shared" si="32"/>
        <v>374.20299999999997</v>
      </c>
      <c r="L88" s="135">
        <f t="shared" si="32"/>
        <v>354.3690420870156</v>
      </c>
      <c r="M88" s="135">
        <v>348.87180032804281</v>
      </c>
      <c r="N88" s="135">
        <v>331.26624932969901</v>
      </c>
    </row>
    <row r="89" spans="2:14" ht="6" customHeight="1" x14ac:dyDescent="0.15">
      <c r="B89" s="25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</row>
    <row r="90" spans="2:14" ht="13.5" customHeight="1" x14ac:dyDescent="0.15">
      <c r="B90" s="127" t="s">
        <v>1093</v>
      </c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</row>
    <row r="91" spans="2:14" ht="13.5" customHeight="1" x14ac:dyDescent="0.15">
      <c r="B91" s="44" t="s">
        <v>1094</v>
      </c>
      <c r="C91" s="52">
        <f t="shared" ref="C91:J91" si="33">C88/C28</f>
        <v>0.11391952598629886</v>
      </c>
      <c r="D91" s="52">
        <f t="shared" si="33"/>
        <v>0.16400098378196415</v>
      </c>
      <c r="E91" s="52">
        <f t="shared" si="33"/>
        <v>0.18453874748435797</v>
      </c>
      <c r="F91" s="52">
        <f t="shared" si="33"/>
        <v>0.22009634095732625</v>
      </c>
      <c r="G91" s="52">
        <f t="shared" si="33"/>
        <v>0.19130697598999011</v>
      </c>
      <c r="H91" s="52">
        <f t="shared" si="33"/>
        <v>0.25865347445958725</v>
      </c>
      <c r="I91" s="52">
        <f t="shared" si="33"/>
        <v>0.28872312648634635</v>
      </c>
      <c r="J91" s="52">
        <f t="shared" si="33"/>
        <v>0.32294203230016122</v>
      </c>
      <c r="K91" s="52">
        <f>K88/K28</f>
        <v>0.30529538846119952</v>
      </c>
      <c r="L91" s="52">
        <f>L88/L28</f>
        <v>0.3606375362540305</v>
      </c>
      <c r="M91" s="52">
        <v>0.32443588699633014</v>
      </c>
      <c r="N91" s="52">
        <v>0.31964243527370473</v>
      </c>
    </row>
    <row r="92" spans="2:14" ht="13.5" customHeight="1" x14ac:dyDescent="0.15">
      <c r="B92" s="44" t="s">
        <v>1095</v>
      </c>
      <c r="C92" s="52">
        <f t="shared" ref="C92:H92" si="34">(C88-C87)/C32</f>
        <v>0.11391952598629886</v>
      </c>
      <c r="D92" s="52">
        <f t="shared" si="34"/>
        <v>0.16400098378196415</v>
      </c>
      <c r="E92" s="52">
        <f t="shared" si="34"/>
        <v>0.18453874748435797</v>
      </c>
      <c r="F92" s="52">
        <f t="shared" si="34"/>
        <v>0.22009634095732625</v>
      </c>
      <c r="G92" s="52">
        <f t="shared" si="34"/>
        <v>0.19064477139984234</v>
      </c>
      <c r="H92" s="52">
        <f t="shared" si="34"/>
        <v>0.20877777934044869</v>
      </c>
      <c r="I92" s="52">
        <f t="shared" ref="I92:N92" si="35">(I88-I87)/I32</f>
        <v>0.21297377015811808</v>
      </c>
      <c r="J92" s="52">
        <f t="shared" si="35"/>
        <v>0.21385067411093797</v>
      </c>
      <c r="K92" s="52">
        <f t="shared" si="35"/>
        <v>0.18870096426686886</v>
      </c>
      <c r="L92" s="52">
        <f t="shared" si="35"/>
        <v>0.21751637074880428</v>
      </c>
      <c r="M92" s="52">
        <f t="shared" si="35"/>
        <v>0.18855152940439457</v>
      </c>
      <c r="N92" s="52">
        <f t="shared" si="35"/>
        <v>0.18300826342891952</v>
      </c>
    </row>
    <row r="93" spans="2:14" ht="13.5" customHeight="1" x14ac:dyDescent="0.15">
      <c r="B93" s="44" t="s">
        <v>1096</v>
      </c>
      <c r="C93" s="52">
        <f t="shared" ref="C93:H93" si="36">C88/(C64+C69)</f>
        <v>0.77738057427525387</v>
      </c>
      <c r="D93" s="52">
        <f t="shared" si="36"/>
        <v>0.87618577663721009</v>
      </c>
      <c r="E93" s="52">
        <f t="shared" si="36"/>
        <v>0.85508048584406182</v>
      </c>
      <c r="F93" s="52">
        <f t="shared" si="36"/>
        <v>0.94205440421682907</v>
      </c>
      <c r="G93" s="52">
        <f t="shared" si="36"/>
        <v>0.99290202100671998</v>
      </c>
      <c r="H93" s="52">
        <f t="shared" si="36"/>
        <v>1.0151843567731329</v>
      </c>
      <c r="I93" s="52">
        <f t="shared" ref="I93:N93" si="37">I88/(I64+I69)</f>
        <v>1.005968000856635</v>
      </c>
      <c r="J93" s="52">
        <f t="shared" si="37"/>
        <v>0.99902789957935101</v>
      </c>
      <c r="K93" s="52">
        <f t="shared" si="37"/>
        <v>1.0378959338769622</v>
      </c>
      <c r="L93" s="52">
        <f t="shared" si="37"/>
        <v>1.0279320683417792</v>
      </c>
      <c r="M93" s="52">
        <f t="shared" si="37"/>
        <v>1.0087654469774665</v>
      </c>
      <c r="N93" s="52">
        <f t="shared" si="37"/>
        <v>1.0134608539803558</v>
      </c>
    </row>
    <row r="94" spans="2:14" ht="14.25" customHeight="1" x14ac:dyDescent="0.15">
      <c r="B94" s="44" t="s">
        <v>1097</v>
      </c>
      <c r="C94" s="52">
        <f t="shared" ref="C94:H94" si="38">(C88-C86)/(C64)</f>
        <v>0.77738057427525387</v>
      </c>
      <c r="D94" s="52">
        <f t="shared" si="38"/>
        <v>0.87618577663721009</v>
      </c>
      <c r="E94" s="52">
        <f t="shared" si="38"/>
        <v>0.85508048584406182</v>
      </c>
      <c r="F94" s="52">
        <f t="shared" si="38"/>
        <v>0.94205440421682907</v>
      </c>
      <c r="G94" s="52">
        <f t="shared" si="38"/>
        <v>0.9932429830736772</v>
      </c>
      <c r="H94" s="52">
        <f t="shared" si="38"/>
        <v>1.0466947931239219</v>
      </c>
      <c r="I94" s="52">
        <f t="shared" ref="I94:N94" si="39">(I88-I86)/(I64)</f>
        <v>1.0413023395744119</v>
      </c>
      <c r="J94" s="52">
        <f t="shared" si="39"/>
        <v>1.0380752748786375</v>
      </c>
      <c r="K94" s="52">
        <f t="shared" si="39"/>
        <v>1.100527800273674</v>
      </c>
      <c r="L94" s="52">
        <f t="shared" si="39"/>
        <v>1.0939368889070291</v>
      </c>
      <c r="M94" s="52">
        <f t="shared" si="39"/>
        <v>1.0550869847435287</v>
      </c>
      <c r="N94" s="52">
        <f t="shared" si="39"/>
        <v>1.0708911952326321</v>
      </c>
    </row>
    <row r="95" spans="2:14" ht="14.25" customHeight="1" x14ac:dyDescent="0.15">
      <c r="B95" s="44" t="s">
        <v>1098</v>
      </c>
      <c r="C95" s="131" t="s">
        <v>1</v>
      </c>
      <c r="D95" s="131" t="s">
        <v>1</v>
      </c>
      <c r="E95" s="131" t="s">
        <v>1</v>
      </c>
      <c r="F95" s="131" t="s">
        <v>1</v>
      </c>
      <c r="G95" s="52">
        <f t="shared" ref="G95:L95" si="40">G86/G69</f>
        <v>0.92081620256801644</v>
      </c>
      <c r="H95" s="52">
        <f t="shared" si="40"/>
        <v>0.93051823409199363</v>
      </c>
      <c r="I95" s="52">
        <f t="shared" si="40"/>
        <v>0.943499558476661</v>
      </c>
      <c r="J95" s="52">
        <f t="shared" si="40"/>
        <v>0.95259910976911255</v>
      </c>
      <c r="K95" s="52">
        <f t="shared" si="40"/>
        <v>0.9761095346979255</v>
      </c>
      <c r="L95" s="52">
        <f t="shared" si="40"/>
        <v>0.9718807907041086</v>
      </c>
      <c r="M95" s="52">
        <f t="shared" ref="M95:N95" si="41">M86/M69</f>
        <v>0.96947036274244569</v>
      </c>
      <c r="N95" s="52">
        <f t="shared" si="41"/>
        <v>0.96696362430210414</v>
      </c>
    </row>
    <row r="96" spans="2:14" ht="13.5" customHeight="1" x14ac:dyDescent="0.15">
      <c r="B96" s="44" t="s">
        <v>1099</v>
      </c>
      <c r="C96" s="52">
        <f>C88/(C64+C69+C50+C55)</f>
        <v>0.77494724948245708</v>
      </c>
      <c r="D96" s="52">
        <f t="shared" ref="D96:L96" si="42">D88/(D64+D69+D50+D55)</f>
        <v>0.86966755642695748</v>
      </c>
      <c r="E96" s="52">
        <f t="shared" si="42"/>
        <v>0.84260615743842271</v>
      </c>
      <c r="F96" s="52">
        <f t="shared" si="42"/>
        <v>0.91402102274757158</v>
      </c>
      <c r="G96" s="52">
        <f t="shared" si="42"/>
        <v>0.95003556493377583</v>
      </c>
      <c r="H96" s="52">
        <f t="shared" si="42"/>
        <v>0.97513136667598033</v>
      </c>
      <c r="I96" s="52">
        <f t="shared" si="42"/>
        <v>0.97015898581283755</v>
      </c>
      <c r="J96" s="52">
        <f t="shared" si="42"/>
        <v>0.96591706043987624</v>
      </c>
      <c r="K96" s="52">
        <f t="shared" si="42"/>
        <v>0.99501433213322754</v>
      </c>
      <c r="L96" s="52">
        <f t="shared" si="42"/>
        <v>0.99837094923105207</v>
      </c>
      <c r="M96" s="52">
        <f t="shared" ref="M96:N96" si="43">M88/(M64+M69+M50+M55)</f>
        <v>0.98177566986000042</v>
      </c>
      <c r="N96" s="52">
        <f t="shared" si="43"/>
        <v>0.98974964979826274</v>
      </c>
    </row>
    <row r="97" spans="2:14" ht="13.5" customHeight="1" x14ac:dyDescent="0.15">
      <c r="B97" s="46" t="s">
        <v>1100</v>
      </c>
      <c r="C97" s="57">
        <f t="shared" ref="C97:H97" si="44">(C88-C86)/(C64+C50)</f>
        <v>0.77494724948245708</v>
      </c>
      <c r="D97" s="57">
        <f t="shared" si="44"/>
        <v>0.86966755642695748</v>
      </c>
      <c r="E97" s="57">
        <f t="shared" si="44"/>
        <v>0.84260615743842271</v>
      </c>
      <c r="F97" s="57">
        <f t="shared" si="44"/>
        <v>0.91402102274757158</v>
      </c>
      <c r="G97" s="57">
        <f t="shared" si="44"/>
        <v>0.95016777720274981</v>
      </c>
      <c r="H97" s="57">
        <f t="shared" si="44"/>
        <v>0.99084928402971029</v>
      </c>
      <c r="I97" s="57">
        <f t="shared" ref="I97:N97" si="45">(I88-I86)/(I64+I50)</f>
        <v>0.98441467913227709</v>
      </c>
      <c r="J97" s="57">
        <f t="shared" si="45"/>
        <v>0.97645278201062569</v>
      </c>
      <c r="K97" s="57">
        <f t="shared" si="45"/>
        <v>1.0126475591392874</v>
      </c>
      <c r="L97" s="57">
        <f t="shared" si="45"/>
        <v>1.0276757335813234</v>
      </c>
      <c r="M97" s="57">
        <f t="shared" si="45"/>
        <v>0.99546157216924491</v>
      </c>
      <c r="N97" s="57">
        <f t="shared" si="45"/>
        <v>1.0164630484377137</v>
      </c>
    </row>
    <row r="98" spans="2:14" ht="6" customHeight="1" x14ac:dyDescent="0.15">
      <c r="B98" s="25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</row>
    <row r="99" spans="2:14" ht="13.5" customHeight="1" x14ac:dyDescent="0.15">
      <c r="B99" s="127" t="s">
        <v>1101</v>
      </c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</row>
    <row r="100" spans="2:14" ht="13.5" customHeight="1" x14ac:dyDescent="0.15">
      <c r="B100" s="129" t="s">
        <v>1102</v>
      </c>
      <c r="C100" s="130">
        <f t="shared" ref="C100:H100" si="46">C64/(C32)</f>
        <v>0.14654279995677172</v>
      </c>
      <c r="D100" s="130">
        <f t="shared" si="46"/>
        <v>0.18717603977936945</v>
      </c>
      <c r="E100" s="130">
        <f t="shared" si="46"/>
        <v>0.21581447657783606</v>
      </c>
      <c r="F100" s="130">
        <f t="shared" si="46"/>
        <v>0.23363442702685727</v>
      </c>
      <c r="G100" s="130">
        <f t="shared" si="46"/>
        <v>0.19194172488374944</v>
      </c>
      <c r="H100" s="130">
        <f t="shared" si="46"/>
        <v>0.19946385585557294</v>
      </c>
      <c r="I100" s="130">
        <f t="shared" ref="I100:N100" si="47">I64/(I32)</f>
        <v>0.20452635326370444</v>
      </c>
      <c r="J100" s="130">
        <f t="shared" si="47"/>
        <v>0.20600690459171131</v>
      </c>
      <c r="K100" s="130">
        <f t="shared" si="47"/>
        <v>0.17146405953574603</v>
      </c>
      <c r="L100" s="130">
        <f t="shared" si="47"/>
        <v>0.19883813495505082</v>
      </c>
      <c r="M100" s="130">
        <f t="shared" si="47"/>
        <v>0.17870709442049257</v>
      </c>
      <c r="N100" s="130">
        <f t="shared" si="47"/>
        <v>0.17089342432137955</v>
      </c>
    </row>
    <row r="101" spans="2:14" ht="13.5" customHeight="1" x14ac:dyDescent="0.15">
      <c r="B101" s="123" t="s">
        <v>85</v>
      </c>
      <c r="C101" s="124" t="s">
        <v>1</v>
      </c>
      <c r="D101" s="125">
        <f t="shared" ref="D101:N101" si="48">(D100-C100)*100</f>
        <v>4.0633239822597726</v>
      </c>
      <c r="E101" s="125">
        <f t="shared" si="48"/>
        <v>2.8638436798466618</v>
      </c>
      <c r="F101" s="125">
        <f t="shared" si="48"/>
        <v>1.7819950449021209</v>
      </c>
      <c r="G101" s="125">
        <f t="shared" si="48"/>
        <v>-4.1692702143107834</v>
      </c>
      <c r="H101" s="125">
        <f t="shared" si="48"/>
        <v>0.75221309718234985</v>
      </c>
      <c r="I101" s="125">
        <f t="shared" si="48"/>
        <v>0.50624974081315</v>
      </c>
      <c r="J101" s="125">
        <f t="shared" si="48"/>
        <v>0.14805513280068683</v>
      </c>
      <c r="K101" s="125">
        <f t="shared" si="48"/>
        <v>-3.4542845055965277</v>
      </c>
      <c r="L101" s="125">
        <f t="shared" si="48"/>
        <v>2.7374075419304784</v>
      </c>
      <c r="M101" s="125">
        <f t="shared" si="48"/>
        <v>-2.0131040534558249</v>
      </c>
      <c r="N101" s="125">
        <f t="shared" si="48"/>
        <v>-0.78136700991130181</v>
      </c>
    </row>
    <row r="102" spans="2:14" ht="13.5" customHeight="1" x14ac:dyDescent="0.15">
      <c r="B102" s="46" t="s">
        <v>1080</v>
      </c>
      <c r="C102" s="126" t="s">
        <v>1</v>
      </c>
      <c r="D102" s="126" t="s">
        <v>1</v>
      </c>
      <c r="E102" s="126" t="s">
        <v>1</v>
      </c>
      <c r="F102" s="126" t="s">
        <v>1</v>
      </c>
      <c r="G102" s="126">
        <f t="shared" ref="G102:N102" si="49">(G100-C100)*100</f>
        <v>4.5398924926977724</v>
      </c>
      <c r="H102" s="126">
        <f t="shared" si="49"/>
        <v>1.2287816076203495</v>
      </c>
      <c r="I102" s="126">
        <f t="shared" si="49"/>
        <v>-1.1288123314131622</v>
      </c>
      <c r="J102" s="126">
        <f t="shared" si="49"/>
        <v>-2.7627522435145964</v>
      </c>
      <c r="K102" s="126">
        <f t="shared" si="49"/>
        <v>-2.0477665348003411</v>
      </c>
      <c r="L102" s="126">
        <f t="shared" si="49"/>
        <v>-6.2572090052212537E-2</v>
      </c>
      <c r="M102" s="126">
        <f t="shared" si="49"/>
        <v>-2.5819258843211874</v>
      </c>
      <c r="N102" s="126">
        <f t="shared" si="49"/>
        <v>-3.5113480270331761</v>
      </c>
    </row>
    <row r="103" spans="2:14" ht="6" customHeight="1" x14ac:dyDescent="0.15">
      <c r="B103" s="25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</row>
    <row r="104" spans="2:14" ht="13.5" customHeight="1" x14ac:dyDescent="0.15">
      <c r="B104" s="122" t="s">
        <v>1103</v>
      </c>
      <c r="C104" s="54">
        <f t="shared" ref="C104:H104" si="50">(C64+C50)/(C32)</f>
        <v>0.14700294253883628</v>
      </c>
      <c r="D104" s="54">
        <f t="shared" si="50"/>
        <v>0.18857893751465757</v>
      </c>
      <c r="E104" s="54">
        <f t="shared" si="50"/>
        <v>0.21900949317219293</v>
      </c>
      <c r="F104" s="54">
        <f t="shared" si="50"/>
        <v>0.24080008608085487</v>
      </c>
      <c r="G104" s="54">
        <f t="shared" si="50"/>
        <v>0.2006432716136636</v>
      </c>
      <c r="H104" s="54">
        <f t="shared" si="50"/>
        <v>0.21070588908473042</v>
      </c>
      <c r="I104" s="54">
        <f t="shared" ref="I104:N104" si="51">(I64+I50)/(I32)</f>
        <v>0.21634558552686975</v>
      </c>
      <c r="J104" s="54">
        <f t="shared" si="51"/>
        <v>0.21900769607168868</v>
      </c>
      <c r="K104" s="54">
        <f t="shared" si="51"/>
        <v>0.18634416541452747</v>
      </c>
      <c r="L104" s="54">
        <f t="shared" si="51"/>
        <v>0.21165856470190897</v>
      </c>
      <c r="M104" s="54">
        <f t="shared" si="51"/>
        <v>0.18941115827657251</v>
      </c>
      <c r="N104" s="54">
        <f t="shared" si="51"/>
        <v>0.18004418725324059</v>
      </c>
    </row>
    <row r="105" spans="2:14" ht="13.5" customHeight="1" x14ac:dyDescent="0.15">
      <c r="B105" s="123" t="s">
        <v>85</v>
      </c>
      <c r="C105" s="124" t="s">
        <v>1</v>
      </c>
      <c r="D105" s="125">
        <f t="shared" ref="D105:N105" si="52">(D104-C104)*100</f>
        <v>4.1575994975821287</v>
      </c>
      <c r="E105" s="125">
        <f t="shared" si="52"/>
        <v>3.0430555657535359</v>
      </c>
      <c r="F105" s="125">
        <f t="shared" si="52"/>
        <v>2.1790592908661948</v>
      </c>
      <c r="G105" s="125">
        <f t="shared" si="52"/>
        <v>-4.0156814467191273</v>
      </c>
      <c r="H105" s="125">
        <f t="shared" si="52"/>
        <v>1.0062617471066821</v>
      </c>
      <c r="I105" s="125">
        <f t="shared" si="52"/>
        <v>0.56396964421393248</v>
      </c>
      <c r="J105" s="125">
        <f t="shared" si="52"/>
        <v>0.26621105448189353</v>
      </c>
      <c r="K105" s="125">
        <f t="shared" si="52"/>
        <v>-3.2663530657161211</v>
      </c>
      <c r="L105" s="125">
        <f t="shared" si="52"/>
        <v>2.5314399287381493</v>
      </c>
      <c r="M105" s="125">
        <f t="shared" si="52"/>
        <v>-2.2247406425336456</v>
      </c>
      <c r="N105" s="125">
        <f t="shared" si="52"/>
        <v>-0.93669710233319214</v>
      </c>
    </row>
    <row r="106" spans="2:14" ht="13.5" customHeight="1" x14ac:dyDescent="0.15">
      <c r="B106" s="46" t="s">
        <v>1080</v>
      </c>
      <c r="C106" s="126" t="s">
        <v>1</v>
      </c>
      <c r="D106" s="126" t="s">
        <v>1</v>
      </c>
      <c r="E106" s="126" t="s">
        <v>1</v>
      </c>
      <c r="F106" s="126" t="s">
        <v>1</v>
      </c>
      <c r="G106" s="126">
        <f t="shared" ref="G106:N106" si="53">(G104-C104)*100</f>
        <v>5.3640329074827324</v>
      </c>
      <c r="H106" s="126">
        <f t="shared" si="53"/>
        <v>2.2126951570072855</v>
      </c>
      <c r="I106" s="126">
        <f t="shared" si="53"/>
        <v>-0.26639076453231769</v>
      </c>
      <c r="J106" s="126">
        <f t="shared" si="53"/>
        <v>-2.1792390009166192</v>
      </c>
      <c r="K106" s="126">
        <f t="shared" si="53"/>
        <v>-1.4299106199136129</v>
      </c>
      <c r="L106" s="126">
        <f t="shared" si="53"/>
        <v>9.5267561717854443E-2</v>
      </c>
      <c r="M106" s="126">
        <f t="shared" si="53"/>
        <v>-2.6934427250297239</v>
      </c>
      <c r="N106" s="126">
        <f t="shared" si="53"/>
        <v>-3.8963508818448096</v>
      </c>
    </row>
    <row r="107" spans="2:14" ht="13.5" customHeight="1" x14ac:dyDescent="0.15">
      <c r="B107" s="48" t="s">
        <v>874</v>
      </c>
    </row>
  </sheetData>
  <pageMargins left="0.511811024" right="0.511811024" top="0.78740157499999996" bottom="0.78740157499999996" header="0.31496062000000002" footer="0.31496062000000002"/>
  <ignoredErrors>
    <ignoredError sqref="H36:N39 J50:K51" formulaRange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474C3-5BAB-46A2-985E-7C1582258138}">
  <dimension ref="A8:I344"/>
  <sheetViews>
    <sheetView showGridLines="0" topLeftCell="A10" workbookViewId="0">
      <selection activeCell="H11" sqref="H11"/>
    </sheetView>
  </sheetViews>
  <sheetFormatPr defaultRowHeight="15" x14ac:dyDescent="0.25"/>
  <cols>
    <col min="1" max="1" width="3.42578125" style="20" customWidth="1"/>
    <col min="2" max="2" width="15" bestFit="1" customWidth="1"/>
    <col min="3" max="3" width="6.85546875" bestFit="1" customWidth="1"/>
    <col min="4" max="4" width="22" bestFit="1" customWidth="1"/>
    <col min="5" max="5" width="29" bestFit="1" customWidth="1"/>
    <col min="6" max="6" width="31.7109375" bestFit="1" customWidth="1"/>
    <col min="7" max="7" width="13.85546875" bestFit="1" customWidth="1"/>
    <col min="8" max="8" width="12.42578125" customWidth="1"/>
  </cols>
  <sheetData>
    <row r="8" spans="2:9" s="20" customFormat="1" ht="13.5" customHeight="1" x14ac:dyDescent="0.15">
      <c r="B8" s="21"/>
      <c r="C8" s="22" t="s">
        <v>1104</v>
      </c>
      <c r="D8" s="22"/>
      <c r="E8" s="22"/>
      <c r="F8" s="22"/>
    </row>
    <row r="9" spans="2:9" s="20" customFormat="1" ht="6" customHeight="1" x14ac:dyDescent="0.15">
      <c r="C9" s="26"/>
      <c r="D9" s="26"/>
      <c r="E9" s="26"/>
      <c r="F9" s="26"/>
      <c r="G9" s="26"/>
    </row>
    <row r="10" spans="2:9" ht="21" x14ac:dyDescent="0.25">
      <c r="B10" s="377" t="s">
        <v>1105</v>
      </c>
      <c r="C10" s="378" t="s">
        <v>1106</v>
      </c>
      <c r="D10" s="378" t="s">
        <v>1107</v>
      </c>
      <c r="E10" s="378" t="s">
        <v>1108</v>
      </c>
      <c r="F10" s="378" t="s">
        <v>87</v>
      </c>
      <c r="G10" s="378" t="s">
        <v>1109</v>
      </c>
      <c r="H10" s="378" t="s">
        <v>1110</v>
      </c>
    </row>
    <row r="11" spans="2:9" x14ac:dyDescent="0.25">
      <c r="B11" s="426">
        <v>28003</v>
      </c>
      <c r="C11" s="427" t="s">
        <v>88</v>
      </c>
      <c r="D11" s="428" t="s">
        <v>89</v>
      </c>
      <c r="E11" s="427" t="s">
        <v>89</v>
      </c>
      <c r="F11" s="427" t="s">
        <v>90</v>
      </c>
      <c r="G11" s="376" t="s">
        <v>91</v>
      </c>
      <c r="H11" s="429">
        <v>2848.5600000000004</v>
      </c>
      <c r="I11" s="3"/>
    </row>
    <row r="12" spans="2:9" x14ac:dyDescent="0.25">
      <c r="B12" s="430">
        <v>38834</v>
      </c>
      <c r="C12" s="431" t="s">
        <v>88</v>
      </c>
      <c r="D12" s="432" t="s">
        <v>89</v>
      </c>
      <c r="E12" s="431" t="s">
        <v>89</v>
      </c>
      <c r="F12" s="431" t="s">
        <v>92</v>
      </c>
      <c r="G12" s="375" t="s">
        <v>91</v>
      </c>
      <c r="H12" s="429">
        <v>997.79</v>
      </c>
      <c r="I12" s="3"/>
    </row>
    <row r="13" spans="2:9" x14ac:dyDescent="0.25">
      <c r="B13" s="426">
        <v>41626</v>
      </c>
      <c r="C13" s="427" t="s">
        <v>88</v>
      </c>
      <c r="D13" s="428" t="s">
        <v>89</v>
      </c>
      <c r="E13" s="427" t="s">
        <v>89</v>
      </c>
      <c r="F13" s="427" t="s">
        <v>93</v>
      </c>
      <c r="G13" s="376" t="s">
        <v>91</v>
      </c>
      <c r="H13" s="429">
        <v>2313.56</v>
      </c>
      <c r="I13" s="3"/>
    </row>
    <row r="14" spans="2:9" x14ac:dyDescent="0.25">
      <c r="B14" s="426">
        <v>40885</v>
      </c>
      <c r="C14" s="427" t="s">
        <v>88</v>
      </c>
      <c r="D14" s="428" t="s">
        <v>94</v>
      </c>
      <c r="E14" s="427" t="s">
        <v>95</v>
      </c>
      <c r="F14" s="427" t="s">
        <v>96</v>
      </c>
      <c r="G14" s="376" t="s">
        <v>91</v>
      </c>
      <c r="H14" s="429">
        <v>1135.95</v>
      </c>
      <c r="I14" s="3"/>
    </row>
    <row r="15" spans="2:9" x14ac:dyDescent="0.25">
      <c r="B15" s="426">
        <v>29328</v>
      </c>
      <c r="C15" s="427" t="s">
        <v>88</v>
      </c>
      <c r="D15" s="428" t="s">
        <v>94</v>
      </c>
      <c r="E15" s="427" t="s">
        <v>97</v>
      </c>
      <c r="F15" s="427" t="s">
        <v>98</v>
      </c>
      <c r="G15" s="376" t="s">
        <v>1111</v>
      </c>
      <c r="H15" s="429">
        <v>1866.08</v>
      </c>
      <c r="I15" s="3"/>
    </row>
    <row r="16" spans="2:9" x14ac:dyDescent="0.25">
      <c r="B16" s="426">
        <v>35900</v>
      </c>
      <c r="C16" s="427" t="s">
        <v>88</v>
      </c>
      <c r="D16" s="428" t="s">
        <v>94</v>
      </c>
      <c r="E16" s="427" t="s">
        <v>97</v>
      </c>
      <c r="F16" s="427" t="s">
        <v>99</v>
      </c>
      <c r="G16" s="376" t="s">
        <v>91</v>
      </c>
      <c r="H16" s="429">
        <v>1976.77</v>
      </c>
      <c r="I16" s="3"/>
    </row>
    <row r="17" spans="2:9" x14ac:dyDescent="0.25">
      <c r="B17" s="426">
        <v>42271</v>
      </c>
      <c r="C17" s="427" t="s">
        <v>88</v>
      </c>
      <c r="D17" s="428" t="s">
        <v>89</v>
      </c>
      <c r="E17" s="427" t="s">
        <v>89</v>
      </c>
      <c r="F17" s="427" t="s">
        <v>100</v>
      </c>
      <c r="G17" s="376" t="s">
        <v>1111</v>
      </c>
      <c r="H17" s="429">
        <v>1259.58</v>
      </c>
      <c r="I17" s="3"/>
    </row>
    <row r="18" spans="2:9" x14ac:dyDescent="0.25">
      <c r="B18" s="426">
        <v>37592</v>
      </c>
      <c r="C18" s="427" t="s">
        <v>88</v>
      </c>
      <c r="D18" s="428" t="s">
        <v>94</v>
      </c>
      <c r="E18" s="427" t="s">
        <v>101</v>
      </c>
      <c r="F18" s="427" t="s">
        <v>102</v>
      </c>
      <c r="G18" s="376" t="s">
        <v>91</v>
      </c>
      <c r="H18" s="429">
        <v>1723.4</v>
      </c>
      <c r="I18" s="3"/>
    </row>
    <row r="19" spans="2:9" x14ac:dyDescent="0.25">
      <c r="B19" s="426">
        <v>40115</v>
      </c>
      <c r="C19" s="427" t="s">
        <v>88</v>
      </c>
      <c r="D19" s="428" t="s">
        <v>94</v>
      </c>
      <c r="E19" s="427" t="s">
        <v>103</v>
      </c>
      <c r="F19" s="427" t="s">
        <v>104</v>
      </c>
      <c r="G19" s="376" t="s">
        <v>91</v>
      </c>
      <c r="H19" s="429">
        <v>1785.6</v>
      </c>
      <c r="I19" s="3"/>
    </row>
    <row r="20" spans="2:9" x14ac:dyDescent="0.25">
      <c r="B20" s="426">
        <v>30074</v>
      </c>
      <c r="C20" s="427" t="s">
        <v>88</v>
      </c>
      <c r="D20" s="428" t="s">
        <v>89</v>
      </c>
      <c r="E20" s="427" t="s">
        <v>89</v>
      </c>
      <c r="F20" s="427" t="s">
        <v>105</v>
      </c>
      <c r="G20" s="376" t="s">
        <v>91</v>
      </c>
      <c r="H20" s="429">
        <v>3248.73</v>
      </c>
      <c r="I20" s="3"/>
    </row>
    <row r="21" spans="2:9" x14ac:dyDescent="0.25">
      <c r="B21" s="426">
        <v>37447</v>
      </c>
      <c r="C21" s="427" t="s">
        <v>88</v>
      </c>
      <c r="D21" s="428" t="s">
        <v>106</v>
      </c>
      <c r="E21" s="427" t="s">
        <v>107</v>
      </c>
      <c r="F21" s="427" t="s">
        <v>108</v>
      </c>
      <c r="G21" s="376" t="s">
        <v>91</v>
      </c>
      <c r="H21" s="429">
        <v>2379.41</v>
      </c>
      <c r="I21" s="3"/>
    </row>
    <row r="22" spans="2:9" x14ac:dyDescent="0.25">
      <c r="B22" s="426">
        <v>41956</v>
      </c>
      <c r="C22" s="427" t="s">
        <v>88</v>
      </c>
      <c r="D22" s="428" t="s">
        <v>106</v>
      </c>
      <c r="E22" s="427" t="s">
        <v>109</v>
      </c>
      <c r="F22" s="427" t="s">
        <v>110</v>
      </c>
      <c r="G22" s="376" t="s">
        <v>91</v>
      </c>
      <c r="H22" s="429">
        <v>842.35</v>
      </c>
      <c r="I22" s="3"/>
    </row>
    <row r="23" spans="2:9" x14ac:dyDescent="0.25">
      <c r="B23" s="426">
        <v>30210</v>
      </c>
      <c r="C23" s="427" t="s">
        <v>88</v>
      </c>
      <c r="D23" s="428" t="s">
        <v>111</v>
      </c>
      <c r="E23" s="427" t="s">
        <v>112</v>
      </c>
      <c r="F23" s="427" t="s">
        <v>113</v>
      </c>
      <c r="G23" s="376" t="s">
        <v>1111</v>
      </c>
      <c r="H23" s="429">
        <v>2844.9700000000003</v>
      </c>
      <c r="I23" s="3"/>
    </row>
    <row r="24" spans="2:9" x14ac:dyDescent="0.25">
      <c r="B24" s="426">
        <v>40876</v>
      </c>
      <c r="C24" s="427" t="s">
        <v>88</v>
      </c>
      <c r="D24" s="428" t="s">
        <v>89</v>
      </c>
      <c r="E24" s="427" t="s">
        <v>89</v>
      </c>
      <c r="F24" s="427" t="s">
        <v>114</v>
      </c>
      <c r="G24" s="376" t="s">
        <v>91</v>
      </c>
      <c r="H24" s="429">
        <v>1966.73</v>
      </c>
      <c r="I24" s="3"/>
    </row>
    <row r="25" spans="2:9" x14ac:dyDescent="0.25">
      <c r="B25" s="426">
        <v>39030</v>
      </c>
      <c r="C25" s="427" t="s">
        <v>88</v>
      </c>
      <c r="D25" s="428" t="s">
        <v>89</v>
      </c>
      <c r="E25" s="427" t="s">
        <v>89</v>
      </c>
      <c r="F25" s="427" t="s">
        <v>115</v>
      </c>
      <c r="G25" s="376" t="s">
        <v>91</v>
      </c>
      <c r="H25" s="429">
        <v>1871.56</v>
      </c>
      <c r="I25" s="3"/>
    </row>
    <row r="26" spans="2:9" x14ac:dyDescent="0.25">
      <c r="B26" s="426">
        <v>30779</v>
      </c>
      <c r="C26" s="427" t="s">
        <v>88</v>
      </c>
      <c r="D26" s="428" t="s">
        <v>89</v>
      </c>
      <c r="E26" s="427" t="s">
        <v>89</v>
      </c>
      <c r="F26" s="427" t="s">
        <v>116</v>
      </c>
      <c r="G26" s="376" t="s">
        <v>91</v>
      </c>
      <c r="H26" s="429">
        <v>3451.84</v>
      </c>
      <c r="I26" s="3"/>
    </row>
    <row r="27" spans="2:9" x14ac:dyDescent="0.25">
      <c r="B27" s="426">
        <v>38925</v>
      </c>
      <c r="C27" s="427" t="s">
        <v>88</v>
      </c>
      <c r="D27" s="428" t="s">
        <v>117</v>
      </c>
      <c r="E27" s="427" t="s">
        <v>118</v>
      </c>
      <c r="F27" s="427" t="s">
        <v>119</v>
      </c>
      <c r="G27" s="376" t="s">
        <v>91</v>
      </c>
      <c r="H27" s="429">
        <v>1126.8699999999999</v>
      </c>
      <c r="I27" s="3"/>
    </row>
    <row r="28" spans="2:9" x14ac:dyDescent="0.25">
      <c r="B28" s="426">
        <v>39009</v>
      </c>
      <c r="C28" s="427" t="s">
        <v>88</v>
      </c>
      <c r="D28" s="428" t="s">
        <v>117</v>
      </c>
      <c r="E28" s="427" t="s">
        <v>120</v>
      </c>
      <c r="F28" s="427" t="s">
        <v>121</v>
      </c>
      <c r="G28" s="376" t="s">
        <v>91</v>
      </c>
      <c r="H28" s="429">
        <v>1192.6199999999999</v>
      </c>
      <c r="I28" s="3"/>
    </row>
    <row r="29" spans="2:9" x14ac:dyDescent="0.25">
      <c r="B29" s="426">
        <v>42511</v>
      </c>
      <c r="C29" s="427" t="s">
        <v>88</v>
      </c>
      <c r="D29" s="428" t="s">
        <v>89</v>
      </c>
      <c r="E29" s="427" t="s">
        <v>122</v>
      </c>
      <c r="F29" s="427" t="s">
        <v>123</v>
      </c>
      <c r="G29" s="376" t="s">
        <v>91</v>
      </c>
      <c r="H29" s="429">
        <v>2235.56</v>
      </c>
      <c r="I29" s="3"/>
    </row>
    <row r="30" spans="2:9" x14ac:dyDescent="0.25">
      <c r="B30" s="426">
        <v>38939</v>
      </c>
      <c r="C30" s="427" t="s">
        <v>88</v>
      </c>
      <c r="D30" s="428" t="s">
        <v>117</v>
      </c>
      <c r="E30" s="427" t="s">
        <v>124</v>
      </c>
      <c r="F30" s="427" t="s">
        <v>125</v>
      </c>
      <c r="G30" s="376" t="s">
        <v>91</v>
      </c>
      <c r="H30" s="429">
        <v>999.77</v>
      </c>
      <c r="I30" s="3"/>
    </row>
    <row r="31" spans="2:9" x14ac:dyDescent="0.25">
      <c r="B31" s="426">
        <v>38673</v>
      </c>
      <c r="C31" s="427" t="s">
        <v>88</v>
      </c>
      <c r="D31" s="428" t="s">
        <v>117</v>
      </c>
      <c r="E31" s="427" t="s">
        <v>126</v>
      </c>
      <c r="F31" s="427" t="s">
        <v>127</v>
      </c>
      <c r="G31" s="376" t="s">
        <v>91</v>
      </c>
      <c r="H31" s="429">
        <v>1747.41</v>
      </c>
      <c r="I31" s="3"/>
    </row>
    <row r="32" spans="2:9" x14ac:dyDescent="0.25">
      <c r="B32" s="426">
        <v>40506</v>
      </c>
      <c r="C32" s="427" t="s">
        <v>88</v>
      </c>
      <c r="D32" s="428" t="s">
        <v>117</v>
      </c>
      <c r="E32" s="427" t="s">
        <v>128</v>
      </c>
      <c r="F32" s="427" t="s">
        <v>129</v>
      </c>
      <c r="G32" s="376" t="s">
        <v>91</v>
      </c>
      <c r="H32" s="429">
        <v>1428.33</v>
      </c>
      <c r="I32" s="3"/>
    </row>
    <row r="33" spans="2:9" x14ac:dyDescent="0.25">
      <c r="B33" s="426">
        <v>32261</v>
      </c>
      <c r="C33" s="427" t="s">
        <v>88</v>
      </c>
      <c r="D33" s="428" t="s">
        <v>89</v>
      </c>
      <c r="E33" s="427" t="s">
        <v>89</v>
      </c>
      <c r="F33" s="427" t="s">
        <v>130</v>
      </c>
      <c r="G33" s="376" t="s">
        <v>91</v>
      </c>
      <c r="H33" s="429">
        <v>1679.51</v>
      </c>
      <c r="I33" s="3"/>
    </row>
    <row r="34" spans="2:9" x14ac:dyDescent="0.25">
      <c r="B34" s="426">
        <v>38911</v>
      </c>
      <c r="C34" s="427" t="s">
        <v>88</v>
      </c>
      <c r="D34" s="428" t="s">
        <v>117</v>
      </c>
      <c r="E34" s="427" t="s">
        <v>131</v>
      </c>
      <c r="F34" s="427" t="s">
        <v>132</v>
      </c>
      <c r="G34" s="376" t="s">
        <v>91</v>
      </c>
      <c r="H34" s="429">
        <v>1179.28</v>
      </c>
      <c r="I34" s="3"/>
    </row>
    <row r="35" spans="2:9" x14ac:dyDescent="0.25">
      <c r="B35" s="426">
        <v>38673</v>
      </c>
      <c r="C35" s="427" t="s">
        <v>88</v>
      </c>
      <c r="D35" s="428" t="s">
        <v>111</v>
      </c>
      <c r="E35" s="427" t="s">
        <v>133</v>
      </c>
      <c r="F35" s="427" t="s">
        <v>134</v>
      </c>
      <c r="G35" s="376" t="s">
        <v>91</v>
      </c>
      <c r="H35" s="429">
        <v>1896</v>
      </c>
      <c r="I35" s="3"/>
    </row>
    <row r="36" spans="2:9" x14ac:dyDescent="0.25">
      <c r="B36" s="426">
        <v>41569</v>
      </c>
      <c r="C36" s="427" t="s">
        <v>88</v>
      </c>
      <c r="D36" s="428" t="s">
        <v>106</v>
      </c>
      <c r="E36" s="427" t="s">
        <v>135</v>
      </c>
      <c r="F36" s="427" t="s">
        <v>136</v>
      </c>
      <c r="G36" s="376" t="s">
        <v>91</v>
      </c>
      <c r="H36" s="429">
        <v>1073.1600000000001</v>
      </c>
      <c r="I36" s="3"/>
    </row>
    <row r="37" spans="2:9" x14ac:dyDescent="0.25">
      <c r="B37" s="426">
        <v>40877</v>
      </c>
      <c r="C37" s="427" t="s">
        <v>88</v>
      </c>
      <c r="D37" s="428" t="s">
        <v>106</v>
      </c>
      <c r="E37" s="427" t="s">
        <v>109</v>
      </c>
      <c r="F37" s="427" t="s">
        <v>137</v>
      </c>
      <c r="G37" s="376" t="s">
        <v>91</v>
      </c>
      <c r="H37" s="429">
        <v>1637.64</v>
      </c>
      <c r="I37" s="3"/>
    </row>
    <row r="38" spans="2:9" x14ac:dyDescent="0.25">
      <c r="B38" s="426">
        <v>32380</v>
      </c>
      <c r="C38" s="427" t="s">
        <v>88</v>
      </c>
      <c r="D38" s="428" t="s">
        <v>94</v>
      </c>
      <c r="E38" s="427" t="s">
        <v>95</v>
      </c>
      <c r="F38" s="427" t="s">
        <v>138</v>
      </c>
      <c r="G38" s="376" t="s">
        <v>1111</v>
      </c>
      <c r="H38" s="429">
        <v>2555.41</v>
      </c>
      <c r="I38" s="3"/>
    </row>
    <row r="39" spans="2:9" x14ac:dyDescent="0.25">
      <c r="B39" s="426">
        <v>38323</v>
      </c>
      <c r="C39" s="427" t="s">
        <v>139</v>
      </c>
      <c r="D39" s="428" t="s">
        <v>140</v>
      </c>
      <c r="E39" s="427" t="s">
        <v>141</v>
      </c>
      <c r="F39" s="427" t="s">
        <v>142</v>
      </c>
      <c r="G39" s="376" t="s">
        <v>91</v>
      </c>
      <c r="H39" s="429">
        <v>1685.5</v>
      </c>
      <c r="I39" s="3"/>
    </row>
    <row r="40" spans="2:9" x14ac:dyDescent="0.25">
      <c r="B40" s="426">
        <v>40857</v>
      </c>
      <c r="C40" s="427" t="s">
        <v>88</v>
      </c>
      <c r="D40" s="428" t="s">
        <v>94</v>
      </c>
      <c r="E40" s="427" t="s">
        <v>143</v>
      </c>
      <c r="F40" s="427" t="s">
        <v>144</v>
      </c>
      <c r="G40" s="376" t="s">
        <v>91</v>
      </c>
      <c r="H40" s="429">
        <v>1815.96</v>
      </c>
      <c r="I40" s="3"/>
    </row>
    <row r="41" spans="2:9" x14ac:dyDescent="0.25">
      <c r="B41" s="426">
        <v>28383</v>
      </c>
      <c r="C41" s="427" t="s">
        <v>88</v>
      </c>
      <c r="D41" s="428" t="s">
        <v>117</v>
      </c>
      <c r="E41" s="427" t="s">
        <v>145</v>
      </c>
      <c r="F41" s="427" t="s">
        <v>146</v>
      </c>
      <c r="G41" s="376" t="s">
        <v>1111</v>
      </c>
      <c r="H41" s="429">
        <v>2283.29</v>
      </c>
      <c r="I41" s="3"/>
    </row>
    <row r="42" spans="2:9" x14ac:dyDescent="0.25">
      <c r="B42" s="426">
        <v>39359</v>
      </c>
      <c r="C42" s="427" t="s">
        <v>88</v>
      </c>
      <c r="D42" s="428" t="s">
        <v>117</v>
      </c>
      <c r="E42" s="427" t="s">
        <v>147</v>
      </c>
      <c r="F42" s="427" t="s">
        <v>148</v>
      </c>
      <c r="G42" s="376" t="s">
        <v>91</v>
      </c>
      <c r="H42" s="429">
        <v>1270.76</v>
      </c>
      <c r="I42" s="3"/>
    </row>
    <row r="43" spans="2:9" x14ac:dyDescent="0.25">
      <c r="B43" s="426">
        <v>42180</v>
      </c>
      <c r="C43" s="427" t="s">
        <v>88</v>
      </c>
      <c r="D43" s="428" t="s">
        <v>117</v>
      </c>
      <c r="E43" s="427" t="s">
        <v>145</v>
      </c>
      <c r="F43" s="427" t="s">
        <v>149</v>
      </c>
      <c r="G43" s="376" t="s">
        <v>91</v>
      </c>
      <c r="H43" s="429">
        <v>1010.24</v>
      </c>
      <c r="I43" s="3"/>
    </row>
    <row r="44" spans="2:9" x14ac:dyDescent="0.25">
      <c r="B44" s="426">
        <v>40330</v>
      </c>
      <c r="C44" s="427" t="s">
        <v>88</v>
      </c>
      <c r="D44" s="428" t="s">
        <v>89</v>
      </c>
      <c r="E44" s="427" t="s">
        <v>89</v>
      </c>
      <c r="F44" s="427" t="s">
        <v>150</v>
      </c>
      <c r="G44" s="376" t="s">
        <v>91</v>
      </c>
      <c r="H44" s="429">
        <v>1114.04</v>
      </c>
      <c r="I44" s="3"/>
    </row>
    <row r="45" spans="2:9" x14ac:dyDescent="0.25">
      <c r="B45" s="426">
        <v>29348</v>
      </c>
      <c r="C45" s="427" t="s">
        <v>88</v>
      </c>
      <c r="D45" s="428" t="s">
        <v>117</v>
      </c>
      <c r="E45" s="427" t="s">
        <v>145</v>
      </c>
      <c r="F45" s="427" t="s">
        <v>151</v>
      </c>
      <c r="G45" s="376" t="s">
        <v>91</v>
      </c>
      <c r="H45" s="429">
        <v>2111.48</v>
      </c>
      <c r="I45" s="3"/>
    </row>
    <row r="46" spans="2:9" x14ac:dyDescent="0.25">
      <c r="B46" s="426">
        <v>39205</v>
      </c>
      <c r="C46" s="427" t="s">
        <v>88</v>
      </c>
      <c r="D46" s="428" t="s">
        <v>117</v>
      </c>
      <c r="E46" s="427" t="s">
        <v>152</v>
      </c>
      <c r="F46" s="427" t="s">
        <v>153</v>
      </c>
      <c r="G46" s="376" t="s">
        <v>91</v>
      </c>
      <c r="H46" s="429">
        <v>999.87</v>
      </c>
      <c r="I46" s="3"/>
    </row>
    <row r="47" spans="2:9" x14ac:dyDescent="0.25">
      <c r="B47" s="426">
        <v>37334</v>
      </c>
      <c r="C47" s="427" t="s">
        <v>88</v>
      </c>
      <c r="D47" s="428" t="s">
        <v>117</v>
      </c>
      <c r="E47" s="427" t="s">
        <v>145</v>
      </c>
      <c r="F47" s="427" t="s">
        <v>154</v>
      </c>
      <c r="G47" s="376" t="s">
        <v>91</v>
      </c>
      <c r="H47" s="429">
        <v>2460.33</v>
      </c>
      <c r="I47" s="3"/>
    </row>
    <row r="48" spans="2:9" x14ac:dyDescent="0.25">
      <c r="B48" s="426">
        <v>40808</v>
      </c>
      <c r="C48" s="427" t="s">
        <v>88</v>
      </c>
      <c r="D48" s="428" t="s">
        <v>117</v>
      </c>
      <c r="E48" s="427" t="s">
        <v>155</v>
      </c>
      <c r="F48" s="427" t="s">
        <v>156</v>
      </c>
      <c r="G48" s="376" t="s">
        <v>91</v>
      </c>
      <c r="H48" s="429">
        <v>998.51</v>
      </c>
      <c r="I48" s="3"/>
    </row>
    <row r="49" spans="2:9" x14ac:dyDescent="0.25">
      <c r="B49" s="426">
        <v>29712</v>
      </c>
      <c r="C49" s="427" t="s">
        <v>88</v>
      </c>
      <c r="D49" s="428" t="s">
        <v>117</v>
      </c>
      <c r="E49" s="427" t="s">
        <v>157</v>
      </c>
      <c r="F49" s="427" t="s">
        <v>158</v>
      </c>
      <c r="G49" s="376" t="s">
        <v>91</v>
      </c>
      <c r="H49" s="429">
        <v>2158.0500000000002</v>
      </c>
      <c r="I49" s="3"/>
    </row>
    <row r="50" spans="2:9" x14ac:dyDescent="0.25">
      <c r="B50" s="426">
        <v>39408</v>
      </c>
      <c r="C50" s="427" t="s">
        <v>159</v>
      </c>
      <c r="D50" s="428" t="s">
        <v>160</v>
      </c>
      <c r="E50" s="427" t="s">
        <v>161</v>
      </c>
      <c r="F50" s="427" t="s">
        <v>162</v>
      </c>
      <c r="G50" s="376" t="s">
        <v>91</v>
      </c>
      <c r="H50" s="429">
        <v>2244.33</v>
      </c>
      <c r="I50" s="3"/>
    </row>
    <row r="51" spans="2:9" x14ac:dyDescent="0.25">
      <c r="B51" s="426">
        <v>37812</v>
      </c>
      <c r="C51" s="427" t="s">
        <v>163</v>
      </c>
      <c r="D51" s="428" t="s">
        <v>164</v>
      </c>
      <c r="E51" s="427" t="s">
        <v>165</v>
      </c>
      <c r="F51" s="427" t="s">
        <v>166</v>
      </c>
      <c r="G51" s="376" t="s">
        <v>91</v>
      </c>
      <c r="H51" s="429">
        <v>2155.35</v>
      </c>
      <c r="I51" s="3"/>
    </row>
    <row r="52" spans="2:9" x14ac:dyDescent="0.25">
      <c r="B52" s="426">
        <v>31925</v>
      </c>
      <c r="C52" s="427" t="s">
        <v>88</v>
      </c>
      <c r="D52" s="428" t="s">
        <v>117</v>
      </c>
      <c r="E52" s="427" t="s">
        <v>147</v>
      </c>
      <c r="F52" s="427" t="s">
        <v>167</v>
      </c>
      <c r="G52" s="376" t="s">
        <v>91</v>
      </c>
      <c r="H52" s="429">
        <v>1956.39</v>
      </c>
      <c r="I52" s="3"/>
    </row>
    <row r="53" spans="2:9" x14ac:dyDescent="0.25">
      <c r="B53" s="426">
        <v>39744</v>
      </c>
      <c r="C53" s="427" t="s">
        <v>88</v>
      </c>
      <c r="D53" s="428" t="s">
        <v>117</v>
      </c>
      <c r="E53" s="427" t="s">
        <v>168</v>
      </c>
      <c r="F53" s="427" t="s">
        <v>169</v>
      </c>
      <c r="G53" s="376" t="s">
        <v>91</v>
      </c>
      <c r="H53" s="429">
        <v>1476.35</v>
      </c>
      <c r="I53" s="3"/>
    </row>
    <row r="54" spans="2:9" x14ac:dyDescent="0.25">
      <c r="B54" s="426">
        <v>44313</v>
      </c>
      <c r="C54" s="427" t="s">
        <v>88</v>
      </c>
      <c r="D54" s="428" t="s">
        <v>117</v>
      </c>
      <c r="E54" s="427" t="s">
        <v>170</v>
      </c>
      <c r="F54" s="427" t="s">
        <v>171</v>
      </c>
      <c r="G54" s="376" t="s">
        <v>91</v>
      </c>
      <c r="H54" s="429">
        <v>1272.3</v>
      </c>
      <c r="I54" s="3"/>
    </row>
    <row r="55" spans="2:9" x14ac:dyDescent="0.25">
      <c r="B55" s="426">
        <v>32805</v>
      </c>
      <c r="C55" s="427" t="s">
        <v>88</v>
      </c>
      <c r="D55" s="428" t="s">
        <v>117</v>
      </c>
      <c r="E55" s="427" t="s">
        <v>174</v>
      </c>
      <c r="F55" s="427" t="s">
        <v>175</v>
      </c>
      <c r="G55" s="376" t="s">
        <v>91</v>
      </c>
      <c r="H55" s="429">
        <v>2041.57</v>
      </c>
      <c r="I55" s="3"/>
    </row>
    <row r="56" spans="2:9" x14ac:dyDescent="0.25">
      <c r="B56" s="426">
        <v>37926</v>
      </c>
      <c r="C56" s="427" t="s">
        <v>88</v>
      </c>
      <c r="D56" s="428" t="s">
        <v>106</v>
      </c>
      <c r="E56" s="427" t="s">
        <v>109</v>
      </c>
      <c r="F56" s="427" t="s">
        <v>176</v>
      </c>
      <c r="G56" s="376" t="s">
        <v>91</v>
      </c>
      <c r="H56" s="429">
        <v>2245.73</v>
      </c>
      <c r="I56" s="3"/>
    </row>
    <row r="57" spans="2:9" x14ac:dyDescent="0.25">
      <c r="B57" s="426">
        <v>44147</v>
      </c>
      <c r="C57" s="427" t="s">
        <v>139</v>
      </c>
      <c r="D57" s="428" t="s">
        <v>177</v>
      </c>
      <c r="E57" s="427" t="s">
        <v>178</v>
      </c>
      <c r="F57" s="427" t="s">
        <v>179</v>
      </c>
      <c r="G57" s="376" t="s">
        <v>91</v>
      </c>
      <c r="H57" s="429">
        <v>1300.08</v>
      </c>
      <c r="I57" s="3"/>
    </row>
    <row r="58" spans="2:9" x14ac:dyDescent="0.25">
      <c r="B58" s="426">
        <v>40292</v>
      </c>
      <c r="C58" s="427" t="s">
        <v>139</v>
      </c>
      <c r="D58" s="428" t="s">
        <v>140</v>
      </c>
      <c r="E58" s="427" t="s">
        <v>180</v>
      </c>
      <c r="F58" s="427" t="s">
        <v>181</v>
      </c>
      <c r="G58" s="376" t="s">
        <v>91</v>
      </c>
      <c r="H58" s="429">
        <v>1746.71</v>
      </c>
      <c r="I58" s="3"/>
    </row>
    <row r="59" spans="2:9" x14ac:dyDescent="0.25">
      <c r="B59" s="426">
        <v>34450</v>
      </c>
      <c r="C59" s="427" t="s">
        <v>88</v>
      </c>
      <c r="D59" s="428" t="s">
        <v>89</v>
      </c>
      <c r="E59" s="427" t="s">
        <v>89</v>
      </c>
      <c r="F59" s="427" t="s">
        <v>182</v>
      </c>
      <c r="G59" s="376" t="s">
        <v>91</v>
      </c>
      <c r="H59" s="429">
        <v>2449.77</v>
      </c>
      <c r="I59" s="3"/>
    </row>
    <row r="60" spans="2:9" x14ac:dyDescent="0.25">
      <c r="B60" s="426">
        <v>39224</v>
      </c>
      <c r="C60" s="427" t="s">
        <v>172</v>
      </c>
      <c r="D60" s="428" t="s">
        <v>183</v>
      </c>
      <c r="E60" s="427" t="s">
        <v>173</v>
      </c>
      <c r="F60" s="427" t="s">
        <v>184</v>
      </c>
      <c r="G60" s="376" t="s">
        <v>91</v>
      </c>
      <c r="H60" s="429">
        <v>2721.37</v>
      </c>
      <c r="I60" s="3"/>
    </row>
    <row r="61" spans="2:9" x14ac:dyDescent="0.25">
      <c r="B61" s="426">
        <v>44280</v>
      </c>
      <c r="C61" s="427" t="s">
        <v>185</v>
      </c>
      <c r="D61" s="428" t="s">
        <v>186</v>
      </c>
      <c r="E61" s="427" t="s">
        <v>187</v>
      </c>
      <c r="F61" s="427" t="s">
        <v>188</v>
      </c>
      <c r="G61" s="376" t="s">
        <v>91</v>
      </c>
      <c r="H61" s="429">
        <v>1382.17</v>
      </c>
      <c r="I61" s="3"/>
    </row>
    <row r="62" spans="2:9" x14ac:dyDescent="0.25">
      <c r="B62" s="426">
        <v>41200</v>
      </c>
      <c r="C62" s="427" t="s">
        <v>88</v>
      </c>
      <c r="D62" s="428" t="s">
        <v>117</v>
      </c>
      <c r="E62" s="427" t="s">
        <v>174</v>
      </c>
      <c r="F62" s="427" t="s">
        <v>189</v>
      </c>
      <c r="G62" s="376" t="s">
        <v>91</v>
      </c>
      <c r="H62" s="429">
        <v>1737.77</v>
      </c>
      <c r="I62" s="3"/>
    </row>
    <row r="63" spans="2:9" x14ac:dyDescent="0.25">
      <c r="B63" s="426">
        <v>39415</v>
      </c>
      <c r="C63" s="427" t="s">
        <v>190</v>
      </c>
      <c r="D63" s="428" t="s">
        <v>191</v>
      </c>
      <c r="E63" s="427" t="s">
        <v>191</v>
      </c>
      <c r="F63" s="427" t="s">
        <v>192</v>
      </c>
      <c r="G63" s="376" t="s">
        <v>91</v>
      </c>
      <c r="H63" s="429">
        <v>1240.22</v>
      </c>
      <c r="I63" s="3"/>
    </row>
    <row r="64" spans="2:9" x14ac:dyDescent="0.25">
      <c r="B64" s="426">
        <v>36111</v>
      </c>
      <c r="C64" s="427" t="s">
        <v>88</v>
      </c>
      <c r="D64" s="428" t="s">
        <v>106</v>
      </c>
      <c r="E64" s="427" t="s">
        <v>193</v>
      </c>
      <c r="F64" s="427" t="s">
        <v>194</v>
      </c>
      <c r="G64" s="376" t="s">
        <v>91</v>
      </c>
      <c r="H64" s="429">
        <v>2453.75</v>
      </c>
      <c r="I64" s="3"/>
    </row>
    <row r="65" spans="2:9" x14ac:dyDescent="0.25">
      <c r="B65" s="426">
        <v>33360</v>
      </c>
      <c r="C65" s="427" t="s">
        <v>88</v>
      </c>
      <c r="D65" s="428" t="s">
        <v>89</v>
      </c>
      <c r="E65" s="427" t="s">
        <v>89</v>
      </c>
      <c r="F65" s="427" t="s">
        <v>195</v>
      </c>
      <c r="G65" s="376" t="s">
        <v>91</v>
      </c>
      <c r="H65" s="429">
        <v>2269.1</v>
      </c>
      <c r="I65" s="3"/>
    </row>
    <row r="66" spans="2:9" x14ac:dyDescent="0.25">
      <c r="B66" s="426">
        <v>39385</v>
      </c>
      <c r="C66" s="427" t="s">
        <v>190</v>
      </c>
      <c r="D66" s="428" t="s">
        <v>191</v>
      </c>
      <c r="E66" s="427" t="s">
        <v>191</v>
      </c>
      <c r="F66" s="427" t="s">
        <v>196</v>
      </c>
      <c r="G66" s="376" t="s">
        <v>91</v>
      </c>
      <c r="H66" s="429">
        <v>1985.15</v>
      </c>
      <c r="I66" s="3"/>
    </row>
    <row r="67" spans="2:9" x14ac:dyDescent="0.25">
      <c r="B67" s="426">
        <v>40872</v>
      </c>
      <c r="C67" s="427" t="s">
        <v>197</v>
      </c>
      <c r="D67" s="428" t="s">
        <v>198</v>
      </c>
      <c r="E67" s="427" t="s">
        <v>199</v>
      </c>
      <c r="F67" s="427" t="s">
        <v>200</v>
      </c>
      <c r="G67" s="376" t="s">
        <v>91</v>
      </c>
      <c r="H67" s="429">
        <v>1143.0999999999999</v>
      </c>
      <c r="I67" s="3"/>
    </row>
    <row r="68" spans="2:9" x14ac:dyDescent="0.25">
      <c r="B68" s="426">
        <v>32414</v>
      </c>
      <c r="C68" s="427" t="s">
        <v>88</v>
      </c>
      <c r="D68" s="428" t="s">
        <v>89</v>
      </c>
      <c r="E68" s="427" t="s">
        <v>89</v>
      </c>
      <c r="F68" s="427" t="s">
        <v>201</v>
      </c>
      <c r="G68" s="376" t="s">
        <v>91</v>
      </c>
      <c r="H68" s="429">
        <v>2958</v>
      </c>
      <c r="I68" s="3"/>
    </row>
    <row r="69" spans="2:9" x14ac:dyDescent="0.25">
      <c r="B69" s="426">
        <v>39393</v>
      </c>
      <c r="C69" s="427" t="s">
        <v>88</v>
      </c>
      <c r="D69" s="428" t="s">
        <v>89</v>
      </c>
      <c r="E69" s="427" t="s">
        <v>89</v>
      </c>
      <c r="F69" s="427" t="s">
        <v>202</v>
      </c>
      <c r="G69" s="376" t="s">
        <v>91</v>
      </c>
      <c r="H69" s="429">
        <v>2530.9300000000003</v>
      </c>
      <c r="I69" s="3"/>
    </row>
    <row r="70" spans="2:9" x14ac:dyDescent="0.25">
      <c r="B70" s="426">
        <v>41222</v>
      </c>
      <c r="C70" s="427" t="s">
        <v>88</v>
      </c>
      <c r="D70" s="428" t="s">
        <v>117</v>
      </c>
      <c r="E70" s="427" t="s">
        <v>145</v>
      </c>
      <c r="F70" s="427" t="s">
        <v>203</v>
      </c>
      <c r="G70" s="376" t="s">
        <v>91</v>
      </c>
      <c r="H70" s="429">
        <v>2265.23</v>
      </c>
      <c r="I70" s="3"/>
    </row>
    <row r="71" spans="2:9" x14ac:dyDescent="0.25">
      <c r="B71" s="426">
        <v>33500</v>
      </c>
      <c r="C71" s="427" t="s">
        <v>88</v>
      </c>
      <c r="D71" s="428" t="s">
        <v>89</v>
      </c>
      <c r="E71" s="427" t="s">
        <v>89</v>
      </c>
      <c r="F71" s="427" t="s">
        <v>204</v>
      </c>
      <c r="G71" s="376" t="s">
        <v>91</v>
      </c>
      <c r="H71" s="429">
        <v>2845.67</v>
      </c>
      <c r="I71" s="3"/>
    </row>
    <row r="72" spans="2:9" x14ac:dyDescent="0.25">
      <c r="B72" s="426">
        <v>43727</v>
      </c>
      <c r="C72" s="427" t="s">
        <v>88</v>
      </c>
      <c r="D72" s="428" t="s">
        <v>205</v>
      </c>
      <c r="E72" s="427" t="s">
        <v>206</v>
      </c>
      <c r="F72" s="427" t="s">
        <v>207</v>
      </c>
      <c r="G72" s="376" t="s">
        <v>91</v>
      </c>
      <c r="H72" s="429">
        <v>1403.73</v>
      </c>
      <c r="I72" s="3"/>
    </row>
    <row r="73" spans="2:9" x14ac:dyDescent="0.25">
      <c r="B73" s="426">
        <v>39200</v>
      </c>
      <c r="C73" s="427" t="s">
        <v>88</v>
      </c>
      <c r="D73" s="428" t="s">
        <v>111</v>
      </c>
      <c r="E73" s="427" t="s">
        <v>208</v>
      </c>
      <c r="F73" s="427" t="s">
        <v>209</v>
      </c>
      <c r="G73" s="376" t="s">
        <v>91</v>
      </c>
      <c r="H73" s="429">
        <v>1291.8</v>
      </c>
      <c r="I73" s="3"/>
    </row>
    <row r="74" spans="2:9" x14ac:dyDescent="0.25">
      <c r="B74" s="426">
        <v>38288</v>
      </c>
      <c r="C74" s="427" t="s">
        <v>88</v>
      </c>
      <c r="D74" s="428" t="s">
        <v>89</v>
      </c>
      <c r="E74" s="427" t="s">
        <v>89</v>
      </c>
      <c r="F74" s="427" t="s">
        <v>210</v>
      </c>
      <c r="G74" s="376" t="s">
        <v>91</v>
      </c>
      <c r="H74" s="429">
        <v>2170.89</v>
      </c>
      <c r="I74" s="3"/>
    </row>
    <row r="75" spans="2:9" x14ac:dyDescent="0.25">
      <c r="B75" s="426">
        <v>44154</v>
      </c>
      <c r="C75" s="427" t="s">
        <v>88</v>
      </c>
      <c r="D75" s="428" t="s">
        <v>89</v>
      </c>
      <c r="E75" s="427" t="s">
        <v>89</v>
      </c>
      <c r="F75" s="427" t="s">
        <v>211</v>
      </c>
      <c r="G75" s="376" t="s">
        <v>91</v>
      </c>
      <c r="H75" s="429">
        <v>2316.8200000000002</v>
      </c>
      <c r="I75" s="3"/>
    </row>
    <row r="76" spans="2:9" x14ac:dyDescent="0.25">
      <c r="B76" s="426">
        <v>40759</v>
      </c>
      <c r="C76" s="427" t="s">
        <v>88</v>
      </c>
      <c r="D76" s="428" t="s">
        <v>117</v>
      </c>
      <c r="E76" s="427" t="s">
        <v>212</v>
      </c>
      <c r="F76" s="427" t="s">
        <v>213</v>
      </c>
      <c r="G76" s="376" t="s">
        <v>91</v>
      </c>
      <c r="H76" s="429">
        <v>1082.29</v>
      </c>
      <c r="I76" s="3"/>
    </row>
    <row r="77" spans="2:9" x14ac:dyDescent="0.25">
      <c r="B77" s="426">
        <v>28733</v>
      </c>
      <c r="C77" s="427" t="s">
        <v>214</v>
      </c>
      <c r="D77" s="428" t="s">
        <v>215</v>
      </c>
      <c r="E77" s="427" t="s">
        <v>216</v>
      </c>
      <c r="F77" s="427" t="s">
        <v>217</v>
      </c>
      <c r="G77" s="376" t="s">
        <v>1111</v>
      </c>
      <c r="H77" s="429">
        <v>3811.91</v>
      </c>
      <c r="I77" s="3"/>
    </row>
    <row r="78" spans="2:9" x14ac:dyDescent="0.25">
      <c r="B78" s="426">
        <v>39382</v>
      </c>
      <c r="C78" s="427" t="s">
        <v>139</v>
      </c>
      <c r="D78" s="428" t="s">
        <v>140</v>
      </c>
      <c r="E78" s="427" t="s">
        <v>218</v>
      </c>
      <c r="F78" s="427" t="s">
        <v>219</v>
      </c>
      <c r="G78" s="376" t="s">
        <v>91</v>
      </c>
      <c r="H78" s="429">
        <v>1794.8</v>
      </c>
      <c r="I78" s="3"/>
    </row>
    <row r="79" spans="2:9" x14ac:dyDescent="0.25">
      <c r="B79" s="426">
        <v>44361</v>
      </c>
      <c r="C79" s="427" t="s">
        <v>220</v>
      </c>
      <c r="D79" s="428" t="s">
        <v>221</v>
      </c>
      <c r="E79" s="427" t="s">
        <v>222</v>
      </c>
      <c r="F79" s="427" t="s">
        <v>223</v>
      </c>
      <c r="G79" s="376" t="s">
        <v>91</v>
      </c>
      <c r="H79" s="429">
        <v>1408.62</v>
      </c>
      <c r="I79" s="3"/>
    </row>
    <row r="80" spans="2:9" x14ac:dyDescent="0.25">
      <c r="B80" s="426">
        <v>35887</v>
      </c>
      <c r="C80" s="427" t="s">
        <v>214</v>
      </c>
      <c r="D80" s="428" t="s">
        <v>215</v>
      </c>
      <c r="E80" s="427" t="s">
        <v>224</v>
      </c>
      <c r="F80" s="427" t="s">
        <v>225</v>
      </c>
      <c r="G80" s="376" t="s">
        <v>91</v>
      </c>
      <c r="H80" s="429">
        <v>2014.52</v>
      </c>
      <c r="I80" s="3"/>
    </row>
    <row r="81" spans="2:9" x14ac:dyDescent="0.25">
      <c r="B81" s="426">
        <v>41025</v>
      </c>
      <c r="C81" s="427" t="s">
        <v>214</v>
      </c>
      <c r="D81" s="428" t="s">
        <v>215</v>
      </c>
      <c r="E81" s="427" t="s">
        <v>216</v>
      </c>
      <c r="F81" s="427" t="s">
        <v>226</v>
      </c>
      <c r="G81" s="376" t="s">
        <v>91</v>
      </c>
      <c r="H81" s="429">
        <v>1381.45</v>
      </c>
      <c r="I81" s="3"/>
    </row>
    <row r="82" spans="2:9" x14ac:dyDescent="0.25">
      <c r="B82" s="426">
        <v>34271</v>
      </c>
      <c r="C82" s="427" t="s">
        <v>214</v>
      </c>
      <c r="D82" s="428" t="s">
        <v>215</v>
      </c>
      <c r="E82" s="427" t="s">
        <v>216</v>
      </c>
      <c r="F82" s="427" t="s">
        <v>227</v>
      </c>
      <c r="G82" s="376" t="s">
        <v>91</v>
      </c>
      <c r="H82" s="429">
        <v>2046.77</v>
      </c>
      <c r="I82" s="3"/>
    </row>
    <row r="83" spans="2:9" x14ac:dyDescent="0.25">
      <c r="B83" s="426">
        <v>39717</v>
      </c>
      <c r="C83" s="427" t="s">
        <v>190</v>
      </c>
      <c r="D83" s="428" t="s">
        <v>228</v>
      </c>
      <c r="E83" s="427" t="s">
        <v>229</v>
      </c>
      <c r="F83" s="427" t="s">
        <v>230</v>
      </c>
      <c r="G83" s="376" t="s">
        <v>91</v>
      </c>
      <c r="H83" s="429">
        <v>1604.3899999999999</v>
      </c>
      <c r="I83" s="3"/>
    </row>
    <row r="84" spans="2:9" x14ac:dyDescent="0.25">
      <c r="B84" s="426">
        <v>38652</v>
      </c>
      <c r="C84" s="427" t="s">
        <v>231</v>
      </c>
      <c r="D84" s="428" t="s">
        <v>232</v>
      </c>
      <c r="E84" s="427" t="s">
        <v>233</v>
      </c>
      <c r="F84" s="427" t="s">
        <v>234</v>
      </c>
      <c r="G84" s="376" t="s">
        <v>91</v>
      </c>
      <c r="H84" s="429">
        <v>1531.36</v>
      </c>
      <c r="I84" s="3"/>
    </row>
    <row r="85" spans="2:9" x14ac:dyDescent="0.25">
      <c r="B85" s="426">
        <v>40486</v>
      </c>
      <c r="C85" s="427" t="s">
        <v>214</v>
      </c>
      <c r="D85" s="428" t="s">
        <v>215</v>
      </c>
      <c r="E85" s="427" t="s">
        <v>235</v>
      </c>
      <c r="F85" s="427" t="s">
        <v>236</v>
      </c>
      <c r="G85" s="376" t="s">
        <v>91</v>
      </c>
      <c r="H85" s="429">
        <v>1568.51</v>
      </c>
      <c r="I85" s="3"/>
    </row>
    <row r="86" spans="2:9" x14ac:dyDescent="0.25">
      <c r="B86" s="426">
        <v>30420</v>
      </c>
      <c r="C86" s="427" t="s">
        <v>214</v>
      </c>
      <c r="D86" s="428" t="s">
        <v>215</v>
      </c>
      <c r="E86" s="427" t="s">
        <v>216</v>
      </c>
      <c r="F86" s="427" t="s">
        <v>237</v>
      </c>
      <c r="G86" s="376" t="s">
        <v>91</v>
      </c>
      <c r="H86" s="429">
        <v>2679.23</v>
      </c>
      <c r="I86" s="3"/>
    </row>
    <row r="87" spans="2:9" x14ac:dyDescent="0.25">
      <c r="B87" s="426">
        <v>39384</v>
      </c>
      <c r="C87" s="427" t="s">
        <v>190</v>
      </c>
      <c r="D87" s="428" t="s">
        <v>228</v>
      </c>
      <c r="E87" s="427" t="s">
        <v>238</v>
      </c>
      <c r="F87" s="427" t="s">
        <v>239</v>
      </c>
      <c r="G87" s="376" t="s">
        <v>1111</v>
      </c>
      <c r="H87" s="429">
        <v>1846.3400000000001</v>
      </c>
      <c r="I87" s="3"/>
    </row>
    <row r="88" spans="2:9" x14ac:dyDescent="0.25">
      <c r="B88" s="426">
        <v>44351</v>
      </c>
      <c r="C88" s="427" t="s">
        <v>185</v>
      </c>
      <c r="D88" s="428" t="s">
        <v>240</v>
      </c>
      <c r="E88" s="427" t="s">
        <v>241</v>
      </c>
      <c r="F88" s="427" t="s">
        <v>242</v>
      </c>
      <c r="G88" s="376" t="s">
        <v>91</v>
      </c>
      <c r="H88" s="429">
        <v>1515.4059999999999</v>
      </c>
      <c r="I88" s="3"/>
    </row>
    <row r="89" spans="2:9" x14ac:dyDescent="0.25">
      <c r="B89" s="426">
        <v>40886</v>
      </c>
      <c r="C89" s="427" t="s">
        <v>243</v>
      </c>
      <c r="D89" s="428" t="s">
        <v>244</v>
      </c>
      <c r="E89" s="427" t="s">
        <v>245</v>
      </c>
      <c r="F89" s="427" t="s">
        <v>246</v>
      </c>
      <c r="G89" s="376" t="s">
        <v>91</v>
      </c>
      <c r="H89" s="429">
        <v>2035.83</v>
      </c>
      <c r="I89" s="3"/>
    </row>
    <row r="90" spans="2:9" x14ac:dyDescent="0.25">
      <c r="B90" s="426">
        <v>41194</v>
      </c>
      <c r="C90" s="427" t="s">
        <v>88</v>
      </c>
      <c r="D90" s="428" t="s">
        <v>117</v>
      </c>
      <c r="E90" s="427" t="s">
        <v>168</v>
      </c>
      <c r="F90" s="427" t="s">
        <v>247</v>
      </c>
      <c r="G90" s="376" t="s">
        <v>91</v>
      </c>
      <c r="H90" s="429">
        <v>1161.76</v>
      </c>
      <c r="I90" s="3"/>
    </row>
    <row r="91" spans="2:9" x14ac:dyDescent="0.25">
      <c r="B91" s="426">
        <v>35731</v>
      </c>
      <c r="C91" s="427" t="s">
        <v>88</v>
      </c>
      <c r="D91" s="428" t="s">
        <v>89</v>
      </c>
      <c r="E91" s="427" t="s">
        <v>89</v>
      </c>
      <c r="F91" s="427" t="s">
        <v>248</v>
      </c>
      <c r="G91" s="376" t="s">
        <v>91</v>
      </c>
      <c r="H91" s="429">
        <v>2418.38</v>
      </c>
      <c r="I91" s="3"/>
    </row>
    <row r="92" spans="2:9" x14ac:dyDescent="0.25">
      <c r="B92" s="426">
        <v>44304</v>
      </c>
      <c r="C92" s="427" t="s">
        <v>88</v>
      </c>
      <c r="D92" s="428" t="s">
        <v>249</v>
      </c>
      <c r="E92" s="427" t="s">
        <v>249</v>
      </c>
      <c r="F92" s="427" t="s">
        <v>250</v>
      </c>
      <c r="G92" s="376" t="s">
        <v>91</v>
      </c>
      <c r="H92" s="429">
        <v>1446.11</v>
      </c>
      <c r="I92" s="3"/>
    </row>
    <row r="93" spans="2:9" x14ac:dyDescent="0.25">
      <c r="B93" s="426">
        <v>39233</v>
      </c>
      <c r="C93" s="427" t="s">
        <v>251</v>
      </c>
      <c r="D93" s="428" t="s">
        <v>252</v>
      </c>
      <c r="E93" s="427" t="s">
        <v>253</v>
      </c>
      <c r="F93" s="427" t="s">
        <v>254</v>
      </c>
      <c r="G93" s="376" t="s">
        <v>91</v>
      </c>
      <c r="H93" s="429">
        <v>1557.67</v>
      </c>
      <c r="I93" s="3"/>
    </row>
    <row r="94" spans="2:9" x14ac:dyDescent="0.25">
      <c r="B94" s="426">
        <v>44315</v>
      </c>
      <c r="C94" s="427" t="s">
        <v>159</v>
      </c>
      <c r="D94" s="428" t="s">
        <v>160</v>
      </c>
      <c r="E94" s="427" t="s">
        <v>255</v>
      </c>
      <c r="F94" s="427" t="s">
        <v>256</v>
      </c>
      <c r="G94" s="376" t="s">
        <v>91</v>
      </c>
      <c r="H94" s="429">
        <v>1670.72</v>
      </c>
      <c r="I94" s="3"/>
    </row>
    <row r="95" spans="2:9" x14ac:dyDescent="0.25">
      <c r="B95" s="426">
        <v>38695</v>
      </c>
      <c r="C95" s="427" t="s">
        <v>257</v>
      </c>
      <c r="D95" s="428" t="s">
        <v>258</v>
      </c>
      <c r="E95" s="427" t="s">
        <v>259</v>
      </c>
      <c r="F95" s="427" t="s">
        <v>260</v>
      </c>
      <c r="G95" s="376" t="s">
        <v>1111</v>
      </c>
      <c r="H95" s="429">
        <v>2489.59</v>
      </c>
      <c r="I95" s="3"/>
    </row>
    <row r="96" spans="2:9" x14ac:dyDescent="0.25">
      <c r="B96" s="426">
        <v>35552</v>
      </c>
      <c r="C96" s="427" t="s">
        <v>88</v>
      </c>
      <c r="D96" s="428" t="s">
        <v>94</v>
      </c>
      <c r="E96" s="427" t="s">
        <v>97</v>
      </c>
      <c r="F96" s="427" t="s">
        <v>261</v>
      </c>
      <c r="G96" s="376" t="s">
        <v>91</v>
      </c>
      <c r="H96" s="429">
        <v>1700.53</v>
      </c>
      <c r="I96" s="3"/>
    </row>
    <row r="97" spans="2:9" x14ac:dyDescent="0.25">
      <c r="B97" s="426">
        <v>39249</v>
      </c>
      <c r="C97" s="427" t="s">
        <v>88</v>
      </c>
      <c r="D97" s="428" t="s">
        <v>106</v>
      </c>
      <c r="E97" s="427" t="s">
        <v>262</v>
      </c>
      <c r="F97" s="427" t="s">
        <v>263</v>
      </c>
      <c r="G97" s="376" t="s">
        <v>91</v>
      </c>
      <c r="H97" s="429">
        <v>1254.42</v>
      </c>
      <c r="I97" s="3"/>
    </row>
    <row r="98" spans="2:9" x14ac:dyDescent="0.25">
      <c r="B98" s="426">
        <v>39933</v>
      </c>
      <c r="C98" s="427" t="s">
        <v>88</v>
      </c>
      <c r="D98" s="428" t="s">
        <v>106</v>
      </c>
      <c r="E98" s="427" t="s">
        <v>193</v>
      </c>
      <c r="F98" s="427" t="s">
        <v>264</v>
      </c>
      <c r="G98" s="376" t="s">
        <v>91</v>
      </c>
      <c r="H98" s="429">
        <v>1150.05</v>
      </c>
      <c r="I98" s="3"/>
    </row>
    <row r="99" spans="2:9" x14ac:dyDescent="0.25">
      <c r="B99" s="426">
        <v>41599</v>
      </c>
      <c r="C99" s="427" t="s">
        <v>88</v>
      </c>
      <c r="D99" s="428" t="s">
        <v>117</v>
      </c>
      <c r="E99" s="427" t="s">
        <v>265</v>
      </c>
      <c r="F99" s="427" t="s">
        <v>266</v>
      </c>
      <c r="G99" s="376" t="s">
        <v>91</v>
      </c>
      <c r="H99" s="429">
        <v>1011.79</v>
      </c>
      <c r="I99" s="3"/>
    </row>
    <row r="100" spans="2:9" x14ac:dyDescent="0.25">
      <c r="B100" s="426">
        <v>35726</v>
      </c>
      <c r="C100" s="427" t="s">
        <v>214</v>
      </c>
      <c r="D100" s="428" t="s">
        <v>215</v>
      </c>
      <c r="E100" s="427" t="s">
        <v>267</v>
      </c>
      <c r="F100" s="427" t="s">
        <v>268</v>
      </c>
      <c r="G100" s="376" t="s">
        <v>1111</v>
      </c>
      <c r="H100" s="429">
        <v>1632.99</v>
      </c>
      <c r="I100" s="3"/>
    </row>
    <row r="101" spans="2:9" x14ac:dyDescent="0.25">
      <c r="B101" s="426">
        <v>39520</v>
      </c>
      <c r="C101" s="427" t="s">
        <v>88</v>
      </c>
      <c r="D101" s="428" t="s">
        <v>117</v>
      </c>
      <c r="E101" s="427" t="s">
        <v>269</v>
      </c>
      <c r="F101" s="427" t="s">
        <v>270</v>
      </c>
      <c r="G101" s="376" t="s">
        <v>91</v>
      </c>
      <c r="H101" s="429">
        <v>1164.43</v>
      </c>
      <c r="I101" s="3"/>
    </row>
    <row r="102" spans="2:9" x14ac:dyDescent="0.25">
      <c r="B102" s="426">
        <v>44140</v>
      </c>
      <c r="C102" s="427" t="s">
        <v>214</v>
      </c>
      <c r="D102" s="428" t="s">
        <v>271</v>
      </c>
      <c r="E102" s="427" t="s">
        <v>272</v>
      </c>
      <c r="F102" s="427" t="s">
        <v>273</v>
      </c>
      <c r="G102" s="376" t="s">
        <v>91</v>
      </c>
      <c r="H102" s="429">
        <v>1682.64</v>
      </c>
      <c r="I102" s="3"/>
    </row>
    <row r="103" spans="2:9" x14ac:dyDescent="0.25">
      <c r="B103" s="426">
        <v>37833</v>
      </c>
      <c r="C103" s="427" t="s">
        <v>88</v>
      </c>
      <c r="D103" s="428" t="s">
        <v>106</v>
      </c>
      <c r="E103" s="427" t="s">
        <v>193</v>
      </c>
      <c r="F103" s="427" t="s">
        <v>274</v>
      </c>
      <c r="G103" s="376" t="s">
        <v>1111</v>
      </c>
      <c r="H103" s="429">
        <v>2285.9700000000003</v>
      </c>
      <c r="I103" s="3"/>
    </row>
    <row r="104" spans="2:9" x14ac:dyDescent="0.25">
      <c r="B104" s="426">
        <v>42110</v>
      </c>
      <c r="C104" s="427" t="s">
        <v>88</v>
      </c>
      <c r="D104" s="428" t="s">
        <v>106</v>
      </c>
      <c r="E104" s="427" t="s">
        <v>193</v>
      </c>
      <c r="F104" s="427" t="s">
        <v>275</v>
      </c>
      <c r="G104" s="376" t="s">
        <v>91</v>
      </c>
      <c r="H104" s="429">
        <v>1049.1600000000001</v>
      </c>
      <c r="I104" s="3"/>
    </row>
    <row r="105" spans="2:9" x14ac:dyDescent="0.25">
      <c r="B105" s="426">
        <v>39380</v>
      </c>
      <c r="C105" s="427" t="s">
        <v>88</v>
      </c>
      <c r="D105" s="428" t="s">
        <v>89</v>
      </c>
      <c r="E105" s="427" t="s">
        <v>89</v>
      </c>
      <c r="F105" s="427" t="s">
        <v>276</v>
      </c>
      <c r="G105" s="376" t="s">
        <v>91</v>
      </c>
      <c r="H105" s="429">
        <v>1670.82</v>
      </c>
      <c r="I105" s="3"/>
    </row>
    <row r="106" spans="2:9" x14ac:dyDescent="0.25">
      <c r="B106" s="426">
        <v>39415</v>
      </c>
      <c r="C106" s="427" t="s">
        <v>88</v>
      </c>
      <c r="D106" s="428" t="s">
        <v>117</v>
      </c>
      <c r="E106" s="427" t="s">
        <v>277</v>
      </c>
      <c r="F106" s="427" t="s">
        <v>278</v>
      </c>
      <c r="G106" s="376" t="s">
        <v>91</v>
      </c>
      <c r="H106" s="429">
        <v>1077.76</v>
      </c>
      <c r="I106" s="3"/>
    </row>
    <row r="107" spans="2:9" x14ac:dyDescent="0.25">
      <c r="B107" s="426">
        <v>37940</v>
      </c>
      <c r="C107" s="427" t="s">
        <v>88</v>
      </c>
      <c r="D107" s="428" t="s">
        <v>106</v>
      </c>
      <c r="E107" s="427" t="s">
        <v>249</v>
      </c>
      <c r="F107" s="427" t="s">
        <v>279</v>
      </c>
      <c r="G107" s="376" t="s">
        <v>1111</v>
      </c>
      <c r="H107" s="429">
        <v>1908.8400000000001</v>
      </c>
      <c r="I107" s="3"/>
    </row>
    <row r="108" spans="2:9" x14ac:dyDescent="0.25">
      <c r="B108" s="426">
        <v>41244</v>
      </c>
      <c r="C108" s="427" t="s">
        <v>185</v>
      </c>
      <c r="D108" s="428" t="s">
        <v>280</v>
      </c>
      <c r="E108" s="427" t="s">
        <v>281</v>
      </c>
      <c r="F108" s="427" t="s">
        <v>282</v>
      </c>
      <c r="G108" s="376" t="s">
        <v>91</v>
      </c>
      <c r="H108" s="429">
        <v>1135.57</v>
      </c>
      <c r="I108" s="3"/>
    </row>
    <row r="109" spans="2:9" x14ac:dyDescent="0.25">
      <c r="B109" s="426">
        <v>44007</v>
      </c>
      <c r="C109" s="427" t="s">
        <v>88</v>
      </c>
      <c r="D109" s="428" t="s">
        <v>283</v>
      </c>
      <c r="E109" s="427" t="s">
        <v>284</v>
      </c>
      <c r="F109" s="427" t="s">
        <v>285</v>
      </c>
      <c r="G109" s="376" t="s">
        <v>91</v>
      </c>
      <c r="H109" s="429">
        <v>1725.68</v>
      </c>
      <c r="I109" s="3"/>
    </row>
    <row r="110" spans="2:9" x14ac:dyDescent="0.25">
      <c r="B110" s="426">
        <v>39577</v>
      </c>
      <c r="C110" s="427" t="s">
        <v>185</v>
      </c>
      <c r="D110" s="428" t="s">
        <v>280</v>
      </c>
      <c r="E110" s="427" t="s">
        <v>286</v>
      </c>
      <c r="F110" s="427" t="s">
        <v>287</v>
      </c>
      <c r="G110" s="376" t="s">
        <v>91</v>
      </c>
      <c r="H110" s="429">
        <v>1943.4099999999999</v>
      </c>
      <c r="I110" s="3"/>
    </row>
    <row r="111" spans="2:9" x14ac:dyDescent="0.25">
      <c r="B111" s="426">
        <v>43804</v>
      </c>
      <c r="C111" s="427" t="s">
        <v>190</v>
      </c>
      <c r="D111" s="428" t="s">
        <v>191</v>
      </c>
      <c r="E111" s="427" t="s">
        <v>288</v>
      </c>
      <c r="F111" s="427" t="s">
        <v>289</v>
      </c>
      <c r="G111" s="376" t="s">
        <v>91</v>
      </c>
      <c r="H111" s="429">
        <v>1727.54</v>
      </c>
      <c r="I111" s="3"/>
    </row>
    <row r="112" spans="2:9" x14ac:dyDescent="0.25">
      <c r="B112" s="426">
        <v>38687</v>
      </c>
      <c r="C112" s="427" t="s">
        <v>185</v>
      </c>
      <c r="D112" s="428" t="s">
        <v>280</v>
      </c>
      <c r="E112" s="427" t="s">
        <v>281</v>
      </c>
      <c r="F112" s="427" t="s">
        <v>290</v>
      </c>
      <c r="G112" s="376" t="s">
        <v>91</v>
      </c>
      <c r="H112" s="429">
        <v>1216.9000000000001</v>
      </c>
      <c r="I112" s="3"/>
    </row>
    <row r="113" spans="2:9" x14ac:dyDescent="0.25">
      <c r="B113" s="426">
        <v>43734</v>
      </c>
      <c r="C113" s="427" t="s">
        <v>139</v>
      </c>
      <c r="D113" s="428" t="s">
        <v>140</v>
      </c>
      <c r="E113" s="427" t="s">
        <v>291</v>
      </c>
      <c r="F113" s="427" t="s">
        <v>292</v>
      </c>
      <c r="G113" s="376" t="s">
        <v>91</v>
      </c>
      <c r="H113" s="429">
        <v>1740.39</v>
      </c>
      <c r="I113" s="3"/>
    </row>
    <row r="114" spans="2:9" x14ac:dyDescent="0.25">
      <c r="B114" s="426">
        <v>35019</v>
      </c>
      <c r="C114" s="427" t="s">
        <v>251</v>
      </c>
      <c r="D114" s="428" t="s">
        <v>252</v>
      </c>
      <c r="E114" s="427" t="s">
        <v>253</v>
      </c>
      <c r="F114" s="427" t="s">
        <v>293</v>
      </c>
      <c r="G114" s="376" t="s">
        <v>91</v>
      </c>
      <c r="H114" s="429">
        <v>2871.8</v>
      </c>
      <c r="I114" s="3"/>
    </row>
    <row r="115" spans="2:9" x14ac:dyDescent="0.25">
      <c r="B115" s="426">
        <v>39416</v>
      </c>
      <c r="C115" s="427" t="s">
        <v>88</v>
      </c>
      <c r="D115" s="428" t="s">
        <v>117</v>
      </c>
      <c r="E115" s="427" t="s">
        <v>294</v>
      </c>
      <c r="F115" s="427" t="s">
        <v>295</v>
      </c>
      <c r="G115" s="376" t="s">
        <v>91</v>
      </c>
      <c r="H115" s="429">
        <v>1045.76</v>
      </c>
      <c r="I115" s="3"/>
    </row>
    <row r="116" spans="2:9" x14ac:dyDescent="0.25">
      <c r="B116" s="426">
        <v>38904</v>
      </c>
      <c r="C116" s="427" t="s">
        <v>88</v>
      </c>
      <c r="D116" s="428" t="s">
        <v>89</v>
      </c>
      <c r="E116" s="427" t="s">
        <v>89</v>
      </c>
      <c r="F116" s="427" t="s">
        <v>296</v>
      </c>
      <c r="G116" s="376" t="s">
        <v>91</v>
      </c>
      <c r="H116" s="429">
        <v>1939.42</v>
      </c>
      <c r="I116" s="3"/>
    </row>
    <row r="117" spans="2:9" x14ac:dyDescent="0.25">
      <c r="B117" s="426">
        <v>39414</v>
      </c>
      <c r="C117" s="427" t="s">
        <v>190</v>
      </c>
      <c r="D117" s="428" t="s">
        <v>191</v>
      </c>
      <c r="E117" s="427" t="s">
        <v>191</v>
      </c>
      <c r="F117" s="427" t="s">
        <v>297</v>
      </c>
      <c r="G117" s="376" t="s">
        <v>1111</v>
      </c>
      <c r="H117" s="429">
        <v>1792.97</v>
      </c>
      <c r="I117" s="3"/>
    </row>
    <row r="118" spans="2:9" x14ac:dyDescent="0.25">
      <c r="B118" s="426">
        <v>38505</v>
      </c>
      <c r="C118" s="427" t="s">
        <v>88</v>
      </c>
      <c r="D118" s="428" t="s">
        <v>117</v>
      </c>
      <c r="E118" s="427" t="s">
        <v>298</v>
      </c>
      <c r="F118" s="427" t="s">
        <v>299</v>
      </c>
      <c r="G118" s="376" t="s">
        <v>91</v>
      </c>
      <c r="H118" s="429">
        <v>1094.3900000000001</v>
      </c>
      <c r="I118" s="3"/>
    </row>
    <row r="119" spans="2:9" x14ac:dyDescent="0.25">
      <c r="B119" s="426">
        <v>41235</v>
      </c>
      <c r="C119" s="427" t="s">
        <v>88</v>
      </c>
      <c r="D119" s="428" t="s">
        <v>117</v>
      </c>
      <c r="E119" s="427" t="s">
        <v>300</v>
      </c>
      <c r="F119" s="427" t="s">
        <v>301</v>
      </c>
      <c r="G119" s="376" t="s">
        <v>91</v>
      </c>
      <c r="H119" s="429">
        <v>1110.8399999999999</v>
      </c>
      <c r="I119" s="3"/>
    </row>
    <row r="120" spans="2:9" x14ac:dyDescent="0.25">
      <c r="B120" s="426">
        <v>28411</v>
      </c>
      <c r="C120" s="427" t="s">
        <v>185</v>
      </c>
      <c r="D120" s="428" t="s">
        <v>280</v>
      </c>
      <c r="E120" s="427" t="s">
        <v>286</v>
      </c>
      <c r="F120" s="427" t="s">
        <v>302</v>
      </c>
      <c r="G120" s="376" t="s">
        <v>1111</v>
      </c>
      <c r="H120" s="429">
        <v>3796.2799999999997</v>
      </c>
      <c r="I120" s="3"/>
    </row>
    <row r="121" spans="2:9" x14ac:dyDescent="0.25">
      <c r="B121" s="426">
        <v>36825</v>
      </c>
      <c r="C121" s="427" t="s">
        <v>185</v>
      </c>
      <c r="D121" s="428" t="s">
        <v>280</v>
      </c>
      <c r="E121" s="427" t="s">
        <v>286</v>
      </c>
      <c r="F121" s="427" t="s">
        <v>303</v>
      </c>
      <c r="G121" s="376" t="s">
        <v>91</v>
      </c>
      <c r="H121" s="429">
        <v>1455.04</v>
      </c>
      <c r="I121" s="3"/>
    </row>
    <row r="122" spans="2:9" x14ac:dyDescent="0.25">
      <c r="B122" s="426">
        <v>40897</v>
      </c>
      <c r="C122" s="427" t="s">
        <v>304</v>
      </c>
      <c r="D122" s="428" t="s">
        <v>305</v>
      </c>
      <c r="E122" s="427" t="s">
        <v>306</v>
      </c>
      <c r="F122" s="427" t="s">
        <v>307</v>
      </c>
      <c r="G122" s="376" t="s">
        <v>91</v>
      </c>
      <c r="H122" s="429">
        <v>2959.2699999999995</v>
      </c>
      <c r="I122" s="3"/>
    </row>
    <row r="123" spans="2:9" x14ac:dyDescent="0.25">
      <c r="B123" s="426">
        <v>35368</v>
      </c>
      <c r="C123" s="427" t="s">
        <v>185</v>
      </c>
      <c r="D123" s="428" t="s">
        <v>280</v>
      </c>
      <c r="E123" s="427" t="s">
        <v>286</v>
      </c>
      <c r="F123" s="427" t="s">
        <v>308</v>
      </c>
      <c r="G123" s="376" t="s">
        <v>91</v>
      </c>
      <c r="H123" s="429">
        <v>2202.36</v>
      </c>
      <c r="I123" s="3"/>
    </row>
    <row r="124" spans="2:9" x14ac:dyDescent="0.25">
      <c r="B124" s="426">
        <v>39351</v>
      </c>
      <c r="C124" s="427" t="s">
        <v>220</v>
      </c>
      <c r="D124" s="428" t="s">
        <v>221</v>
      </c>
      <c r="E124" s="427" t="s">
        <v>309</v>
      </c>
      <c r="F124" s="427" t="s">
        <v>310</v>
      </c>
      <c r="G124" s="376" t="s">
        <v>91</v>
      </c>
      <c r="H124" s="429">
        <v>1698.81</v>
      </c>
      <c r="I124" s="3"/>
    </row>
    <row r="125" spans="2:9" x14ac:dyDescent="0.25">
      <c r="B125" s="426">
        <v>37931</v>
      </c>
      <c r="C125" s="427" t="s">
        <v>185</v>
      </c>
      <c r="D125" s="428" t="s">
        <v>280</v>
      </c>
      <c r="E125" s="427" t="s">
        <v>286</v>
      </c>
      <c r="F125" s="427" t="s">
        <v>311</v>
      </c>
      <c r="G125" s="376" t="s">
        <v>91</v>
      </c>
      <c r="H125" s="429">
        <v>2436.66</v>
      </c>
      <c r="I125" s="3"/>
    </row>
    <row r="126" spans="2:9" x14ac:dyDescent="0.25">
      <c r="B126" s="426">
        <v>44308</v>
      </c>
      <c r="C126" s="427" t="s">
        <v>190</v>
      </c>
      <c r="D126" s="428" t="s">
        <v>312</v>
      </c>
      <c r="E126" s="427" t="s">
        <v>313</v>
      </c>
      <c r="F126" s="427" t="s">
        <v>314</v>
      </c>
      <c r="G126" s="376" t="s">
        <v>91</v>
      </c>
      <c r="H126" s="429">
        <v>1701.8</v>
      </c>
      <c r="I126" s="3"/>
    </row>
    <row r="127" spans="2:9" x14ac:dyDescent="0.25">
      <c r="B127" s="426">
        <v>41179</v>
      </c>
      <c r="C127" s="427" t="s">
        <v>304</v>
      </c>
      <c r="D127" s="428" t="s">
        <v>305</v>
      </c>
      <c r="E127" s="427" t="s">
        <v>315</v>
      </c>
      <c r="F127" s="427" t="s">
        <v>316</v>
      </c>
      <c r="G127" s="376" t="s">
        <v>91</v>
      </c>
      <c r="H127" s="429">
        <v>2274.0500000000002</v>
      </c>
      <c r="I127" s="3"/>
    </row>
    <row r="128" spans="2:9" x14ac:dyDescent="0.25">
      <c r="B128" s="426">
        <v>44114</v>
      </c>
      <c r="C128" s="427" t="s">
        <v>231</v>
      </c>
      <c r="D128" s="428" t="s">
        <v>232</v>
      </c>
      <c r="E128" s="427" t="s">
        <v>233</v>
      </c>
      <c r="F128" s="427" t="s">
        <v>317</v>
      </c>
      <c r="G128" s="376" t="s">
        <v>91</v>
      </c>
      <c r="H128" s="429">
        <v>1751.07</v>
      </c>
      <c r="I128" s="3"/>
    </row>
    <row r="129" spans="2:9" x14ac:dyDescent="0.25">
      <c r="B129" s="426">
        <v>37889</v>
      </c>
      <c r="C129" s="427" t="s">
        <v>318</v>
      </c>
      <c r="D129" s="428" t="s">
        <v>319</v>
      </c>
      <c r="E129" s="427" t="s">
        <v>320</v>
      </c>
      <c r="F129" s="427" t="s">
        <v>321</v>
      </c>
      <c r="G129" s="376" t="s">
        <v>91</v>
      </c>
      <c r="H129" s="429">
        <v>3336.08</v>
      </c>
      <c r="I129" s="3"/>
    </row>
    <row r="130" spans="2:9" x14ac:dyDescent="0.25">
      <c r="B130" s="426">
        <v>40150</v>
      </c>
      <c r="C130" s="427" t="s">
        <v>318</v>
      </c>
      <c r="D130" s="428" t="s">
        <v>319</v>
      </c>
      <c r="E130" s="427" t="s">
        <v>320</v>
      </c>
      <c r="F130" s="427" t="s">
        <v>322</v>
      </c>
      <c r="G130" s="376" t="s">
        <v>91</v>
      </c>
      <c r="H130" s="429">
        <v>1786.6399999999999</v>
      </c>
      <c r="I130" s="3"/>
    </row>
    <row r="131" spans="2:9" x14ac:dyDescent="0.25">
      <c r="B131" s="426">
        <v>41611</v>
      </c>
      <c r="C131" s="427" t="s">
        <v>185</v>
      </c>
      <c r="D131" s="428" t="s">
        <v>280</v>
      </c>
      <c r="E131" s="427" t="s">
        <v>323</v>
      </c>
      <c r="F131" s="427" t="s">
        <v>324</v>
      </c>
      <c r="G131" s="376" t="s">
        <v>91</v>
      </c>
      <c r="H131" s="429">
        <v>1714.03</v>
      </c>
      <c r="I131" s="3"/>
    </row>
    <row r="132" spans="2:9" x14ac:dyDescent="0.25">
      <c r="B132" s="426">
        <v>34269</v>
      </c>
      <c r="C132" s="427" t="s">
        <v>318</v>
      </c>
      <c r="D132" s="428" t="s">
        <v>319</v>
      </c>
      <c r="E132" s="427" t="s">
        <v>320</v>
      </c>
      <c r="F132" s="427" t="s">
        <v>325</v>
      </c>
      <c r="G132" s="376" t="s">
        <v>91</v>
      </c>
      <c r="H132" s="429">
        <v>3643.22</v>
      </c>
      <c r="I132" s="3"/>
    </row>
    <row r="133" spans="2:9" x14ac:dyDescent="0.25">
      <c r="B133" s="426">
        <v>44301</v>
      </c>
      <c r="C133" s="427" t="s">
        <v>163</v>
      </c>
      <c r="D133" s="428" t="s">
        <v>165</v>
      </c>
      <c r="E133" s="427" t="s">
        <v>165</v>
      </c>
      <c r="F133" s="427" t="s">
        <v>326</v>
      </c>
      <c r="G133" s="376" t="s">
        <v>91</v>
      </c>
      <c r="H133" s="429">
        <v>1774.31</v>
      </c>
      <c r="I133" s="3"/>
    </row>
    <row r="134" spans="2:9" x14ac:dyDescent="0.25">
      <c r="B134" s="426">
        <v>39702</v>
      </c>
      <c r="C134" s="427" t="s">
        <v>197</v>
      </c>
      <c r="D134" s="428" t="s">
        <v>198</v>
      </c>
      <c r="E134" s="427" t="s">
        <v>327</v>
      </c>
      <c r="F134" s="427" t="s">
        <v>328</v>
      </c>
      <c r="G134" s="376" t="s">
        <v>91</v>
      </c>
      <c r="H134" s="429">
        <v>1107.1199999999999</v>
      </c>
      <c r="I134" s="3"/>
    </row>
    <row r="135" spans="2:9" x14ac:dyDescent="0.25">
      <c r="B135" s="426">
        <v>42081</v>
      </c>
      <c r="C135" s="427" t="s">
        <v>304</v>
      </c>
      <c r="D135" s="428" t="s">
        <v>305</v>
      </c>
      <c r="E135" s="427" t="s">
        <v>329</v>
      </c>
      <c r="F135" s="427" t="s">
        <v>330</v>
      </c>
      <c r="G135" s="376" t="s">
        <v>91</v>
      </c>
      <c r="H135" s="429">
        <v>2263.9299999999998</v>
      </c>
      <c r="I135" s="3"/>
    </row>
    <row r="136" spans="2:9" x14ac:dyDescent="0.25">
      <c r="B136" s="426">
        <v>40890</v>
      </c>
      <c r="C136" s="427" t="s">
        <v>172</v>
      </c>
      <c r="D136" s="428" t="s">
        <v>183</v>
      </c>
      <c r="E136" s="427" t="s">
        <v>331</v>
      </c>
      <c r="F136" s="427" t="s">
        <v>332</v>
      </c>
      <c r="G136" s="376" t="s">
        <v>91</v>
      </c>
      <c r="H136" s="429">
        <v>2122.0100000000002</v>
      </c>
      <c r="I136" s="3"/>
    </row>
    <row r="137" spans="2:9" x14ac:dyDescent="0.25">
      <c r="B137" s="426">
        <v>41765</v>
      </c>
      <c r="C137" s="427" t="s">
        <v>304</v>
      </c>
      <c r="D137" s="428" t="s">
        <v>305</v>
      </c>
      <c r="E137" s="427" t="s">
        <v>306</v>
      </c>
      <c r="F137" s="427" t="s">
        <v>333</v>
      </c>
      <c r="G137" s="376" t="s">
        <v>91</v>
      </c>
      <c r="H137" s="429">
        <v>2178.63</v>
      </c>
      <c r="I137" s="3"/>
    </row>
    <row r="138" spans="2:9" x14ac:dyDescent="0.25">
      <c r="B138" s="426">
        <v>32609</v>
      </c>
      <c r="C138" s="427" t="s">
        <v>334</v>
      </c>
      <c r="D138" s="428" t="s">
        <v>335</v>
      </c>
      <c r="E138" s="427" t="s">
        <v>336</v>
      </c>
      <c r="F138" s="427" t="s">
        <v>337</v>
      </c>
      <c r="G138" s="376" t="s">
        <v>91</v>
      </c>
      <c r="H138" s="429">
        <v>3125.5</v>
      </c>
      <c r="I138" s="3"/>
    </row>
    <row r="139" spans="2:9" x14ac:dyDescent="0.25">
      <c r="B139" s="426">
        <v>44152</v>
      </c>
      <c r="C139" s="427" t="s">
        <v>338</v>
      </c>
      <c r="D139" s="428" t="s">
        <v>339</v>
      </c>
      <c r="E139" s="427" t="s">
        <v>340</v>
      </c>
      <c r="F139" s="427" t="s">
        <v>341</v>
      </c>
      <c r="G139" s="376" t="s">
        <v>91</v>
      </c>
      <c r="H139" s="429">
        <v>1780.25</v>
      </c>
      <c r="I139" s="3"/>
    </row>
    <row r="140" spans="2:9" x14ac:dyDescent="0.25">
      <c r="B140" s="426">
        <v>38330</v>
      </c>
      <c r="C140" s="427" t="s">
        <v>190</v>
      </c>
      <c r="D140" s="428" t="s">
        <v>191</v>
      </c>
      <c r="E140" s="427" t="s">
        <v>191</v>
      </c>
      <c r="F140" s="427" t="s">
        <v>342</v>
      </c>
      <c r="G140" s="376" t="s">
        <v>91</v>
      </c>
      <c r="H140" s="429">
        <v>1332.88</v>
      </c>
      <c r="I140" s="3"/>
    </row>
    <row r="141" spans="2:9" x14ac:dyDescent="0.25">
      <c r="B141" s="426">
        <v>42276</v>
      </c>
      <c r="C141" s="427" t="s">
        <v>257</v>
      </c>
      <c r="D141" s="428" t="s">
        <v>258</v>
      </c>
      <c r="E141" s="427" t="s">
        <v>259</v>
      </c>
      <c r="F141" s="427" t="s">
        <v>343</v>
      </c>
      <c r="G141" s="376" t="s">
        <v>91</v>
      </c>
      <c r="H141" s="429">
        <v>2352.52</v>
      </c>
      <c r="I141" s="3"/>
    </row>
    <row r="142" spans="2:9" x14ac:dyDescent="0.25">
      <c r="B142" s="426">
        <v>42243</v>
      </c>
      <c r="C142" s="427" t="s">
        <v>318</v>
      </c>
      <c r="D142" s="428" t="s">
        <v>319</v>
      </c>
      <c r="E142" s="427" t="s">
        <v>320</v>
      </c>
      <c r="F142" s="427" t="s">
        <v>344</v>
      </c>
      <c r="G142" s="376" t="s">
        <v>91</v>
      </c>
      <c r="H142" s="429">
        <v>2199.5100000000002</v>
      </c>
      <c r="I142" s="3"/>
    </row>
    <row r="143" spans="2:9" x14ac:dyDescent="0.25">
      <c r="B143" s="426">
        <v>31330</v>
      </c>
      <c r="C143" s="427" t="s">
        <v>172</v>
      </c>
      <c r="D143" s="428" t="s">
        <v>183</v>
      </c>
      <c r="E143" s="427" t="s">
        <v>173</v>
      </c>
      <c r="F143" s="427" t="s">
        <v>345</v>
      </c>
      <c r="G143" s="376" t="s">
        <v>91</v>
      </c>
      <c r="H143" s="429">
        <v>5092.4299999999994</v>
      </c>
      <c r="I143" s="3"/>
    </row>
    <row r="144" spans="2:9" x14ac:dyDescent="0.25">
      <c r="B144" s="426">
        <v>39535</v>
      </c>
      <c r="C144" s="427" t="s">
        <v>88</v>
      </c>
      <c r="D144" s="428" t="s">
        <v>89</v>
      </c>
      <c r="E144" s="427" t="s">
        <v>89</v>
      </c>
      <c r="F144" s="427" t="s">
        <v>346</v>
      </c>
      <c r="G144" s="376" t="s">
        <v>91</v>
      </c>
      <c r="H144" s="429">
        <v>2094</v>
      </c>
      <c r="I144" s="3"/>
    </row>
    <row r="145" spans="2:9" x14ac:dyDescent="0.25">
      <c r="B145" s="426">
        <v>44278</v>
      </c>
      <c r="C145" s="427" t="s">
        <v>88</v>
      </c>
      <c r="D145" s="428" t="s">
        <v>117</v>
      </c>
      <c r="E145" s="427" t="s">
        <v>147</v>
      </c>
      <c r="F145" s="427" t="s">
        <v>347</v>
      </c>
      <c r="G145" s="376" t="s">
        <v>91</v>
      </c>
      <c r="H145" s="429">
        <v>1826.53</v>
      </c>
      <c r="I145" s="3"/>
    </row>
    <row r="146" spans="2:9" x14ac:dyDescent="0.25">
      <c r="B146" s="426">
        <v>43795</v>
      </c>
      <c r="C146" s="427" t="s">
        <v>243</v>
      </c>
      <c r="D146" s="428" t="s">
        <v>244</v>
      </c>
      <c r="E146" s="427" t="s">
        <v>245</v>
      </c>
      <c r="F146" s="427" t="s">
        <v>348</v>
      </c>
      <c r="G146" s="376" t="s">
        <v>91</v>
      </c>
      <c r="H146" s="429">
        <v>1825.46</v>
      </c>
      <c r="I146" s="3"/>
    </row>
    <row r="147" spans="2:9" x14ac:dyDescent="0.25">
      <c r="B147" s="426">
        <v>44312</v>
      </c>
      <c r="C147" s="427" t="s">
        <v>185</v>
      </c>
      <c r="D147" s="428" t="s">
        <v>349</v>
      </c>
      <c r="E147" s="427" t="s">
        <v>350</v>
      </c>
      <c r="F147" s="427" t="s">
        <v>351</v>
      </c>
      <c r="G147" s="376" t="s">
        <v>91</v>
      </c>
      <c r="H147" s="429">
        <v>1838.63</v>
      </c>
      <c r="I147" s="3"/>
    </row>
    <row r="148" spans="2:9" x14ac:dyDescent="0.25">
      <c r="B148" s="426">
        <v>39931</v>
      </c>
      <c r="C148" s="427" t="s">
        <v>172</v>
      </c>
      <c r="D148" s="428" t="s">
        <v>183</v>
      </c>
      <c r="E148" s="427" t="s">
        <v>173</v>
      </c>
      <c r="F148" s="427" t="s">
        <v>352</v>
      </c>
      <c r="G148" s="376" t="s">
        <v>91</v>
      </c>
      <c r="H148" s="429">
        <v>2060.75</v>
      </c>
      <c r="I148" s="3"/>
    </row>
    <row r="149" spans="2:9" x14ac:dyDescent="0.25">
      <c r="B149" s="426">
        <v>41942</v>
      </c>
      <c r="C149" s="427" t="s">
        <v>257</v>
      </c>
      <c r="D149" s="428" t="s">
        <v>258</v>
      </c>
      <c r="E149" s="427" t="s">
        <v>259</v>
      </c>
      <c r="F149" s="427" t="s">
        <v>353</v>
      </c>
      <c r="G149" s="376" t="s">
        <v>91</v>
      </c>
      <c r="H149" s="429">
        <v>2129.5100000000002</v>
      </c>
      <c r="I149" s="3"/>
    </row>
    <row r="150" spans="2:9" x14ac:dyDescent="0.25">
      <c r="B150" s="426">
        <v>31371</v>
      </c>
      <c r="C150" s="427" t="s">
        <v>172</v>
      </c>
      <c r="D150" s="428" t="s">
        <v>183</v>
      </c>
      <c r="E150" s="427" t="s">
        <v>173</v>
      </c>
      <c r="F150" s="427" t="s">
        <v>354</v>
      </c>
      <c r="G150" s="376" t="s">
        <v>91</v>
      </c>
      <c r="H150" s="429">
        <v>4456.7700000000004</v>
      </c>
      <c r="I150" s="3"/>
    </row>
    <row r="151" spans="2:9" x14ac:dyDescent="0.25">
      <c r="B151" s="426">
        <v>38694</v>
      </c>
      <c r="C151" s="427" t="s">
        <v>220</v>
      </c>
      <c r="D151" s="428" t="s">
        <v>221</v>
      </c>
      <c r="E151" s="427" t="s">
        <v>355</v>
      </c>
      <c r="F151" s="427" t="s">
        <v>356</v>
      </c>
      <c r="G151" s="376" t="s">
        <v>91</v>
      </c>
      <c r="H151" s="429">
        <v>1473.93</v>
      </c>
      <c r="I151" s="3"/>
    </row>
    <row r="152" spans="2:9" x14ac:dyDescent="0.25">
      <c r="B152" s="426">
        <v>42307</v>
      </c>
      <c r="C152" s="427" t="s">
        <v>220</v>
      </c>
      <c r="D152" s="428" t="s">
        <v>221</v>
      </c>
      <c r="E152" s="427" t="s">
        <v>357</v>
      </c>
      <c r="F152" s="427" t="s">
        <v>358</v>
      </c>
      <c r="G152" s="376" t="s">
        <v>91</v>
      </c>
      <c r="H152" s="429">
        <v>2052.65</v>
      </c>
      <c r="I152" s="3"/>
    </row>
    <row r="153" spans="2:9" x14ac:dyDescent="0.25">
      <c r="B153" s="426">
        <v>41103</v>
      </c>
      <c r="C153" s="427" t="s">
        <v>172</v>
      </c>
      <c r="D153" s="428" t="s">
        <v>183</v>
      </c>
      <c r="E153" s="427" t="s">
        <v>173</v>
      </c>
      <c r="F153" s="427" t="s">
        <v>359</v>
      </c>
      <c r="G153" s="376" t="s">
        <v>91</v>
      </c>
      <c r="H153" s="429">
        <v>2485.63</v>
      </c>
      <c r="I153" s="3"/>
    </row>
    <row r="154" spans="2:9" x14ac:dyDescent="0.25">
      <c r="B154" s="426">
        <v>31491</v>
      </c>
      <c r="C154" s="427" t="s">
        <v>220</v>
      </c>
      <c r="D154" s="428" t="s">
        <v>221</v>
      </c>
      <c r="E154" s="427" t="s">
        <v>309</v>
      </c>
      <c r="F154" s="427" t="s">
        <v>360</v>
      </c>
      <c r="G154" s="376" t="s">
        <v>91</v>
      </c>
      <c r="H154" s="429">
        <v>3224.09</v>
      </c>
      <c r="I154" s="3"/>
    </row>
    <row r="155" spans="2:9" x14ac:dyDescent="0.25">
      <c r="B155" s="426">
        <v>39758</v>
      </c>
      <c r="C155" s="427" t="s">
        <v>220</v>
      </c>
      <c r="D155" s="428" t="s">
        <v>221</v>
      </c>
      <c r="E155" s="427" t="s">
        <v>361</v>
      </c>
      <c r="F155" s="427" t="s">
        <v>362</v>
      </c>
      <c r="G155" s="376" t="s">
        <v>91</v>
      </c>
      <c r="H155" s="429">
        <v>1825.64</v>
      </c>
      <c r="I155" s="3"/>
    </row>
    <row r="156" spans="2:9" x14ac:dyDescent="0.25">
      <c r="B156" s="426">
        <v>37203</v>
      </c>
      <c r="C156" s="427" t="s">
        <v>220</v>
      </c>
      <c r="D156" s="428" t="s">
        <v>221</v>
      </c>
      <c r="E156" s="427" t="s">
        <v>309</v>
      </c>
      <c r="F156" s="427" t="s">
        <v>363</v>
      </c>
      <c r="G156" s="376" t="s">
        <v>91</v>
      </c>
      <c r="H156" s="429">
        <v>2388</v>
      </c>
      <c r="I156" s="3"/>
    </row>
    <row r="157" spans="2:9" x14ac:dyDescent="0.25">
      <c r="B157" s="426">
        <v>44026</v>
      </c>
      <c r="C157" s="427" t="s">
        <v>304</v>
      </c>
      <c r="D157" s="428" t="s">
        <v>364</v>
      </c>
      <c r="E157" s="427" t="s">
        <v>306</v>
      </c>
      <c r="F157" s="427" t="s">
        <v>365</v>
      </c>
      <c r="G157" s="376" t="s">
        <v>91</v>
      </c>
      <c r="H157" s="429">
        <v>1850.74</v>
      </c>
      <c r="I157" s="3"/>
    </row>
    <row r="158" spans="2:9" x14ac:dyDescent="0.25">
      <c r="B158" s="426">
        <v>41074</v>
      </c>
      <c r="C158" s="427" t="s">
        <v>220</v>
      </c>
      <c r="D158" s="428" t="s">
        <v>221</v>
      </c>
      <c r="E158" s="427" t="s">
        <v>309</v>
      </c>
      <c r="F158" s="427" t="s">
        <v>366</v>
      </c>
      <c r="G158" s="376" t="s">
        <v>91</v>
      </c>
      <c r="H158" s="429">
        <v>1018.52</v>
      </c>
      <c r="I158" s="3"/>
    </row>
    <row r="159" spans="2:9" x14ac:dyDescent="0.25">
      <c r="B159" s="426">
        <v>43381</v>
      </c>
      <c r="C159" s="427" t="s">
        <v>220</v>
      </c>
      <c r="D159" s="428" t="s">
        <v>367</v>
      </c>
      <c r="E159" s="427" t="s">
        <v>309</v>
      </c>
      <c r="F159" s="427" t="s">
        <v>368</v>
      </c>
      <c r="G159" s="376" t="s">
        <v>91</v>
      </c>
      <c r="H159" s="429">
        <v>1878.95</v>
      </c>
      <c r="I159" s="3"/>
    </row>
    <row r="160" spans="2:9" x14ac:dyDescent="0.25">
      <c r="B160" s="426">
        <v>32086</v>
      </c>
      <c r="C160" s="427" t="s">
        <v>220</v>
      </c>
      <c r="D160" s="428" t="s">
        <v>221</v>
      </c>
      <c r="E160" s="427" t="s">
        <v>309</v>
      </c>
      <c r="F160" s="427" t="s">
        <v>369</v>
      </c>
      <c r="G160" s="376" t="s">
        <v>1111</v>
      </c>
      <c r="H160" s="429">
        <v>2262.2600000000002</v>
      </c>
      <c r="I160" s="3"/>
    </row>
    <row r="161" spans="2:9" x14ac:dyDescent="0.25">
      <c r="B161" s="426">
        <v>43580</v>
      </c>
      <c r="C161" s="427" t="s">
        <v>172</v>
      </c>
      <c r="D161" s="428" t="s">
        <v>183</v>
      </c>
      <c r="E161" s="427" t="s">
        <v>370</v>
      </c>
      <c r="F161" s="427" t="s">
        <v>371</v>
      </c>
      <c r="G161" s="376" t="s">
        <v>91</v>
      </c>
      <c r="H161" s="429">
        <v>1999.22</v>
      </c>
      <c r="I161" s="3"/>
    </row>
    <row r="162" spans="2:9" x14ac:dyDescent="0.25">
      <c r="B162" s="426">
        <v>41941</v>
      </c>
      <c r="C162" s="427" t="s">
        <v>251</v>
      </c>
      <c r="D162" s="428" t="s">
        <v>252</v>
      </c>
      <c r="E162" s="427" t="s">
        <v>253</v>
      </c>
      <c r="F162" s="427" t="s">
        <v>372</v>
      </c>
      <c r="G162" s="376" t="s">
        <v>91</v>
      </c>
      <c r="H162" s="429">
        <v>2450.69</v>
      </c>
      <c r="I162" s="3"/>
    </row>
    <row r="163" spans="2:9" x14ac:dyDescent="0.25">
      <c r="B163" s="426">
        <v>32097</v>
      </c>
      <c r="C163" s="427" t="s">
        <v>172</v>
      </c>
      <c r="D163" s="428" t="s">
        <v>183</v>
      </c>
      <c r="E163" s="427" t="s">
        <v>173</v>
      </c>
      <c r="F163" s="427" t="s">
        <v>373</v>
      </c>
      <c r="G163" s="376" t="s">
        <v>91</v>
      </c>
      <c r="H163" s="429">
        <v>1999.58</v>
      </c>
      <c r="I163" s="3"/>
    </row>
    <row r="164" spans="2:9" x14ac:dyDescent="0.25">
      <c r="B164" s="426">
        <v>40157</v>
      </c>
      <c r="C164" s="427" t="s">
        <v>190</v>
      </c>
      <c r="D164" s="428" t="s">
        <v>228</v>
      </c>
      <c r="E164" s="427" t="s">
        <v>374</v>
      </c>
      <c r="F164" s="427" t="s">
        <v>375</v>
      </c>
      <c r="G164" s="376" t="s">
        <v>1111</v>
      </c>
      <c r="H164" s="429">
        <v>1135.77</v>
      </c>
      <c r="I164" s="3"/>
    </row>
    <row r="165" spans="2:9" x14ac:dyDescent="0.25">
      <c r="B165" s="426">
        <v>36804</v>
      </c>
      <c r="C165" s="427" t="s">
        <v>172</v>
      </c>
      <c r="D165" s="428" t="s">
        <v>183</v>
      </c>
      <c r="E165" s="427" t="s">
        <v>376</v>
      </c>
      <c r="F165" s="427" t="s">
        <v>377</v>
      </c>
      <c r="G165" s="376" t="s">
        <v>91</v>
      </c>
      <c r="H165" s="429">
        <v>2042.72</v>
      </c>
      <c r="I165" s="3"/>
    </row>
    <row r="166" spans="2:9" x14ac:dyDescent="0.25">
      <c r="B166" s="426">
        <v>40724</v>
      </c>
      <c r="C166" s="427" t="s">
        <v>172</v>
      </c>
      <c r="D166" s="428" t="s">
        <v>183</v>
      </c>
      <c r="E166" s="427" t="s">
        <v>378</v>
      </c>
      <c r="F166" s="427" t="s">
        <v>379</v>
      </c>
      <c r="G166" s="376" t="s">
        <v>91</v>
      </c>
      <c r="H166" s="429">
        <v>1963.52</v>
      </c>
      <c r="I166" s="3"/>
    </row>
    <row r="167" spans="2:9" x14ac:dyDescent="0.25">
      <c r="B167" s="426">
        <v>41590</v>
      </c>
      <c r="C167" s="427" t="s">
        <v>251</v>
      </c>
      <c r="D167" s="428" t="s">
        <v>252</v>
      </c>
      <c r="E167" s="427" t="s">
        <v>253</v>
      </c>
      <c r="F167" s="427" t="s">
        <v>380</v>
      </c>
      <c r="G167" s="376" t="s">
        <v>91</v>
      </c>
      <c r="H167" s="429">
        <v>1526.79</v>
      </c>
      <c r="I167" s="3"/>
    </row>
    <row r="168" spans="2:9" x14ac:dyDescent="0.25">
      <c r="B168" s="426">
        <v>29095</v>
      </c>
      <c r="C168" s="427" t="s">
        <v>190</v>
      </c>
      <c r="D168" s="428" t="s">
        <v>191</v>
      </c>
      <c r="E168" s="427" t="s">
        <v>191</v>
      </c>
      <c r="F168" s="427" t="s">
        <v>381</v>
      </c>
      <c r="G168" s="376" t="s">
        <v>1111</v>
      </c>
      <c r="H168" s="429">
        <v>2312.8900000000003</v>
      </c>
      <c r="I168" s="3"/>
    </row>
    <row r="169" spans="2:9" x14ac:dyDescent="0.25">
      <c r="B169" s="426">
        <v>39597</v>
      </c>
      <c r="C169" s="427" t="s">
        <v>88</v>
      </c>
      <c r="D169" s="428" t="s">
        <v>117</v>
      </c>
      <c r="E169" s="427" t="s">
        <v>382</v>
      </c>
      <c r="F169" s="427" t="s">
        <v>383</v>
      </c>
      <c r="G169" s="376" t="s">
        <v>91</v>
      </c>
      <c r="H169" s="429">
        <v>1050.1199999999999</v>
      </c>
      <c r="I169" s="3"/>
    </row>
    <row r="170" spans="2:9" x14ac:dyDescent="0.25">
      <c r="B170" s="426">
        <v>39044</v>
      </c>
      <c r="C170" s="427" t="s">
        <v>304</v>
      </c>
      <c r="D170" s="428" t="s">
        <v>305</v>
      </c>
      <c r="E170" s="427" t="s">
        <v>306</v>
      </c>
      <c r="F170" s="427" t="s">
        <v>384</v>
      </c>
      <c r="G170" s="376" t="s">
        <v>1111</v>
      </c>
      <c r="H170" s="429">
        <v>2009.94</v>
      </c>
      <c r="I170" s="3"/>
    </row>
    <row r="171" spans="2:9" x14ac:dyDescent="0.25">
      <c r="B171" s="426">
        <v>43270</v>
      </c>
      <c r="C171" s="427" t="s">
        <v>88</v>
      </c>
      <c r="D171" s="428" t="s">
        <v>280</v>
      </c>
      <c r="E171" s="427" t="s">
        <v>385</v>
      </c>
      <c r="F171" s="427" t="s">
        <v>386</v>
      </c>
      <c r="G171" s="376" t="s">
        <v>1111</v>
      </c>
      <c r="H171" s="429">
        <v>1964.69</v>
      </c>
      <c r="I171" s="3"/>
    </row>
    <row r="172" spans="2:9" x14ac:dyDescent="0.25">
      <c r="B172" s="426">
        <v>40283</v>
      </c>
      <c r="C172" s="427" t="s">
        <v>304</v>
      </c>
      <c r="D172" s="428" t="s">
        <v>305</v>
      </c>
      <c r="E172" s="427" t="s">
        <v>306</v>
      </c>
      <c r="F172" s="427" t="s">
        <v>387</v>
      </c>
      <c r="G172" s="376" t="s">
        <v>91</v>
      </c>
      <c r="H172" s="429">
        <v>2046.9900000000002</v>
      </c>
      <c r="I172" s="3"/>
    </row>
    <row r="173" spans="2:9" x14ac:dyDescent="0.25">
      <c r="B173" s="426">
        <v>29825</v>
      </c>
      <c r="C173" s="427" t="s">
        <v>190</v>
      </c>
      <c r="D173" s="428" t="s">
        <v>191</v>
      </c>
      <c r="E173" s="427" t="s">
        <v>191</v>
      </c>
      <c r="F173" s="427" t="s">
        <v>388</v>
      </c>
      <c r="G173" s="376" t="s">
        <v>1111</v>
      </c>
      <c r="H173" s="429">
        <v>2840.05</v>
      </c>
      <c r="I173" s="3"/>
    </row>
    <row r="174" spans="2:9" x14ac:dyDescent="0.25">
      <c r="B174" s="426">
        <v>39716</v>
      </c>
      <c r="C174" s="427" t="s">
        <v>190</v>
      </c>
      <c r="D174" s="428" t="s">
        <v>191</v>
      </c>
      <c r="E174" s="427" t="s">
        <v>389</v>
      </c>
      <c r="F174" s="427" t="s">
        <v>390</v>
      </c>
      <c r="G174" s="376" t="s">
        <v>91</v>
      </c>
      <c r="H174" s="429">
        <v>1682</v>
      </c>
      <c r="I174" s="3"/>
    </row>
    <row r="175" spans="2:9" x14ac:dyDescent="0.25">
      <c r="B175" s="426">
        <v>43622</v>
      </c>
      <c r="C175" s="427" t="s">
        <v>185</v>
      </c>
      <c r="D175" s="428" t="s">
        <v>280</v>
      </c>
      <c r="E175" s="427" t="s">
        <v>286</v>
      </c>
      <c r="F175" s="427" t="s">
        <v>391</v>
      </c>
      <c r="G175" s="376" t="s">
        <v>91</v>
      </c>
      <c r="H175" s="429">
        <v>2030.98</v>
      </c>
      <c r="I175" s="3"/>
    </row>
    <row r="176" spans="2:9" x14ac:dyDescent="0.25">
      <c r="B176" s="426">
        <v>36847</v>
      </c>
      <c r="C176" s="427" t="s">
        <v>190</v>
      </c>
      <c r="D176" s="428" t="s">
        <v>191</v>
      </c>
      <c r="E176" s="427" t="s">
        <v>191</v>
      </c>
      <c r="F176" s="427" t="s">
        <v>392</v>
      </c>
      <c r="G176" s="376" t="s">
        <v>91</v>
      </c>
      <c r="H176" s="429">
        <v>1806.06</v>
      </c>
      <c r="I176" s="3"/>
    </row>
    <row r="177" spans="2:9" x14ac:dyDescent="0.25">
      <c r="B177" s="426">
        <v>41600</v>
      </c>
      <c r="C177" s="427" t="s">
        <v>190</v>
      </c>
      <c r="D177" s="428" t="s">
        <v>191</v>
      </c>
      <c r="E177" s="427" t="s">
        <v>191</v>
      </c>
      <c r="F177" s="427" t="s">
        <v>393</v>
      </c>
      <c r="G177" s="376" t="s">
        <v>1111</v>
      </c>
      <c r="H177" s="429">
        <v>968.97</v>
      </c>
      <c r="I177" s="3"/>
    </row>
    <row r="178" spans="2:9" x14ac:dyDescent="0.25">
      <c r="B178" s="426">
        <v>39779</v>
      </c>
      <c r="C178" s="427" t="s">
        <v>88</v>
      </c>
      <c r="D178" s="428" t="s">
        <v>106</v>
      </c>
      <c r="E178" s="427" t="s">
        <v>394</v>
      </c>
      <c r="F178" s="427" t="s">
        <v>395</v>
      </c>
      <c r="G178" s="376" t="s">
        <v>91</v>
      </c>
      <c r="H178" s="429">
        <v>1582</v>
      </c>
      <c r="I178" s="3"/>
    </row>
    <row r="179" spans="2:9" x14ac:dyDescent="0.25">
      <c r="B179" s="426">
        <v>38078</v>
      </c>
      <c r="C179" s="427" t="s">
        <v>190</v>
      </c>
      <c r="D179" s="428" t="s">
        <v>228</v>
      </c>
      <c r="E179" s="427" t="s">
        <v>396</v>
      </c>
      <c r="F179" s="427" t="s">
        <v>397</v>
      </c>
      <c r="G179" s="376" t="s">
        <v>91</v>
      </c>
      <c r="H179" s="429">
        <v>1911.27</v>
      </c>
      <c r="I179" s="3"/>
    </row>
    <row r="180" spans="2:9" x14ac:dyDescent="0.25">
      <c r="B180" s="426">
        <v>41542</v>
      </c>
      <c r="C180" s="427" t="s">
        <v>334</v>
      </c>
      <c r="D180" s="428" t="s">
        <v>335</v>
      </c>
      <c r="E180" s="427" t="s">
        <v>398</v>
      </c>
      <c r="F180" s="427" t="s">
        <v>399</v>
      </c>
      <c r="G180" s="376" t="s">
        <v>1111</v>
      </c>
      <c r="H180" s="429">
        <v>1136.56</v>
      </c>
      <c r="I180" s="3"/>
    </row>
    <row r="181" spans="2:9" x14ac:dyDescent="0.25">
      <c r="B181" s="426">
        <v>29886</v>
      </c>
      <c r="C181" s="427" t="s">
        <v>190</v>
      </c>
      <c r="D181" s="428" t="s">
        <v>191</v>
      </c>
      <c r="E181" s="427" t="s">
        <v>191</v>
      </c>
      <c r="F181" s="427" t="s">
        <v>400</v>
      </c>
      <c r="G181" s="376" t="s">
        <v>91</v>
      </c>
      <c r="H181" s="429">
        <v>3631.38</v>
      </c>
      <c r="I181" s="3"/>
    </row>
    <row r="182" spans="2:9" x14ac:dyDescent="0.25">
      <c r="B182" s="426">
        <v>39765</v>
      </c>
      <c r="C182" s="427" t="s">
        <v>88</v>
      </c>
      <c r="D182" s="428" t="s">
        <v>117</v>
      </c>
      <c r="E182" s="427" t="s">
        <v>401</v>
      </c>
      <c r="F182" s="427" t="s">
        <v>402</v>
      </c>
      <c r="G182" s="376" t="s">
        <v>91</v>
      </c>
      <c r="H182" s="429">
        <v>977.46</v>
      </c>
      <c r="I182" s="3"/>
    </row>
    <row r="183" spans="2:9" x14ac:dyDescent="0.25">
      <c r="B183" s="426">
        <v>38841</v>
      </c>
      <c r="C183" s="427" t="s">
        <v>334</v>
      </c>
      <c r="D183" s="428" t="s">
        <v>335</v>
      </c>
      <c r="E183" s="427" t="s">
        <v>336</v>
      </c>
      <c r="F183" s="427" t="s">
        <v>403</v>
      </c>
      <c r="G183" s="376" t="s">
        <v>1111</v>
      </c>
      <c r="H183" s="429">
        <v>2549.84</v>
      </c>
      <c r="I183" s="3"/>
    </row>
    <row r="184" spans="2:9" x14ac:dyDescent="0.25">
      <c r="B184" s="426">
        <v>41984</v>
      </c>
      <c r="C184" s="427" t="s">
        <v>190</v>
      </c>
      <c r="D184" s="428" t="s">
        <v>191</v>
      </c>
      <c r="E184" s="427" t="s">
        <v>191</v>
      </c>
      <c r="F184" s="427" t="s">
        <v>404</v>
      </c>
      <c r="G184" s="376" t="s">
        <v>91</v>
      </c>
      <c r="H184" s="429">
        <v>1789.84</v>
      </c>
      <c r="I184" s="3"/>
    </row>
    <row r="185" spans="2:9" x14ac:dyDescent="0.25">
      <c r="B185" s="426">
        <v>40142</v>
      </c>
      <c r="C185" s="427" t="s">
        <v>334</v>
      </c>
      <c r="D185" s="428" t="s">
        <v>335</v>
      </c>
      <c r="E185" s="427" t="s">
        <v>336</v>
      </c>
      <c r="F185" s="427" t="s">
        <v>405</v>
      </c>
      <c r="G185" s="376" t="s">
        <v>91</v>
      </c>
      <c r="H185" s="429">
        <v>2017.2</v>
      </c>
      <c r="I185" s="3"/>
    </row>
    <row r="186" spans="2:9" x14ac:dyDescent="0.25">
      <c r="B186" s="426">
        <v>41585</v>
      </c>
      <c r="C186" s="427" t="s">
        <v>334</v>
      </c>
      <c r="D186" s="428" t="s">
        <v>335</v>
      </c>
      <c r="E186" s="427" t="s">
        <v>336</v>
      </c>
      <c r="F186" s="427" t="s">
        <v>406</v>
      </c>
      <c r="G186" s="376" t="s">
        <v>91</v>
      </c>
      <c r="H186" s="429">
        <v>1935.49</v>
      </c>
      <c r="I186" s="3"/>
    </row>
    <row r="187" spans="2:9" x14ac:dyDescent="0.25">
      <c r="B187" s="426">
        <v>31365</v>
      </c>
      <c r="C187" s="427" t="s">
        <v>190</v>
      </c>
      <c r="D187" s="428" t="s">
        <v>191</v>
      </c>
      <c r="E187" s="427" t="s">
        <v>191</v>
      </c>
      <c r="F187" s="427" t="s">
        <v>407</v>
      </c>
      <c r="G187" s="376" t="s">
        <v>1111</v>
      </c>
      <c r="H187" s="429">
        <v>3351.23</v>
      </c>
      <c r="I187" s="3"/>
    </row>
    <row r="188" spans="2:9" x14ac:dyDescent="0.25">
      <c r="B188" s="426">
        <v>43375</v>
      </c>
      <c r="C188" s="427" t="s">
        <v>408</v>
      </c>
      <c r="D188" s="428" t="s">
        <v>409</v>
      </c>
      <c r="E188" s="427" t="s">
        <v>410</v>
      </c>
      <c r="F188" s="427" t="s">
        <v>411</v>
      </c>
      <c r="G188" s="376" t="s">
        <v>91</v>
      </c>
      <c r="H188" s="429">
        <v>2061.39</v>
      </c>
      <c r="I188" s="3"/>
    </row>
    <row r="189" spans="2:9" x14ac:dyDescent="0.25">
      <c r="B189" s="426">
        <v>40512</v>
      </c>
      <c r="C189" s="427" t="s">
        <v>190</v>
      </c>
      <c r="D189" s="428" t="s">
        <v>228</v>
      </c>
      <c r="E189" s="427" t="s">
        <v>238</v>
      </c>
      <c r="F189" s="427" t="s">
        <v>412</v>
      </c>
      <c r="G189" s="376" t="s">
        <v>91</v>
      </c>
      <c r="H189" s="429">
        <v>1019.71</v>
      </c>
      <c r="I189" s="3"/>
    </row>
    <row r="190" spans="2:9" x14ac:dyDescent="0.25">
      <c r="B190" s="426">
        <v>40010</v>
      </c>
      <c r="C190" s="427" t="s">
        <v>231</v>
      </c>
      <c r="D190" s="428" t="s">
        <v>232</v>
      </c>
      <c r="E190" s="427" t="s">
        <v>233</v>
      </c>
      <c r="F190" s="427" t="s">
        <v>413</v>
      </c>
      <c r="G190" s="376" t="s">
        <v>91</v>
      </c>
      <c r="H190" s="429">
        <v>1827.1100000000001</v>
      </c>
      <c r="I190" s="3"/>
    </row>
    <row r="191" spans="2:9" x14ac:dyDescent="0.25">
      <c r="B191" s="426">
        <v>38995</v>
      </c>
      <c r="C191" s="427" t="s">
        <v>88</v>
      </c>
      <c r="D191" s="428" t="s">
        <v>117</v>
      </c>
      <c r="E191" s="427" t="s">
        <v>157</v>
      </c>
      <c r="F191" s="427" t="s">
        <v>414</v>
      </c>
      <c r="G191" s="376" t="s">
        <v>91</v>
      </c>
      <c r="H191" s="429">
        <v>1475.12</v>
      </c>
      <c r="I191" s="3"/>
    </row>
    <row r="192" spans="2:9" x14ac:dyDescent="0.25">
      <c r="B192" s="426">
        <v>40479</v>
      </c>
      <c r="C192" s="427" t="s">
        <v>190</v>
      </c>
      <c r="D192" s="428" t="s">
        <v>228</v>
      </c>
      <c r="E192" s="427" t="s">
        <v>415</v>
      </c>
      <c r="F192" s="427" t="s">
        <v>416</v>
      </c>
      <c r="G192" s="376" t="s">
        <v>91</v>
      </c>
      <c r="H192" s="429">
        <v>1046.78</v>
      </c>
      <c r="I192" s="3"/>
    </row>
    <row r="193" spans="2:9" x14ac:dyDescent="0.25">
      <c r="B193" s="426">
        <v>31688</v>
      </c>
      <c r="C193" s="427" t="s">
        <v>190</v>
      </c>
      <c r="D193" s="428" t="s">
        <v>228</v>
      </c>
      <c r="E193" s="427" t="s">
        <v>229</v>
      </c>
      <c r="F193" s="427" t="s">
        <v>417</v>
      </c>
      <c r="G193" s="376" t="s">
        <v>91</v>
      </c>
      <c r="H193" s="429">
        <v>2978.93</v>
      </c>
      <c r="I193" s="3"/>
    </row>
    <row r="194" spans="2:9" x14ac:dyDescent="0.25">
      <c r="B194" s="426">
        <v>39940</v>
      </c>
      <c r="C194" s="427" t="s">
        <v>214</v>
      </c>
      <c r="D194" s="428" t="s">
        <v>215</v>
      </c>
      <c r="E194" s="427" t="s">
        <v>418</v>
      </c>
      <c r="F194" s="427" t="s">
        <v>130</v>
      </c>
      <c r="G194" s="376" t="s">
        <v>91</v>
      </c>
      <c r="H194" s="429">
        <v>1810</v>
      </c>
      <c r="I194" s="3"/>
    </row>
    <row r="195" spans="2:9" x14ac:dyDescent="0.25">
      <c r="B195" s="426">
        <v>38071</v>
      </c>
      <c r="C195" s="427" t="s">
        <v>190</v>
      </c>
      <c r="D195" s="428" t="s">
        <v>228</v>
      </c>
      <c r="E195" s="427" t="s">
        <v>238</v>
      </c>
      <c r="F195" s="427" t="s">
        <v>419</v>
      </c>
      <c r="G195" s="376" t="s">
        <v>91</v>
      </c>
      <c r="H195" s="429">
        <v>1701.59</v>
      </c>
      <c r="I195" s="3"/>
    </row>
    <row r="196" spans="2:9" x14ac:dyDescent="0.25">
      <c r="B196" s="426">
        <v>40731</v>
      </c>
      <c r="C196" s="427" t="s">
        <v>190</v>
      </c>
      <c r="D196" s="428" t="s">
        <v>228</v>
      </c>
      <c r="E196" s="427" t="s">
        <v>420</v>
      </c>
      <c r="F196" s="427" t="s">
        <v>421</v>
      </c>
      <c r="G196" s="376" t="s">
        <v>1111</v>
      </c>
      <c r="H196" s="429">
        <v>2117.36</v>
      </c>
      <c r="I196" s="3"/>
    </row>
    <row r="197" spans="2:9" x14ac:dyDescent="0.25">
      <c r="B197" s="426">
        <v>31363</v>
      </c>
      <c r="C197" s="427" t="s">
        <v>190</v>
      </c>
      <c r="D197" s="428" t="s">
        <v>191</v>
      </c>
      <c r="E197" s="427" t="s">
        <v>191</v>
      </c>
      <c r="F197" s="427" t="s">
        <v>422</v>
      </c>
      <c r="G197" s="376" t="s">
        <v>1111</v>
      </c>
      <c r="H197" s="429">
        <v>3159.4700000000003</v>
      </c>
      <c r="I197" s="3"/>
    </row>
    <row r="198" spans="2:9" x14ac:dyDescent="0.25">
      <c r="B198" s="426">
        <v>40885</v>
      </c>
      <c r="C198" s="427" t="s">
        <v>88</v>
      </c>
      <c r="D198" s="428" t="s">
        <v>117</v>
      </c>
      <c r="E198" s="427" t="s">
        <v>423</v>
      </c>
      <c r="F198" s="427" t="s">
        <v>424</v>
      </c>
      <c r="G198" s="376" t="s">
        <v>91</v>
      </c>
      <c r="H198" s="429">
        <v>1005.4</v>
      </c>
      <c r="I198" s="3"/>
    </row>
    <row r="199" spans="2:9" x14ac:dyDescent="0.25">
      <c r="B199" s="426">
        <v>38547</v>
      </c>
      <c r="C199" s="427" t="s">
        <v>338</v>
      </c>
      <c r="D199" s="428" t="s">
        <v>425</v>
      </c>
      <c r="E199" s="427" t="s">
        <v>426</v>
      </c>
      <c r="F199" s="427" t="s">
        <v>427</v>
      </c>
      <c r="G199" s="376" t="s">
        <v>91</v>
      </c>
      <c r="H199" s="429">
        <v>1610.13</v>
      </c>
      <c r="I199" s="3"/>
    </row>
    <row r="200" spans="2:9" x14ac:dyDescent="0.25">
      <c r="B200" s="426">
        <v>40780</v>
      </c>
      <c r="C200" s="427" t="s">
        <v>190</v>
      </c>
      <c r="D200" s="428" t="s">
        <v>191</v>
      </c>
      <c r="E200" s="427" t="s">
        <v>191</v>
      </c>
      <c r="F200" s="427" t="s">
        <v>165</v>
      </c>
      <c r="G200" s="376" t="s">
        <v>1111</v>
      </c>
      <c r="H200" s="429">
        <v>2359.4499999999998</v>
      </c>
      <c r="I200" s="3"/>
    </row>
    <row r="201" spans="2:9" x14ac:dyDescent="0.25">
      <c r="B201" s="426">
        <v>37336</v>
      </c>
      <c r="C201" s="427" t="s">
        <v>190</v>
      </c>
      <c r="D201" s="428" t="s">
        <v>191</v>
      </c>
      <c r="E201" s="427" t="s">
        <v>191</v>
      </c>
      <c r="F201" s="427" t="s">
        <v>428</v>
      </c>
      <c r="G201" s="376" t="s">
        <v>91</v>
      </c>
      <c r="H201" s="429">
        <v>2557.79</v>
      </c>
      <c r="I201" s="3"/>
    </row>
    <row r="202" spans="2:9" x14ac:dyDescent="0.25">
      <c r="B202" s="426">
        <v>39422</v>
      </c>
      <c r="C202" s="427" t="s">
        <v>338</v>
      </c>
      <c r="D202" s="428" t="s">
        <v>425</v>
      </c>
      <c r="E202" s="427" t="s">
        <v>426</v>
      </c>
      <c r="F202" s="427" t="s">
        <v>429</v>
      </c>
      <c r="G202" s="376" t="s">
        <v>91</v>
      </c>
      <c r="H202" s="429">
        <v>1685.41</v>
      </c>
      <c r="I202" s="3"/>
    </row>
    <row r="203" spans="2:9" x14ac:dyDescent="0.25">
      <c r="B203" s="426">
        <v>37726</v>
      </c>
      <c r="C203" s="427" t="s">
        <v>190</v>
      </c>
      <c r="D203" s="428" t="s">
        <v>191</v>
      </c>
      <c r="E203" s="427" t="s">
        <v>191</v>
      </c>
      <c r="F203" s="427" t="s">
        <v>430</v>
      </c>
      <c r="G203" s="376" t="s">
        <v>91</v>
      </c>
      <c r="H203" s="429">
        <v>1931.3</v>
      </c>
      <c r="I203" s="3"/>
    </row>
    <row r="204" spans="2:9" x14ac:dyDescent="0.25">
      <c r="B204" s="426">
        <v>41242</v>
      </c>
      <c r="C204" s="427" t="s">
        <v>190</v>
      </c>
      <c r="D204" s="428" t="s">
        <v>191</v>
      </c>
      <c r="E204" s="427" t="s">
        <v>191</v>
      </c>
      <c r="F204" s="427" t="s">
        <v>166</v>
      </c>
      <c r="G204" s="376" t="s">
        <v>91</v>
      </c>
      <c r="H204" s="429">
        <v>2104.0700000000002</v>
      </c>
      <c r="I204" s="3"/>
    </row>
    <row r="205" spans="2:9" x14ac:dyDescent="0.25">
      <c r="B205" s="426">
        <v>41571</v>
      </c>
      <c r="C205" s="427" t="s">
        <v>190</v>
      </c>
      <c r="D205" s="428" t="s">
        <v>191</v>
      </c>
      <c r="E205" s="427" t="s">
        <v>191</v>
      </c>
      <c r="F205" s="427" t="s">
        <v>431</v>
      </c>
      <c r="G205" s="376" t="s">
        <v>91</v>
      </c>
      <c r="H205" s="429">
        <v>1563.5</v>
      </c>
      <c r="I205" s="3"/>
    </row>
    <row r="206" spans="2:9" x14ac:dyDescent="0.25">
      <c r="B206" s="426">
        <v>32597</v>
      </c>
      <c r="C206" s="427" t="s">
        <v>190</v>
      </c>
      <c r="D206" s="428" t="s">
        <v>191</v>
      </c>
      <c r="E206" s="427" t="s">
        <v>191</v>
      </c>
      <c r="F206" s="427" t="s">
        <v>429</v>
      </c>
      <c r="G206" s="376" t="s">
        <v>91</v>
      </c>
      <c r="H206" s="429">
        <v>3392.1800000000003</v>
      </c>
      <c r="I206" s="3"/>
    </row>
    <row r="207" spans="2:9" x14ac:dyDescent="0.25">
      <c r="B207" s="426">
        <v>39898</v>
      </c>
      <c r="C207" s="427" t="s">
        <v>88</v>
      </c>
      <c r="D207" s="428" t="s">
        <v>117</v>
      </c>
      <c r="E207" s="427" t="s">
        <v>432</v>
      </c>
      <c r="F207" s="427" t="s">
        <v>433</v>
      </c>
      <c r="G207" s="376" t="s">
        <v>91</v>
      </c>
      <c r="H207" s="429">
        <v>1069.72</v>
      </c>
      <c r="I207" s="3"/>
    </row>
    <row r="208" spans="2:9" x14ac:dyDescent="0.25">
      <c r="B208" s="426">
        <v>37721</v>
      </c>
      <c r="C208" s="427" t="s">
        <v>190</v>
      </c>
      <c r="D208" s="428" t="s">
        <v>228</v>
      </c>
      <c r="E208" s="427" t="s">
        <v>313</v>
      </c>
      <c r="F208" s="427" t="s">
        <v>434</v>
      </c>
      <c r="G208" s="376" t="s">
        <v>91</v>
      </c>
      <c r="H208" s="429">
        <v>1189.8</v>
      </c>
      <c r="I208" s="3"/>
    </row>
    <row r="209" spans="2:9" x14ac:dyDescent="0.25">
      <c r="B209" s="426">
        <v>29111</v>
      </c>
      <c r="C209" s="427" t="s">
        <v>197</v>
      </c>
      <c r="D209" s="428" t="s">
        <v>198</v>
      </c>
      <c r="E209" s="427" t="s">
        <v>435</v>
      </c>
      <c r="F209" s="427" t="s">
        <v>436</v>
      </c>
      <c r="G209" s="376" t="s">
        <v>91</v>
      </c>
      <c r="H209" s="429">
        <v>2020</v>
      </c>
      <c r="I209" s="3"/>
    </row>
    <row r="210" spans="2:9" x14ac:dyDescent="0.25">
      <c r="B210" s="426">
        <v>39560</v>
      </c>
      <c r="C210" s="427" t="s">
        <v>197</v>
      </c>
      <c r="D210" s="428" t="s">
        <v>198</v>
      </c>
      <c r="E210" s="427" t="s">
        <v>437</v>
      </c>
      <c r="F210" s="427" t="s">
        <v>438</v>
      </c>
      <c r="G210" s="376" t="s">
        <v>91</v>
      </c>
      <c r="H210" s="429">
        <v>1051.4000000000001</v>
      </c>
      <c r="I210" s="3"/>
    </row>
    <row r="211" spans="2:9" x14ac:dyDescent="0.25">
      <c r="B211" s="426">
        <v>38309</v>
      </c>
      <c r="C211" s="427" t="s">
        <v>197</v>
      </c>
      <c r="D211" s="428" t="s">
        <v>198</v>
      </c>
      <c r="E211" s="427" t="s">
        <v>439</v>
      </c>
      <c r="F211" s="427" t="s">
        <v>383</v>
      </c>
      <c r="G211" s="376" t="s">
        <v>91</v>
      </c>
      <c r="H211" s="429">
        <v>1718</v>
      </c>
      <c r="I211" s="3"/>
    </row>
    <row r="212" spans="2:9" x14ac:dyDescent="0.25">
      <c r="B212" s="426">
        <v>40087</v>
      </c>
      <c r="C212" s="427" t="s">
        <v>197</v>
      </c>
      <c r="D212" s="428" t="s">
        <v>198</v>
      </c>
      <c r="E212" s="427" t="s">
        <v>435</v>
      </c>
      <c r="F212" s="427" t="s">
        <v>440</v>
      </c>
      <c r="G212" s="376" t="s">
        <v>91</v>
      </c>
      <c r="H212" s="429">
        <v>1580.14</v>
      </c>
      <c r="I212" s="3"/>
    </row>
    <row r="213" spans="2:9" x14ac:dyDescent="0.25">
      <c r="B213" s="426">
        <v>43907</v>
      </c>
      <c r="C213" s="427" t="s">
        <v>172</v>
      </c>
      <c r="D213" s="428" t="s">
        <v>183</v>
      </c>
      <c r="E213" s="427" t="s">
        <v>441</v>
      </c>
      <c r="F213" s="427" t="s">
        <v>442</v>
      </c>
      <c r="G213" s="376" t="s">
        <v>91</v>
      </c>
      <c r="H213" s="429">
        <v>2050.96</v>
      </c>
      <c r="I213" s="3"/>
    </row>
    <row r="214" spans="2:9" x14ac:dyDescent="0.25">
      <c r="B214" s="426">
        <v>39982</v>
      </c>
      <c r="C214" s="427" t="s">
        <v>88</v>
      </c>
      <c r="D214" s="428" t="s">
        <v>106</v>
      </c>
      <c r="E214" s="427" t="s">
        <v>249</v>
      </c>
      <c r="F214" s="427" t="s">
        <v>443</v>
      </c>
      <c r="G214" s="376" t="s">
        <v>91</v>
      </c>
      <c r="H214" s="429">
        <v>2638.2299999999996</v>
      </c>
      <c r="I214" s="3"/>
    </row>
    <row r="215" spans="2:9" x14ac:dyDescent="0.25">
      <c r="B215" s="426">
        <v>39016</v>
      </c>
      <c r="C215" s="427" t="s">
        <v>197</v>
      </c>
      <c r="D215" s="428" t="s">
        <v>198</v>
      </c>
      <c r="E215" s="427" t="s">
        <v>437</v>
      </c>
      <c r="F215" s="427" t="s">
        <v>444</v>
      </c>
      <c r="G215" s="376" t="s">
        <v>1111</v>
      </c>
      <c r="H215" s="429">
        <v>1892.64</v>
      </c>
      <c r="I215" s="3"/>
    </row>
    <row r="216" spans="2:9" x14ac:dyDescent="0.25">
      <c r="B216" s="426">
        <v>40477</v>
      </c>
      <c r="C216" s="427" t="s">
        <v>197</v>
      </c>
      <c r="D216" s="428" t="s">
        <v>198</v>
      </c>
      <c r="E216" s="427" t="s">
        <v>435</v>
      </c>
      <c r="F216" s="427" t="s">
        <v>445</v>
      </c>
      <c r="G216" s="376" t="s">
        <v>91</v>
      </c>
      <c r="H216" s="429">
        <v>1807.54</v>
      </c>
      <c r="I216" s="3"/>
    </row>
    <row r="217" spans="2:9" x14ac:dyDescent="0.25">
      <c r="B217" s="426">
        <v>30194</v>
      </c>
      <c r="C217" s="427" t="s">
        <v>197</v>
      </c>
      <c r="D217" s="428" t="s">
        <v>198</v>
      </c>
      <c r="E217" s="427" t="s">
        <v>435</v>
      </c>
      <c r="F217" s="427" t="s">
        <v>446</v>
      </c>
      <c r="G217" s="376" t="s">
        <v>1111</v>
      </c>
      <c r="H217" s="429">
        <v>3304.8100000000004</v>
      </c>
      <c r="I217" s="3"/>
    </row>
    <row r="218" spans="2:9" x14ac:dyDescent="0.25">
      <c r="B218" s="426">
        <v>37770</v>
      </c>
      <c r="C218" s="427" t="s">
        <v>197</v>
      </c>
      <c r="D218" s="428" t="s">
        <v>198</v>
      </c>
      <c r="E218" s="427" t="s">
        <v>435</v>
      </c>
      <c r="F218" s="427" t="s">
        <v>446</v>
      </c>
      <c r="G218" s="376" t="s">
        <v>1111</v>
      </c>
      <c r="H218" s="429">
        <v>2877.87</v>
      </c>
      <c r="I218" s="3"/>
    </row>
    <row r="219" spans="2:9" x14ac:dyDescent="0.25">
      <c r="B219" s="426">
        <v>42311</v>
      </c>
      <c r="C219" s="427" t="s">
        <v>197</v>
      </c>
      <c r="D219" s="428" t="s">
        <v>198</v>
      </c>
      <c r="E219" s="427" t="s">
        <v>439</v>
      </c>
      <c r="F219" s="427" t="s">
        <v>447</v>
      </c>
      <c r="G219" s="376" t="s">
        <v>91</v>
      </c>
      <c r="H219" s="429">
        <v>1000.86</v>
      </c>
      <c r="I219" s="3"/>
    </row>
    <row r="220" spans="2:9" x14ac:dyDescent="0.25">
      <c r="B220" s="426">
        <v>40456</v>
      </c>
      <c r="C220" s="427" t="s">
        <v>197</v>
      </c>
      <c r="D220" s="428" t="s">
        <v>198</v>
      </c>
      <c r="E220" s="427" t="s">
        <v>448</v>
      </c>
      <c r="F220" s="427" t="s">
        <v>449</v>
      </c>
      <c r="G220" s="376" t="s">
        <v>91</v>
      </c>
      <c r="H220" s="429">
        <v>996.47</v>
      </c>
      <c r="I220" s="3"/>
    </row>
    <row r="221" spans="2:9" x14ac:dyDescent="0.25">
      <c r="B221" s="426">
        <v>33539</v>
      </c>
      <c r="C221" s="427" t="s">
        <v>197</v>
      </c>
      <c r="D221" s="428" t="s">
        <v>198</v>
      </c>
      <c r="E221" s="427" t="s">
        <v>435</v>
      </c>
      <c r="F221" s="427" t="s">
        <v>450</v>
      </c>
      <c r="G221" s="376" t="s">
        <v>91</v>
      </c>
      <c r="H221" s="429">
        <v>1811.31</v>
      </c>
      <c r="I221" s="3"/>
    </row>
    <row r="222" spans="2:9" x14ac:dyDescent="0.25">
      <c r="B222" s="426">
        <v>40820</v>
      </c>
      <c r="C222" s="427" t="s">
        <v>197</v>
      </c>
      <c r="D222" s="428" t="s">
        <v>198</v>
      </c>
      <c r="E222" s="427" t="s">
        <v>451</v>
      </c>
      <c r="F222" s="427" t="s">
        <v>452</v>
      </c>
      <c r="G222" s="376" t="s">
        <v>91</v>
      </c>
      <c r="H222" s="429">
        <v>1093.31</v>
      </c>
      <c r="I222" s="3"/>
    </row>
    <row r="223" spans="2:9" x14ac:dyDescent="0.25">
      <c r="B223" s="426">
        <v>41396</v>
      </c>
      <c r="C223" s="427" t="s">
        <v>243</v>
      </c>
      <c r="D223" s="428" t="s">
        <v>244</v>
      </c>
      <c r="E223" s="427" t="s">
        <v>453</v>
      </c>
      <c r="F223" s="427" t="s">
        <v>454</v>
      </c>
      <c r="G223" s="376" t="s">
        <v>91</v>
      </c>
      <c r="H223" s="429">
        <v>1097.1300000000001</v>
      </c>
      <c r="I223" s="3"/>
    </row>
    <row r="224" spans="2:9" x14ac:dyDescent="0.25">
      <c r="B224" s="426">
        <v>41240</v>
      </c>
      <c r="C224" s="427" t="s">
        <v>455</v>
      </c>
      <c r="D224" s="428" t="s">
        <v>456</v>
      </c>
      <c r="E224" s="427" t="s">
        <v>457</v>
      </c>
      <c r="F224" s="427" t="s">
        <v>458</v>
      </c>
      <c r="G224" s="376" t="s">
        <v>91</v>
      </c>
      <c r="H224" s="429">
        <v>1074.26</v>
      </c>
      <c r="I224" s="3"/>
    </row>
    <row r="225" spans="2:9" x14ac:dyDescent="0.25">
      <c r="B225" s="426">
        <v>33506</v>
      </c>
      <c r="C225" s="427" t="s">
        <v>197</v>
      </c>
      <c r="D225" s="428" t="s">
        <v>198</v>
      </c>
      <c r="E225" s="427" t="s">
        <v>435</v>
      </c>
      <c r="F225" s="427" t="s">
        <v>459</v>
      </c>
      <c r="G225" s="376" t="s">
        <v>91</v>
      </c>
      <c r="H225" s="429">
        <v>3178.3999999999996</v>
      </c>
      <c r="I225" s="3"/>
    </row>
    <row r="226" spans="2:9" x14ac:dyDescent="0.25">
      <c r="B226" s="426">
        <v>39751</v>
      </c>
      <c r="C226" s="427" t="s">
        <v>460</v>
      </c>
      <c r="D226" s="428" t="s">
        <v>461</v>
      </c>
      <c r="E226" s="427" t="s">
        <v>462</v>
      </c>
      <c r="F226" s="427" t="s">
        <v>463</v>
      </c>
      <c r="G226" s="376" t="s">
        <v>91</v>
      </c>
      <c r="H226" s="429">
        <v>1926.51</v>
      </c>
      <c r="I226" s="3"/>
    </row>
    <row r="227" spans="2:9" x14ac:dyDescent="0.25">
      <c r="B227" s="426">
        <v>37955</v>
      </c>
      <c r="C227" s="427" t="s">
        <v>197</v>
      </c>
      <c r="D227" s="428" t="s">
        <v>198</v>
      </c>
      <c r="E227" s="427" t="s">
        <v>464</v>
      </c>
      <c r="F227" s="427" t="s">
        <v>465</v>
      </c>
      <c r="G227" s="376" t="s">
        <v>91</v>
      </c>
      <c r="H227" s="429">
        <v>2209.2600000000002</v>
      </c>
      <c r="I227" s="3"/>
    </row>
    <row r="228" spans="2:9" x14ac:dyDescent="0.25">
      <c r="B228" s="426">
        <v>41114</v>
      </c>
      <c r="C228" s="427" t="s">
        <v>220</v>
      </c>
      <c r="D228" s="428" t="s">
        <v>221</v>
      </c>
      <c r="E228" s="427" t="s">
        <v>355</v>
      </c>
      <c r="F228" s="427" t="s">
        <v>466</v>
      </c>
      <c r="G228" s="376" t="s">
        <v>91</v>
      </c>
      <c r="H228" s="429">
        <v>1008.76</v>
      </c>
      <c r="I228" s="3"/>
    </row>
    <row r="229" spans="2:9" x14ac:dyDescent="0.25">
      <c r="B229" s="426">
        <v>41605</v>
      </c>
      <c r="C229" s="427" t="s">
        <v>455</v>
      </c>
      <c r="D229" s="428" t="s">
        <v>456</v>
      </c>
      <c r="E229" s="427" t="s">
        <v>467</v>
      </c>
      <c r="F229" s="427" t="s">
        <v>468</v>
      </c>
      <c r="G229" s="376" t="s">
        <v>91</v>
      </c>
      <c r="H229" s="429">
        <v>1000.31</v>
      </c>
      <c r="I229" s="3"/>
    </row>
    <row r="230" spans="2:9" x14ac:dyDescent="0.25">
      <c r="B230" s="426">
        <v>34242</v>
      </c>
      <c r="C230" s="427" t="s">
        <v>455</v>
      </c>
      <c r="D230" s="428" t="s">
        <v>456</v>
      </c>
      <c r="E230" s="427" t="s">
        <v>469</v>
      </c>
      <c r="F230" s="427" t="s">
        <v>470</v>
      </c>
      <c r="G230" s="376" t="s">
        <v>91</v>
      </c>
      <c r="H230" s="429">
        <v>2294.7199999999998</v>
      </c>
      <c r="I230" s="3"/>
    </row>
    <row r="231" spans="2:9" x14ac:dyDescent="0.25">
      <c r="B231" s="426">
        <v>41765</v>
      </c>
      <c r="C231" s="427" t="s">
        <v>455</v>
      </c>
      <c r="D231" s="428" t="s">
        <v>456</v>
      </c>
      <c r="E231" s="427" t="s">
        <v>471</v>
      </c>
      <c r="F231" s="427" t="s">
        <v>472</v>
      </c>
      <c r="G231" s="376" t="s">
        <v>91</v>
      </c>
      <c r="H231" s="429">
        <v>2017.36</v>
      </c>
      <c r="I231" s="3"/>
    </row>
    <row r="232" spans="2:9" x14ac:dyDescent="0.25">
      <c r="B232" s="426">
        <v>37558</v>
      </c>
      <c r="C232" s="427" t="s">
        <v>455</v>
      </c>
      <c r="D232" s="428" t="s">
        <v>456</v>
      </c>
      <c r="E232" s="427" t="s">
        <v>457</v>
      </c>
      <c r="F232" s="427" t="s">
        <v>473</v>
      </c>
      <c r="G232" s="376" t="s">
        <v>91</v>
      </c>
      <c r="H232" s="429">
        <v>1702.54</v>
      </c>
      <c r="I232" s="3"/>
    </row>
    <row r="233" spans="2:9" x14ac:dyDescent="0.25">
      <c r="B233" s="426">
        <v>41872</v>
      </c>
      <c r="C233" s="427" t="s">
        <v>455</v>
      </c>
      <c r="D233" s="428" t="s">
        <v>456</v>
      </c>
      <c r="E233" s="427" t="s">
        <v>457</v>
      </c>
      <c r="F233" s="427" t="s">
        <v>474</v>
      </c>
      <c r="G233" s="376" t="s">
        <v>91</v>
      </c>
      <c r="H233" s="429">
        <v>2201.6999999999998</v>
      </c>
      <c r="I233" s="3"/>
    </row>
    <row r="234" spans="2:9" x14ac:dyDescent="0.25">
      <c r="B234" s="426">
        <v>40877</v>
      </c>
      <c r="C234" s="427" t="s">
        <v>455</v>
      </c>
      <c r="D234" s="428" t="s">
        <v>456</v>
      </c>
      <c r="E234" s="427" t="s">
        <v>467</v>
      </c>
      <c r="F234" s="427" t="s">
        <v>475</v>
      </c>
      <c r="G234" s="376" t="s">
        <v>91</v>
      </c>
      <c r="H234" s="429">
        <v>2001.61</v>
      </c>
      <c r="I234" s="3"/>
    </row>
    <row r="235" spans="2:9" x14ac:dyDescent="0.25">
      <c r="B235" s="426">
        <v>42271</v>
      </c>
      <c r="C235" s="427" t="s">
        <v>197</v>
      </c>
      <c r="D235" s="428" t="s">
        <v>198</v>
      </c>
      <c r="E235" s="427" t="s">
        <v>476</v>
      </c>
      <c r="F235" s="427" t="s">
        <v>477</v>
      </c>
      <c r="G235" s="376" t="s">
        <v>91</v>
      </c>
      <c r="H235" s="429">
        <v>2152.6800000000003</v>
      </c>
      <c r="I235" s="3"/>
    </row>
    <row r="236" spans="2:9" x14ac:dyDescent="0.25">
      <c r="B236" s="426">
        <v>35901</v>
      </c>
      <c r="C236" s="427" t="s">
        <v>243</v>
      </c>
      <c r="D236" s="428" t="s">
        <v>244</v>
      </c>
      <c r="E236" s="427" t="s">
        <v>245</v>
      </c>
      <c r="F236" s="427" t="s">
        <v>478</v>
      </c>
      <c r="G236" s="376" t="s">
        <v>91</v>
      </c>
      <c r="H236" s="429">
        <v>1892.6</v>
      </c>
      <c r="I236" s="3"/>
    </row>
    <row r="237" spans="2:9" x14ac:dyDescent="0.25">
      <c r="B237" s="426">
        <v>39783</v>
      </c>
      <c r="C237" s="427" t="s">
        <v>251</v>
      </c>
      <c r="D237" s="428" t="s">
        <v>252</v>
      </c>
      <c r="E237" s="427" t="s">
        <v>253</v>
      </c>
      <c r="F237" s="427" t="s">
        <v>479</v>
      </c>
      <c r="G237" s="376" t="s">
        <v>91</v>
      </c>
      <c r="H237" s="429">
        <v>1772.44</v>
      </c>
      <c r="I237" s="3"/>
    </row>
    <row r="238" spans="2:9" x14ac:dyDescent="0.25">
      <c r="B238" s="426">
        <v>39058</v>
      </c>
      <c r="C238" s="427" t="s">
        <v>408</v>
      </c>
      <c r="D238" s="428" t="s">
        <v>409</v>
      </c>
      <c r="E238" s="427" t="s">
        <v>410</v>
      </c>
      <c r="F238" s="427" t="s">
        <v>480</v>
      </c>
      <c r="G238" s="376" t="s">
        <v>1111</v>
      </c>
      <c r="H238" s="429">
        <v>1813.62</v>
      </c>
      <c r="I238" s="3"/>
    </row>
    <row r="239" spans="2:9" x14ac:dyDescent="0.25">
      <c r="B239" s="426">
        <v>40871</v>
      </c>
      <c r="C239" s="427" t="s">
        <v>88</v>
      </c>
      <c r="D239" s="428" t="s">
        <v>117</v>
      </c>
      <c r="E239" s="427" t="s">
        <v>481</v>
      </c>
      <c r="F239" s="427" t="s">
        <v>482</v>
      </c>
      <c r="G239" s="376" t="s">
        <v>91</v>
      </c>
      <c r="H239" s="429">
        <v>1164.54</v>
      </c>
      <c r="I239" s="3"/>
    </row>
    <row r="240" spans="2:9" x14ac:dyDescent="0.25">
      <c r="B240" s="426">
        <v>41226</v>
      </c>
      <c r="C240" s="427" t="s">
        <v>88</v>
      </c>
      <c r="D240" s="428" t="s">
        <v>94</v>
      </c>
      <c r="E240" s="427" t="s">
        <v>95</v>
      </c>
      <c r="F240" s="427" t="s">
        <v>483</v>
      </c>
      <c r="G240" s="376" t="s">
        <v>91</v>
      </c>
      <c r="H240" s="429">
        <v>2262.87</v>
      </c>
      <c r="I240" s="3"/>
    </row>
    <row r="241" spans="2:9" x14ac:dyDescent="0.25">
      <c r="B241" s="426">
        <v>35899</v>
      </c>
      <c r="C241" s="427" t="s">
        <v>408</v>
      </c>
      <c r="D241" s="428" t="s">
        <v>409</v>
      </c>
      <c r="E241" s="427" t="s">
        <v>484</v>
      </c>
      <c r="F241" s="427" t="s">
        <v>485</v>
      </c>
      <c r="G241" s="376" t="s">
        <v>1111</v>
      </c>
      <c r="H241" s="429">
        <v>2265.42</v>
      </c>
      <c r="I241" s="3"/>
    </row>
    <row r="242" spans="2:9" x14ac:dyDescent="0.25">
      <c r="B242" s="426">
        <v>37593</v>
      </c>
      <c r="C242" s="427" t="s">
        <v>408</v>
      </c>
      <c r="D242" s="428" t="s">
        <v>409</v>
      </c>
      <c r="E242" s="427" t="s">
        <v>484</v>
      </c>
      <c r="F242" s="427" t="s">
        <v>486</v>
      </c>
      <c r="G242" s="376" t="s">
        <v>91</v>
      </c>
      <c r="H242" s="429">
        <v>2325</v>
      </c>
      <c r="I242" s="3"/>
    </row>
    <row r="243" spans="2:9" x14ac:dyDescent="0.25">
      <c r="B243" s="426">
        <v>44012</v>
      </c>
      <c r="C243" s="427" t="s">
        <v>88</v>
      </c>
      <c r="D243" s="428" t="s">
        <v>95</v>
      </c>
      <c r="E243" s="427" t="s">
        <v>95</v>
      </c>
      <c r="F243" s="427" t="s">
        <v>487</v>
      </c>
      <c r="G243" s="376" t="s">
        <v>91</v>
      </c>
      <c r="H243" s="429">
        <v>1997.42</v>
      </c>
      <c r="I243" s="3"/>
    </row>
    <row r="244" spans="2:9" x14ac:dyDescent="0.25">
      <c r="B244" s="426">
        <v>41964</v>
      </c>
      <c r="C244" s="427" t="s">
        <v>488</v>
      </c>
      <c r="D244" s="428" t="s">
        <v>489</v>
      </c>
      <c r="E244" s="427" t="s">
        <v>490</v>
      </c>
      <c r="F244" s="427" t="s">
        <v>491</v>
      </c>
      <c r="G244" s="376" t="s">
        <v>91</v>
      </c>
      <c r="H244" s="429">
        <v>1202.97</v>
      </c>
      <c r="I244" s="3"/>
    </row>
    <row r="245" spans="2:9" x14ac:dyDescent="0.25">
      <c r="B245" s="426">
        <v>41973</v>
      </c>
      <c r="C245" s="427" t="s">
        <v>408</v>
      </c>
      <c r="D245" s="428" t="s">
        <v>409</v>
      </c>
      <c r="E245" s="427" t="s">
        <v>484</v>
      </c>
      <c r="F245" s="427" t="s">
        <v>492</v>
      </c>
      <c r="G245" s="376" t="s">
        <v>91</v>
      </c>
      <c r="H245" s="429">
        <v>2260.7600000000002</v>
      </c>
      <c r="I245" s="3"/>
    </row>
    <row r="246" spans="2:9" x14ac:dyDescent="0.25">
      <c r="B246" s="426">
        <v>37019</v>
      </c>
      <c r="C246" s="427" t="s">
        <v>190</v>
      </c>
      <c r="D246" s="428" t="s">
        <v>191</v>
      </c>
      <c r="E246" s="427" t="s">
        <v>191</v>
      </c>
      <c r="F246" s="427" t="s">
        <v>493</v>
      </c>
      <c r="G246" s="376" t="s">
        <v>91</v>
      </c>
      <c r="H246" s="429">
        <v>1711.87</v>
      </c>
      <c r="I246" s="3"/>
    </row>
    <row r="247" spans="2:9" x14ac:dyDescent="0.25">
      <c r="B247" s="426">
        <v>41037</v>
      </c>
      <c r="C247" s="427" t="s">
        <v>251</v>
      </c>
      <c r="D247" s="428" t="s">
        <v>252</v>
      </c>
      <c r="E247" s="427" t="s">
        <v>494</v>
      </c>
      <c r="F247" s="427" t="s">
        <v>495</v>
      </c>
      <c r="G247" s="376" t="s">
        <v>91</v>
      </c>
      <c r="H247" s="429">
        <v>2020.25</v>
      </c>
      <c r="I247" s="3"/>
    </row>
    <row r="248" spans="2:9" x14ac:dyDescent="0.25">
      <c r="B248" s="426">
        <v>38568</v>
      </c>
      <c r="C248" s="427" t="s">
        <v>251</v>
      </c>
      <c r="D248" s="428" t="s">
        <v>252</v>
      </c>
      <c r="E248" s="427" t="s">
        <v>253</v>
      </c>
      <c r="F248" s="427" t="s">
        <v>496</v>
      </c>
      <c r="G248" s="376" t="s">
        <v>91</v>
      </c>
      <c r="H248" s="429">
        <v>1714.27</v>
      </c>
      <c r="I248" s="3"/>
    </row>
    <row r="249" spans="2:9" x14ac:dyDescent="0.25">
      <c r="B249" s="426">
        <v>42157</v>
      </c>
      <c r="C249" s="427" t="s">
        <v>251</v>
      </c>
      <c r="D249" s="428" t="s">
        <v>252</v>
      </c>
      <c r="E249" s="427" t="s">
        <v>253</v>
      </c>
      <c r="F249" s="427" t="s">
        <v>497</v>
      </c>
      <c r="G249" s="376" t="s">
        <v>91</v>
      </c>
      <c r="H249" s="429">
        <v>956.08</v>
      </c>
      <c r="I249" s="3"/>
    </row>
    <row r="250" spans="2:9" x14ac:dyDescent="0.25">
      <c r="B250" s="426">
        <v>41192</v>
      </c>
      <c r="C250" s="427" t="s">
        <v>220</v>
      </c>
      <c r="D250" s="428" t="s">
        <v>221</v>
      </c>
      <c r="E250" s="427" t="s">
        <v>498</v>
      </c>
      <c r="F250" s="427" t="s">
        <v>499</v>
      </c>
      <c r="G250" s="376" t="s">
        <v>91</v>
      </c>
      <c r="H250" s="429">
        <v>1879.97</v>
      </c>
      <c r="I250" s="3"/>
    </row>
    <row r="251" spans="2:9" x14ac:dyDescent="0.25">
      <c r="B251" s="426">
        <v>41604</v>
      </c>
      <c r="C251" s="427" t="s">
        <v>251</v>
      </c>
      <c r="D251" s="428" t="s">
        <v>252</v>
      </c>
      <c r="E251" s="427" t="s">
        <v>253</v>
      </c>
      <c r="F251" s="427" t="s">
        <v>500</v>
      </c>
      <c r="G251" s="376" t="s">
        <v>91</v>
      </c>
      <c r="H251" s="429">
        <v>2201.9699999999998</v>
      </c>
      <c r="I251" s="3"/>
    </row>
    <row r="252" spans="2:9" x14ac:dyDescent="0.25">
      <c r="B252" s="426">
        <v>41975</v>
      </c>
      <c r="C252" s="427" t="s">
        <v>251</v>
      </c>
      <c r="D252" s="428" t="s">
        <v>252</v>
      </c>
      <c r="E252" s="427" t="s">
        <v>501</v>
      </c>
      <c r="F252" s="427" t="s">
        <v>502</v>
      </c>
      <c r="G252" s="376" t="s">
        <v>91</v>
      </c>
      <c r="H252" s="429">
        <v>1089.1500000000001</v>
      </c>
      <c r="I252" s="3"/>
    </row>
    <row r="253" spans="2:9" x14ac:dyDescent="0.25">
      <c r="B253" s="426">
        <v>36853</v>
      </c>
      <c r="C253" s="427" t="s">
        <v>503</v>
      </c>
      <c r="D253" s="428" t="s">
        <v>504</v>
      </c>
      <c r="E253" s="427" t="s">
        <v>505</v>
      </c>
      <c r="F253" s="427" t="s">
        <v>506</v>
      </c>
      <c r="G253" s="376" t="s">
        <v>91</v>
      </c>
      <c r="H253" s="429">
        <v>2220.7200000000003</v>
      </c>
      <c r="I253" s="3"/>
    </row>
    <row r="254" spans="2:9" x14ac:dyDescent="0.25">
      <c r="B254" s="426">
        <v>39961</v>
      </c>
      <c r="C254" s="427" t="s">
        <v>503</v>
      </c>
      <c r="D254" s="428" t="s">
        <v>504</v>
      </c>
      <c r="E254" s="427" t="s">
        <v>505</v>
      </c>
      <c r="F254" s="427" t="s">
        <v>507</v>
      </c>
      <c r="G254" s="376" t="s">
        <v>91</v>
      </c>
      <c r="H254" s="429">
        <v>1903.68</v>
      </c>
      <c r="I254" s="3"/>
    </row>
    <row r="255" spans="2:9" x14ac:dyDescent="0.25">
      <c r="B255" s="426">
        <v>37238</v>
      </c>
      <c r="C255" s="427" t="s">
        <v>503</v>
      </c>
      <c r="D255" s="428" t="s">
        <v>504</v>
      </c>
      <c r="E255" s="427" t="s">
        <v>505</v>
      </c>
      <c r="F255" s="427" t="s">
        <v>508</v>
      </c>
      <c r="G255" s="376" t="s">
        <v>1111</v>
      </c>
      <c r="H255" s="429">
        <v>3306.2699999999995</v>
      </c>
      <c r="I255" s="3"/>
    </row>
    <row r="256" spans="2:9" x14ac:dyDescent="0.25">
      <c r="B256" s="426">
        <v>41984</v>
      </c>
      <c r="C256" s="427" t="s">
        <v>503</v>
      </c>
      <c r="D256" s="428" t="s">
        <v>504</v>
      </c>
      <c r="E256" s="427" t="s">
        <v>505</v>
      </c>
      <c r="F256" s="427" t="s">
        <v>509</v>
      </c>
      <c r="G256" s="376" t="s">
        <v>91</v>
      </c>
      <c r="H256" s="429">
        <v>2208.75</v>
      </c>
      <c r="I256" s="3"/>
    </row>
    <row r="257" spans="2:9" x14ac:dyDescent="0.25">
      <c r="B257" s="426">
        <v>30432</v>
      </c>
      <c r="C257" s="427" t="s">
        <v>231</v>
      </c>
      <c r="D257" s="428" t="s">
        <v>232</v>
      </c>
      <c r="E257" s="427" t="s">
        <v>233</v>
      </c>
      <c r="F257" s="427" t="s">
        <v>510</v>
      </c>
      <c r="G257" s="376" t="s">
        <v>91</v>
      </c>
      <c r="H257" s="429">
        <v>2244.77</v>
      </c>
      <c r="I257" s="3"/>
    </row>
    <row r="258" spans="2:9" x14ac:dyDescent="0.25">
      <c r="B258" s="426">
        <v>43741</v>
      </c>
      <c r="C258" s="427" t="s">
        <v>251</v>
      </c>
      <c r="D258" s="428" t="s">
        <v>252</v>
      </c>
      <c r="E258" s="427" t="s">
        <v>253</v>
      </c>
      <c r="F258" s="427" t="s">
        <v>511</v>
      </c>
      <c r="G258" s="376" t="s">
        <v>91</v>
      </c>
      <c r="H258" s="429">
        <v>2160.52</v>
      </c>
      <c r="I258" s="3"/>
    </row>
    <row r="259" spans="2:9" x14ac:dyDescent="0.25">
      <c r="B259" s="426">
        <v>41604</v>
      </c>
      <c r="C259" s="427" t="s">
        <v>197</v>
      </c>
      <c r="D259" s="428" t="s">
        <v>198</v>
      </c>
      <c r="E259" s="427" t="s">
        <v>464</v>
      </c>
      <c r="F259" s="427" t="s">
        <v>512</v>
      </c>
      <c r="G259" s="376" t="s">
        <v>91</v>
      </c>
      <c r="H259" s="429">
        <v>2197.63</v>
      </c>
      <c r="I259" s="3"/>
    </row>
    <row r="260" spans="2:9" x14ac:dyDescent="0.25">
      <c r="B260" s="426">
        <v>38099</v>
      </c>
      <c r="C260" s="427" t="s">
        <v>488</v>
      </c>
      <c r="D260" s="428" t="s">
        <v>489</v>
      </c>
      <c r="E260" s="427" t="s">
        <v>513</v>
      </c>
      <c r="F260" s="427" t="s">
        <v>514</v>
      </c>
      <c r="G260" s="376" t="s">
        <v>91</v>
      </c>
      <c r="H260" s="429">
        <v>1905.87</v>
      </c>
      <c r="I260" s="3"/>
    </row>
    <row r="261" spans="2:9" x14ac:dyDescent="0.25">
      <c r="B261" s="426">
        <v>41765</v>
      </c>
      <c r="C261" s="427" t="s">
        <v>197</v>
      </c>
      <c r="D261" s="428" t="s">
        <v>198</v>
      </c>
      <c r="E261" s="427" t="s">
        <v>439</v>
      </c>
      <c r="F261" s="427" t="s">
        <v>515</v>
      </c>
      <c r="G261" s="376" t="s">
        <v>1111</v>
      </c>
      <c r="H261" s="429">
        <v>2267.34</v>
      </c>
      <c r="I261" s="3"/>
    </row>
    <row r="262" spans="2:9" x14ac:dyDescent="0.25">
      <c r="B262" s="426">
        <v>41594</v>
      </c>
      <c r="C262" s="427" t="s">
        <v>231</v>
      </c>
      <c r="D262" s="428" t="s">
        <v>232</v>
      </c>
      <c r="E262" s="427" t="s">
        <v>233</v>
      </c>
      <c r="F262" s="427" t="s">
        <v>516</v>
      </c>
      <c r="G262" s="376" t="s">
        <v>91</v>
      </c>
      <c r="H262" s="429">
        <v>2127.42</v>
      </c>
      <c r="I262" s="3"/>
    </row>
    <row r="263" spans="2:9" x14ac:dyDescent="0.25">
      <c r="B263" s="426">
        <v>41975</v>
      </c>
      <c r="C263" s="427" t="s">
        <v>503</v>
      </c>
      <c r="D263" s="428" t="s">
        <v>504</v>
      </c>
      <c r="E263" s="427" t="s">
        <v>505</v>
      </c>
      <c r="F263" s="427" t="s">
        <v>517</v>
      </c>
      <c r="G263" s="376" t="s">
        <v>91</v>
      </c>
      <c r="H263" s="429">
        <v>2084.46</v>
      </c>
      <c r="I263" s="3"/>
    </row>
    <row r="264" spans="2:9" x14ac:dyDescent="0.25">
      <c r="B264" s="426">
        <v>29872</v>
      </c>
      <c r="C264" s="427" t="s">
        <v>488</v>
      </c>
      <c r="D264" s="428" t="s">
        <v>489</v>
      </c>
      <c r="E264" s="427" t="s">
        <v>518</v>
      </c>
      <c r="F264" s="427" t="s">
        <v>519</v>
      </c>
      <c r="G264" s="376" t="s">
        <v>91</v>
      </c>
      <c r="H264" s="429">
        <v>2141.21</v>
      </c>
      <c r="I264" s="3"/>
    </row>
    <row r="265" spans="2:9" x14ac:dyDescent="0.25">
      <c r="B265" s="426">
        <v>41465</v>
      </c>
      <c r="C265" s="427" t="s">
        <v>197</v>
      </c>
      <c r="D265" s="428" t="s">
        <v>198</v>
      </c>
      <c r="E265" s="427" t="s">
        <v>520</v>
      </c>
      <c r="F265" s="427" t="s">
        <v>521</v>
      </c>
      <c r="G265" s="376" t="s">
        <v>91</v>
      </c>
      <c r="H265" s="429">
        <v>2201.29</v>
      </c>
      <c r="I265" s="3"/>
    </row>
    <row r="266" spans="2:9" x14ac:dyDescent="0.25">
      <c r="B266" s="426">
        <v>36642</v>
      </c>
      <c r="C266" s="427" t="s">
        <v>488</v>
      </c>
      <c r="D266" s="428" t="s">
        <v>489</v>
      </c>
      <c r="E266" s="427" t="s">
        <v>518</v>
      </c>
      <c r="F266" s="427" t="s">
        <v>522</v>
      </c>
      <c r="G266" s="376" t="s">
        <v>91</v>
      </c>
      <c r="H266" s="429">
        <v>1992.6</v>
      </c>
      <c r="I266" s="3"/>
    </row>
    <row r="267" spans="2:9" x14ac:dyDescent="0.25">
      <c r="B267" s="426">
        <v>43580</v>
      </c>
      <c r="C267" s="427" t="s">
        <v>318</v>
      </c>
      <c r="D267" s="428" t="s">
        <v>319</v>
      </c>
      <c r="E267" s="427" t="s">
        <v>523</v>
      </c>
      <c r="F267" s="427" t="s">
        <v>524</v>
      </c>
      <c r="G267" s="376" t="s">
        <v>91</v>
      </c>
      <c r="H267" s="429">
        <v>2158.9699999999998</v>
      </c>
      <c r="I267" s="3"/>
    </row>
    <row r="268" spans="2:9" x14ac:dyDescent="0.25">
      <c r="B268" s="426">
        <v>30628</v>
      </c>
      <c r="C268" s="427" t="s">
        <v>231</v>
      </c>
      <c r="D268" s="428" t="s">
        <v>232</v>
      </c>
      <c r="E268" s="427" t="s">
        <v>233</v>
      </c>
      <c r="F268" s="427" t="s">
        <v>525</v>
      </c>
      <c r="G268" s="376" t="s">
        <v>91</v>
      </c>
      <c r="H268" s="429">
        <v>3160.0499999999997</v>
      </c>
      <c r="I268" s="3"/>
    </row>
    <row r="269" spans="2:9" x14ac:dyDescent="0.25">
      <c r="B269" s="426">
        <v>41590</v>
      </c>
      <c r="C269" s="427" t="s">
        <v>488</v>
      </c>
      <c r="D269" s="428" t="s">
        <v>489</v>
      </c>
      <c r="E269" s="427" t="s">
        <v>518</v>
      </c>
      <c r="F269" s="427" t="s">
        <v>526</v>
      </c>
      <c r="G269" s="376" t="s">
        <v>91</v>
      </c>
      <c r="H269" s="429">
        <v>2119.85</v>
      </c>
      <c r="I269" s="3"/>
    </row>
    <row r="270" spans="2:9" x14ac:dyDescent="0.25">
      <c r="B270" s="426">
        <v>38995</v>
      </c>
      <c r="C270" s="427" t="s">
        <v>190</v>
      </c>
      <c r="D270" s="428" t="s">
        <v>191</v>
      </c>
      <c r="E270" s="427" t="s">
        <v>191</v>
      </c>
      <c r="F270" s="427" t="s">
        <v>527</v>
      </c>
      <c r="G270" s="376" t="s">
        <v>91</v>
      </c>
      <c r="H270" s="429">
        <v>1382</v>
      </c>
      <c r="I270" s="3"/>
    </row>
    <row r="271" spans="2:9" x14ac:dyDescent="0.25">
      <c r="B271" s="426">
        <v>41033</v>
      </c>
      <c r="C271" s="427" t="s">
        <v>318</v>
      </c>
      <c r="D271" s="428" t="s">
        <v>319</v>
      </c>
      <c r="E271" s="427" t="s">
        <v>320</v>
      </c>
      <c r="F271" s="427" t="s">
        <v>528</v>
      </c>
      <c r="G271" s="376" t="s">
        <v>91</v>
      </c>
      <c r="H271" s="429">
        <v>1950.75</v>
      </c>
      <c r="I271" s="3"/>
    </row>
    <row r="272" spans="2:9" x14ac:dyDescent="0.25">
      <c r="B272" s="426">
        <v>43739</v>
      </c>
      <c r="C272" s="427" t="s">
        <v>503</v>
      </c>
      <c r="D272" s="428" t="s">
        <v>504</v>
      </c>
      <c r="E272" s="427" t="s">
        <v>505</v>
      </c>
      <c r="F272" s="427" t="s">
        <v>529</v>
      </c>
      <c r="G272" s="376" t="s">
        <v>91</v>
      </c>
      <c r="H272" s="429">
        <v>2239.89</v>
      </c>
      <c r="I272" s="3"/>
    </row>
    <row r="273" spans="2:9" x14ac:dyDescent="0.25">
      <c r="B273" s="426">
        <v>39065</v>
      </c>
      <c r="C273" s="427" t="s">
        <v>88</v>
      </c>
      <c r="D273" s="428" t="s">
        <v>89</v>
      </c>
      <c r="E273" s="427" t="s">
        <v>89</v>
      </c>
      <c r="F273" s="427" t="s">
        <v>530</v>
      </c>
      <c r="G273" s="376" t="s">
        <v>91</v>
      </c>
      <c r="H273" s="429">
        <v>1021.77</v>
      </c>
      <c r="I273" s="3"/>
    </row>
    <row r="274" spans="2:9" x14ac:dyDescent="0.25">
      <c r="B274" s="426">
        <v>41984</v>
      </c>
      <c r="C274" s="427" t="s">
        <v>318</v>
      </c>
      <c r="D274" s="428" t="s">
        <v>319</v>
      </c>
      <c r="E274" s="427" t="s">
        <v>531</v>
      </c>
      <c r="F274" s="427" t="s">
        <v>532</v>
      </c>
      <c r="G274" s="376" t="s">
        <v>91</v>
      </c>
      <c r="H274" s="429">
        <v>1591.18</v>
      </c>
      <c r="I274" s="3"/>
    </row>
    <row r="275" spans="2:9" x14ac:dyDescent="0.25">
      <c r="B275" s="426">
        <v>41401</v>
      </c>
      <c r="C275" s="427" t="s">
        <v>318</v>
      </c>
      <c r="D275" s="428" t="s">
        <v>319</v>
      </c>
      <c r="E275" s="427" t="s">
        <v>533</v>
      </c>
      <c r="F275" s="427" t="s">
        <v>534</v>
      </c>
      <c r="G275" s="376" t="s">
        <v>91</v>
      </c>
      <c r="H275" s="429">
        <v>2020.36</v>
      </c>
      <c r="I275" s="3"/>
    </row>
    <row r="276" spans="2:9" x14ac:dyDescent="0.25">
      <c r="B276" s="426">
        <v>35732</v>
      </c>
      <c r="C276" s="427" t="s">
        <v>231</v>
      </c>
      <c r="D276" s="428" t="s">
        <v>232</v>
      </c>
      <c r="E276" s="427" t="s">
        <v>233</v>
      </c>
      <c r="F276" s="427" t="s">
        <v>535</v>
      </c>
      <c r="G276" s="376" t="s">
        <v>91</v>
      </c>
      <c r="H276" s="429">
        <v>2063.77</v>
      </c>
      <c r="I276" s="3"/>
    </row>
    <row r="277" spans="2:9" x14ac:dyDescent="0.25">
      <c r="B277" s="426">
        <v>41611</v>
      </c>
      <c r="C277" s="427" t="s">
        <v>488</v>
      </c>
      <c r="D277" s="428" t="s">
        <v>489</v>
      </c>
      <c r="E277" s="427" t="s">
        <v>536</v>
      </c>
      <c r="F277" s="427" t="s">
        <v>537</v>
      </c>
      <c r="G277" s="376" t="s">
        <v>91</v>
      </c>
      <c r="H277" s="429">
        <v>2172.31</v>
      </c>
      <c r="I277" s="3"/>
    </row>
    <row r="278" spans="2:9" x14ac:dyDescent="0.25">
      <c r="B278" s="426">
        <v>36846</v>
      </c>
      <c r="C278" s="427" t="s">
        <v>231</v>
      </c>
      <c r="D278" s="428" t="s">
        <v>232</v>
      </c>
      <c r="E278" s="427" t="s">
        <v>233</v>
      </c>
      <c r="F278" s="427" t="s">
        <v>538</v>
      </c>
      <c r="G278" s="376" t="s">
        <v>91</v>
      </c>
      <c r="H278" s="429">
        <v>1725.25</v>
      </c>
      <c r="I278" s="3"/>
    </row>
    <row r="279" spans="2:9" x14ac:dyDescent="0.25">
      <c r="B279" s="426">
        <v>42185</v>
      </c>
      <c r="C279" s="427" t="s">
        <v>539</v>
      </c>
      <c r="D279" s="428" t="s">
        <v>540</v>
      </c>
      <c r="E279" s="427" t="s">
        <v>541</v>
      </c>
      <c r="F279" s="427" t="s">
        <v>542</v>
      </c>
      <c r="G279" s="376" t="s">
        <v>91</v>
      </c>
      <c r="H279" s="429">
        <v>1980.12</v>
      </c>
      <c r="I279" s="3"/>
    </row>
    <row r="280" spans="2:9" x14ac:dyDescent="0.25">
      <c r="B280" s="426">
        <v>41963</v>
      </c>
      <c r="C280" s="427" t="s">
        <v>488</v>
      </c>
      <c r="D280" s="428" t="s">
        <v>489</v>
      </c>
      <c r="E280" s="427" t="s">
        <v>543</v>
      </c>
      <c r="F280" s="427" t="s">
        <v>544</v>
      </c>
      <c r="G280" s="376" t="s">
        <v>91</v>
      </c>
      <c r="H280" s="429">
        <v>1001.58</v>
      </c>
      <c r="I280" s="3"/>
    </row>
    <row r="281" spans="2:9" x14ac:dyDescent="0.25">
      <c r="B281" s="426">
        <v>35549</v>
      </c>
      <c r="C281" s="427" t="s">
        <v>220</v>
      </c>
      <c r="D281" s="428" t="s">
        <v>221</v>
      </c>
      <c r="E281" s="427" t="s">
        <v>309</v>
      </c>
      <c r="F281" s="427" t="s">
        <v>545</v>
      </c>
      <c r="G281" s="376" t="s">
        <v>91</v>
      </c>
      <c r="H281" s="429">
        <v>2029.5200000000002</v>
      </c>
      <c r="I281" s="3"/>
    </row>
    <row r="282" spans="2:9" x14ac:dyDescent="0.25">
      <c r="B282" s="426">
        <v>41212</v>
      </c>
      <c r="C282" s="427" t="s">
        <v>220</v>
      </c>
      <c r="D282" s="428" t="s">
        <v>221</v>
      </c>
      <c r="E282" s="427" t="s">
        <v>309</v>
      </c>
      <c r="F282" s="427" t="s">
        <v>546</v>
      </c>
      <c r="G282" s="376" t="s">
        <v>91</v>
      </c>
      <c r="H282" s="429">
        <v>1726.79</v>
      </c>
      <c r="I282" s="3"/>
    </row>
    <row r="283" spans="2:9" x14ac:dyDescent="0.25">
      <c r="B283" s="426">
        <v>39247</v>
      </c>
      <c r="C283" s="427" t="s">
        <v>172</v>
      </c>
      <c r="D283" s="428" t="s">
        <v>183</v>
      </c>
      <c r="E283" s="427" t="s">
        <v>376</v>
      </c>
      <c r="F283" s="427" t="s">
        <v>547</v>
      </c>
      <c r="G283" s="376" t="s">
        <v>1111</v>
      </c>
      <c r="H283" s="429">
        <v>1950.99</v>
      </c>
      <c r="I283" s="3"/>
    </row>
    <row r="284" spans="2:9" x14ac:dyDescent="0.25">
      <c r="B284" s="426">
        <v>41942</v>
      </c>
      <c r="C284" s="427" t="s">
        <v>548</v>
      </c>
      <c r="D284" s="428" t="s">
        <v>549</v>
      </c>
      <c r="E284" s="427" t="s">
        <v>550</v>
      </c>
      <c r="F284" s="427" t="s">
        <v>551</v>
      </c>
      <c r="G284" s="376" t="s">
        <v>91</v>
      </c>
      <c r="H284" s="429">
        <v>1029.96</v>
      </c>
      <c r="I284" s="3"/>
    </row>
    <row r="285" spans="2:9" x14ac:dyDescent="0.25">
      <c r="B285" s="426">
        <v>41052</v>
      </c>
      <c r="C285" s="427" t="s">
        <v>197</v>
      </c>
      <c r="D285" s="428" t="s">
        <v>198</v>
      </c>
      <c r="E285" s="427" t="s">
        <v>435</v>
      </c>
      <c r="F285" s="427" t="s">
        <v>552</v>
      </c>
      <c r="G285" s="376" t="s">
        <v>91</v>
      </c>
      <c r="H285" s="429">
        <v>2042.29</v>
      </c>
      <c r="I285" s="3"/>
    </row>
    <row r="286" spans="2:9" x14ac:dyDescent="0.25">
      <c r="B286" s="426">
        <v>38469</v>
      </c>
      <c r="C286" s="427" t="s">
        <v>338</v>
      </c>
      <c r="D286" s="428" t="s">
        <v>425</v>
      </c>
      <c r="E286" s="427" t="s">
        <v>426</v>
      </c>
      <c r="F286" s="427" t="s">
        <v>553</v>
      </c>
      <c r="G286" s="376" t="s">
        <v>91</v>
      </c>
      <c r="H286" s="429">
        <v>2639.1800000000003</v>
      </c>
      <c r="I286" s="3"/>
    </row>
    <row r="287" spans="2:9" x14ac:dyDescent="0.25">
      <c r="B287" s="426">
        <v>34998</v>
      </c>
      <c r="C287" s="427" t="s">
        <v>190</v>
      </c>
      <c r="D287" s="428" t="s">
        <v>228</v>
      </c>
      <c r="E287" s="427" t="s">
        <v>554</v>
      </c>
      <c r="F287" s="427" t="s">
        <v>555</v>
      </c>
      <c r="G287" s="376" t="s">
        <v>1111</v>
      </c>
      <c r="H287" s="429">
        <v>2619.33</v>
      </c>
      <c r="I287" s="3"/>
    </row>
    <row r="288" spans="2:9" x14ac:dyDescent="0.25">
      <c r="B288" s="426">
        <v>39763</v>
      </c>
      <c r="C288" s="427" t="s">
        <v>190</v>
      </c>
      <c r="D288" s="428" t="s">
        <v>228</v>
      </c>
      <c r="E288" s="427" t="s">
        <v>554</v>
      </c>
      <c r="F288" s="427" t="s">
        <v>556</v>
      </c>
      <c r="G288" s="376" t="s">
        <v>91</v>
      </c>
      <c r="H288" s="429">
        <v>1761.23</v>
      </c>
      <c r="I288" s="3"/>
    </row>
    <row r="289" spans="2:9" x14ac:dyDescent="0.25">
      <c r="B289" s="426">
        <v>39121</v>
      </c>
      <c r="C289" s="427" t="s">
        <v>139</v>
      </c>
      <c r="D289" s="428" t="s">
        <v>140</v>
      </c>
      <c r="E289" s="427" t="s">
        <v>557</v>
      </c>
      <c r="F289" s="427" t="s">
        <v>558</v>
      </c>
      <c r="G289" s="376" t="s">
        <v>91</v>
      </c>
      <c r="H289" s="429">
        <v>1714.31</v>
      </c>
      <c r="I289" s="3"/>
    </row>
    <row r="290" spans="2:9" x14ac:dyDescent="0.25">
      <c r="B290" s="426">
        <v>43580</v>
      </c>
      <c r="C290" s="427" t="s">
        <v>220</v>
      </c>
      <c r="D290" s="428" t="s">
        <v>221</v>
      </c>
      <c r="E290" s="427" t="s">
        <v>559</v>
      </c>
      <c r="F290" s="427" t="s">
        <v>560</v>
      </c>
      <c r="G290" s="376" t="s">
        <v>91</v>
      </c>
      <c r="H290" s="429">
        <v>2251.2199999999998</v>
      </c>
      <c r="I290" s="3"/>
    </row>
    <row r="291" spans="2:9" x14ac:dyDescent="0.25">
      <c r="B291" s="426">
        <v>41209</v>
      </c>
      <c r="C291" s="427" t="s">
        <v>139</v>
      </c>
      <c r="D291" s="428" t="s">
        <v>140</v>
      </c>
      <c r="E291" s="427" t="s">
        <v>141</v>
      </c>
      <c r="F291" s="427" t="s">
        <v>561</v>
      </c>
      <c r="G291" s="376" t="s">
        <v>91</v>
      </c>
      <c r="H291" s="429">
        <v>1825.57</v>
      </c>
      <c r="I291" s="3"/>
    </row>
    <row r="292" spans="2:9" x14ac:dyDescent="0.25">
      <c r="B292" s="426">
        <v>34592</v>
      </c>
      <c r="C292" s="427" t="s">
        <v>190</v>
      </c>
      <c r="D292" s="428" t="s">
        <v>228</v>
      </c>
      <c r="E292" s="427" t="s">
        <v>562</v>
      </c>
      <c r="F292" s="427" t="s">
        <v>563</v>
      </c>
      <c r="G292" s="376" t="s">
        <v>1111</v>
      </c>
      <c r="H292" s="429">
        <v>2452.0299999999997</v>
      </c>
      <c r="I292" s="3"/>
    </row>
    <row r="293" spans="2:9" x14ac:dyDescent="0.25">
      <c r="B293" s="426">
        <v>41949</v>
      </c>
      <c r="C293" s="427" t="s">
        <v>564</v>
      </c>
      <c r="D293" s="428" t="s">
        <v>565</v>
      </c>
      <c r="E293" s="427" t="s">
        <v>566</v>
      </c>
      <c r="F293" s="427" t="s">
        <v>567</v>
      </c>
      <c r="G293" s="376" t="s">
        <v>91</v>
      </c>
      <c r="H293" s="429">
        <v>1732.21</v>
      </c>
      <c r="I293" s="3"/>
    </row>
    <row r="294" spans="2:9" x14ac:dyDescent="0.25">
      <c r="B294" s="426">
        <v>40662</v>
      </c>
      <c r="C294" s="427" t="s">
        <v>190</v>
      </c>
      <c r="D294" s="428" t="s">
        <v>228</v>
      </c>
      <c r="E294" s="427" t="s">
        <v>568</v>
      </c>
      <c r="F294" s="427" t="s">
        <v>322</v>
      </c>
      <c r="G294" s="376" t="s">
        <v>91</v>
      </c>
      <c r="H294" s="429">
        <v>1929.35</v>
      </c>
      <c r="I294" s="3"/>
    </row>
    <row r="295" spans="2:9" x14ac:dyDescent="0.25">
      <c r="B295" s="426">
        <v>33353</v>
      </c>
      <c r="C295" s="427" t="s">
        <v>190</v>
      </c>
      <c r="D295" s="428" t="s">
        <v>191</v>
      </c>
      <c r="E295" s="427" t="s">
        <v>191</v>
      </c>
      <c r="F295" s="427" t="s">
        <v>569</v>
      </c>
      <c r="G295" s="376" t="s">
        <v>91</v>
      </c>
      <c r="H295" s="429">
        <v>2031.26</v>
      </c>
      <c r="I295" s="3"/>
    </row>
    <row r="296" spans="2:9" x14ac:dyDescent="0.25">
      <c r="B296" s="426">
        <v>40491</v>
      </c>
      <c r="C296" s="427" t="s">
        <v>172</v>
      </c>
      <c r="D296" s="428" t="s">
        <v>183</v>
      </c>
      <c r="E296" s="427" t="s">
        <v>173</v>
      </c>
      <c r="F296" s="427" t="s">
        <v>570</v>
      </c>
      <c r="G296" s="376" t="s">
        <v>91</v>
      </c>
      <c r="H296" s="429">
        <v>1701.31</v>
      </c>
      <c r="I296" s="3"/>
    </row>
    <row r="297" spans="2:9" x14ac:dyDescent="0.25">
      <c r="B297" s="426">
        <v>44315</v>
      </c>
      <c r="C297" s="427" t="s">
        <v>190</v>
      </c>
      <c r="D297" s="428" t="s">
        <v>571</v>
      </c>
      <c r="E297" s="427" t="s">
        <v>191</v>
      </c>
      <c r="F297" s="427" t="s">
        <v>572</v>
      </c>
      <c r="G297" s="376" t="s">
        <v>91</v>
      </c>
      <c r="H297" s="429">
        <v>2416.0699999999997</v>
      </c>
      <c r="I297" s="3"/>
    </row>
    <row r="298" spans="2:9" x14ac:dyDescent="0.25">
      <c r="B298" s="426">
        <v>41968</v>
      </c>
      <c r="C298" s="427" t="s">
        <v>573</v>
      </c>
      <c r="D298" s="428" t="s">
        <v>574</v>
      </c>
      <c r="E298" s="427" t="s">
        <v>575</v>
      </c>
      <c r="F298" s="427" t="s">
        <v>576</v>
      </c>
      <c r="G298" s="376" t="s">
        <v>91</v>
      </c>
      <c r="H298" s="429">
        <v>2149.44</v>
      </c>
      <c r="I298" s="3"/>
    </row>
    <row r="299" spans="2:9" x14ac:dyDescent="0.25">
      <c r="B299" s="426">
        <v>42129</v>
      </c>
      <c r="C299" s="427" t="s">
        <v>190</v>
      </c>
      <c r="D299" s="428" t="s">
        <v>228</v>
      </c>
      <c r="E299" s="427" t="s">
        <v>562</v>
      </c>
      <c r="F299" s="427" t="s">
        <v>562</v>
      </c>
      <c r="G299" s="376" t="s">
        <v>1111</v>
      </c>
      <c r="H299" s="429">
        <v>2133.86</v>
      </c>
      <c r="I299" s="3"/>
    </row>
    <row r="300" spans="2:9" x14ac:dyDescent="0.25">
      <c r="B300" s="426">
        <v>42488</v>
      </c>
      <c r="C300" s="427" t="s">
        <v>190</v>
      </c>
      <c r="D300" s="428" t="s">
        <v>228</v>
      </c>
      <c r="E300" s="427" t="s">
        <v>562</v>
      </c>
      <c r="F300" s="427" t="s">
        <v>577</v>
      </c>
      <c r="G300" s="376" t="s">
        <v>91</v>
      </c>
      <c r="H300" s="429">
        <v>2250.17</v>
      </c>
      <c r="I300" s="3"/>
    </row>
    <row r="301" spans="2:9" x14ac:dyDescent="0.25">
      <c r="B301" s="426">
        <v>44404</v>
      </c>
      <c r="C301" s="427" t="s">
        <v>488</v>
      </c>
      <c r="D301" s="428" t="s">
        <v>578</v>
      </c>
      <c r="E301" s="427" t="s">
        <v>518</v>
      </c>
      <c r="F301" s="427" t="s">
        <v>579</v>
      </c>
      <c r="G301" s="376" t="s">
        <v>91</v>
      </c>
      <c r="H301" s="429">
        <v>1891.61</v>
      </c>
      <c r="I301" s="3"/>
    </row>
    <row r="302" spans="2:9" x14ac:dyDescent="0.25">
      <c r="B302" s="426">
        <v>44411</v>
      </c>
      <c r="C302" s="427" t="s">
        <v>243</v>
      </c>
      <c r="D302" s="428" t="s">
        <v>580</v>
      </c>
      <c r="E302" s="427" t="s">
        <v>581</v>
      </c>
      <c r="F302" s="427" t="s">
        <v>582</v>
      </c>
      <c r="G302" s="376" t="s">
        <v>91</v>
      </c>
      <c r="H302" s="429">
        <v>1184.43</v>
      </c>
      <c r="I302" s="3"/>
    </row>
    <row r="303" spans="2:9" x14ac:dyDescent="0.25">
      <c r="B303" s="426">
        <v>44411</v>
      </c>
      <c r="C303" s="427" t="s">
        <v>408</v>
      </c>
      <c r="D303" s="428" t="s">
        <v>583</v>
      </c>
      <c r="E303" s="427" t="s">
        <v>584</v>
      </c>
      <c r="F303" s="427" t="s">
        <v>585</v>
      </c>
      <c r="G303" s="376" t="s">
        <v>91</v>
      </c>
      <c r="H303" s="429">
        <v>1263.22</v>
      </c>
      <c r="I303" s="3"/>
    </row>
    <row r="304" spans="2:9" x14ac:dyDescent="0.25">
      <c r="B304" s="426">
        <v>44462</v>
      </c>
      <c r="C304" s="427" t="s">
        <v>139</v>
      </c>
      <c r="D304" s="428" t="s">
        <v>586</v>
      </c>
      <c r="E304" s="427" t="s">
        <v>587</v>
      </c>
      <c r="F304" s="427" t="s">
        <v>588</v>
      </c>
      <c r="G304" s="376" t="s">
        <v>91</v>
      </c>
      <c r="H304" s="429">
        <v>1754.07</v>
      </c>
      <c r="I304" s="3"/>
    </row>
    <row r="305" spans="2:9" x14ac:dyDescent="0.25">
      <c r="B305" s="426">
        <v>44497</v>
      </c>
      <c r="C305" s="427" t="s">
        <v>159</v>
      </c>
      <c r="D305" s="428" t="s">
        <v>589</v>
      </c>
      <c r="E305" s="427" t="s">
        <v>590</v>
      </c>
      <c r="F305" s="427" t="s">
        <v>591</v>
      </c>
      <c r="G305" s="376" t="s">
        <v>91</v>
      </c>
      <c r="H305" s="429">
        <v>1677.19</v>
      </c>
      <c r="I305" s="3"/>
    </row>
    <row r="306" spans="2:9" x14ac:dyDescent="0.25">
      <c r="B306" s="426">
        <v>44519</v>
      </c>
      <c r="C306" s="427" t="s">
        <v>190</v>
      </c>
      <c r="D306" s="428" t="s">
        <v>592</v>
      </c>
      <c r="E306" s="427" t="s">
        <v>191</v>
      </c>
      <c r="F306" s="427" t="s">
        <v>593</v>
      </c>
      <c r="G306" s="376" t="s">
        <v>91</v>
      </c>
      <c r="H306" s="429">
        <v>2078.19</v>
      </c>
      <c r="I306" s="3"/>
    </row>
    <row r="307" spans="2:9" x14ac:dyDescent="0.25">
      <c r="B307" s="426">
        <v>44523</v>
      </c>
      <c r="C307" s="427" t="s">
        <v>318</v>
      </c>
      <c r="D307" s="428" t="s">
        <v>594</v>
      </c>
      <c r="E307" s="427" t="s">
        <v>595</v>
      </c>
      <c r="F307" s="427" t="s">
        <v>596</v>
      </c>
      <c r="G307" s="376" t="s">
        <v>91</v>
      </c>
      <c r="H307" s="429">
        <v>1611.64</v>
      </c>
      <c r="I307" s="3"/>
    </row>
    <row r="308" spans="2:9" x14ac:dyDescent="0.25">
      <c r="B308" s="426">
        <v>44525</v>
      </c>
      <c r="C308" s="427" t="s">
        <v>214</v>
      </c>
      <c r="D308" s="428" t="s">
        <v>597</v>
      </c>
      <c r="E308" s="427" t="s">
        <v>235</v>
      </c>
      <c r="F308" s="427" t="s">
        <v>598</v>
      </c>
      <c r="G308" s="376" t="s">
        <v>91</v>
      </c>
      <c r="H308" s="429">
        <v>1385.42</v>
      </c>
      <c r="I308" s="3"/>
    </row>
    <row r="309" spans="2:9" x14ac:dyDescent="0.25">
      <c r="B309" s="426">
        <v>44523</v>
      </c>
      <c r="C309" s="427" t="s">
        <v>257</v>
      </c>
      <c r="D309" s="428" t="s">
        <v>599</v>
      </c>
      <c r="E309" s="427" t="s">
        <v>600</v>
      </c>
      <c r="F309" s="427" t="s">
        <v>601</v>
      </c>
      <c r="G309" s="376" t="s">
        <v>91</v>
      </c>
      <c r="H309" s="429">
        <v>1821.26</v>
      </c>
      <c r="I309" s="3"/>
    </row>
    <row r="310" spans="2:9" x14ac:dyDescent="0.25">
      <c r="B310" s="426">
        <v>44523</v>
      </c>
      <c r="C310" s="427" t="s">
        <v>172</v>
      </c>
      <c r="D310" s="428" t="s">
        <v>602</v>
      </c>
      <c r="E310" s="427" t="s">
        <v>603</v>
      </c>
      <c r="F310" s="427" t="s">
        <v>604</v>
      </c>
      <c r="G310" s="376" t="s">
        <v>91</v>
      </c>
      <c r="H310" s="429">
        <v>1206</v>
      </c>
      <c r="I310" s="3"/>
    </row>
    <row r="311" spans="2:9" x14ac:dyDescent="0.25">
      <c r="B311" s="426">
        <v>44532</v>
      </c>
      <c r="C311" s="427" t="s">
        <v>190</v>
      </c>
      <c r="D311" s="428" t="s">
        <v>605</v>
      </c>
      <c r="E311" s="427" t="s">
        <v>606</v>
      </c>
      <c r="F311" s="427" t="s">
        <v>607</v>
      </c>
      <c r="G311" s="376" t="s">
        <v>91</v>
      </c>
      <c r="H311" s="429">
        <v>1158.1500000000001</v>
      </c>
      <c r="I311" s="3"/>
    </row>
    <row r="312" spans="2:9" x14ac:dyDescent="0.25">
      <c r="B312" s="426">
        <v>44529</v>
      </c>
      <c r="C312" s="427" t="s">
        <v>88</v>
      </c>
      <c r="D312" s="428" t="s">
        <v>608</v>
      </c>
      <c r="E312" s="427" t="s">
        <v>609</v>
      </c>
      <c r="F312" s="427" t="s">
        <v>610</v>
      </c>
      <c r="G312" s="376" t="s">
        <v>91</v>
      </c>
      <c r="H312" s="429">
        <v>1737.61</v>
      </c>
      <c r="I312" s="3"/>
    </row>
    <row r="313" spans="2:9" x14ac:dyDescent="0.25">
      <c r="B313" s="426">
        <v>44518</v>
      </c>
      <c r="C313" s="427" t="s">
        <v>190</v>
      </c>
      <c r="D313" s="428" t="s">
        <v>592</v>
      </c>
      <c r="E313" s="427" t="s">
        <v>191</v>
      </c>
      <c r="F313" s="427" t="s">
        <v>611</v>
      </c>
      <c r="G313" s="376" t="s">
        <v>91</v>
      </c>
      <c r="H313" s="429">
        <v>1580.82</v>
      </c>
      <c r="I313" s="3"/>
    </row>
    <row r="314" spans="2:9" x14ac:dyDescent="0.25">
      <c r="B314" s="426">
        <v>44538</v>
      </c>
      <c r="C314" s="427" t="s">
        <v>539</v>
      </c>
      <c r="D314" s="428" t="s">
        <v>612</v>
      </c>
      <c r="E314" s="427" t="s">
        <v>613</v>
      </c>
      <c r="F314" s="427" t="s">
        <v>614</v>
      </c>
      <c r="G314" s="376" t="s">
        <v>91</v>
      </c>
      <c r="H314" s="429">
        <v>1394.78</v>
      </c>
      <c r="I314" s="3"/>
    </row>
    <row r="315" spans="2:9" x14ac:dyDescent="0.25">
      <c r="B315" s="426">
        <v>44536</v>
      </c>
      <c r="C315" s="427" t="s">
        <v>88</v>
      </c>
      <c r="D315" s="428" t="s">
        <v>615</v>
      </c>
      <c r="E315" s="427" t="s">
        <v>616</v>
      </c>
      <c r="F315" s="427" t="s">
        <v>617</v>
      </c>
      <c r="G315" s="376" t="s">
        <v>1111</v>
      </c>
      <c r="H315" s="429">
        <v>895.09</v>
      </c>
      <c r="I315" s="3"/>
    </row>
    <row r="316" spans="2:9" x14ac:dyDescent="0.25">
      <c r="B316" s="426">
        <v>44641</v>
      </c>
      <c r="C316" s="427" t="s">
        <v>88</v>
      </c>
      <c r="D316" s="428" t="s">
        <v>618</v>
      </c>
      <c r="E316" s="427" t="s">
        <v>89</v>
      </c>
      <c r="F316" s="427" t="s">
        <v>619</v>
      </c>
      <c r="G316" s="376" t="s">
        <v>91</v>
      </c>
      <c r="H316" s="429">
        <v>1711.42</v>
      </c>
      <c r="I316" s="3"/>
    </row>
    <row r="317" spans="2:9" x14ac:dyDescent="0.25">
      <c r="B317" s="426">
        <v>44634</v>
      </c>
      <c r="C317" s="427" t="s">
        <v>185</v>
      </c>
      <c r="D317" s="428" t="s">
        <v>620</v>
      </c>
      <c r="E317" s="427" t="s">
        <v>323</v>
      </c>
      <c r="F317" s="427" t="s">
        <v>621</v>
      </c>
      <c r="G317" s="376" t="s">
        <v>91</v>
      </c>
      <c r="H317" s="429">
        <v>1779.43</v>
      </c>
      <c r="I317" s="3"/>
    </row>
    <row r="318" spans="2:9" x14ac:dyDescent="0.25">
      <c r="B318" s="426">
        <v>44655</v>
      </c>
      <c r="C318" s="427" t="s">
        <v>318</v>
      </c>
      <c r="D318" s="428" t="s">
        <v>622</v>
      </c>
      <c r="E318" s="427" t="s">
        <v>623</v>
      </c>
      <c r="F318" s="427" t="s">
        <v>624</v>
      </c>
      <c r="G318" s="376" t="s">
        <v>91</v>
      </c>
      <c r="H318" s="429">
        <v>1609.07</v>
      </c>
      <c r="I318" s="3"/>
    </row>
    <row r="319" spans="2:9" x14ac:dyDescent="0.25">
      <c r="B319" s="426">
        <v>44679</v>
      </c>
      <c r="C319" s="427" t="s">
        <v>197</v>
      </c>
      <c r="D319" s="428" t="s">
        <v>625</v>
      </c>
      <c r="E319" s="427" t="s">
        <v>626</v>
      </c>
      <c r="F319" s="427" t="s">
        <v>627</v>
      </c>
      <c r="G319" s="376" t="s">
        <v>1111</v>
      </c>
      <c r="H319" s="429">
        <v>1290.27</v>
      </c>
      <c r="I319" s="3"/>
    </row>
    <row r="320" spans="2:9" x14ac:dyDescent="0.25">
      <c r="B320" s="426">
        <v>44777</v>
      </c>
      <c r="C320" s="427" t="s">
        <v>488</v>
      </c>
      <c r="D320" s="428" t="s">
        <v>628</v>
      </c>
      <c r="E320" s="427" t="s">
        <v>490</v>
      </c>
      <c r="F320" s="427" t="s">
        <v>629</v>
      </c>
      <c r="G320" s="376" t="s">
        <v>1111</v>
      </c>
      <c r="H320" s="429">
        <v>1588.2199999999998</v>
      </c>
      <c r="I320" s="3"/>
    </row>
    <row r="321" spans="2:9" x14ac:dyDescent="0.25">
      <c r="B321" s="426">
        <v>44679</v>
      </c>
      <c r="C321" s="427" t="s">
        <v>197</v>
      </c>
      <c r="D321" s="428" t="s">
        <v>630</v>
      </c>
      <c r="E321" s="427" t="s">
        <v>631</v>
      </c>
      <c r="F321" s="427" t="s">
        <v>632</v>
      </c>
      <c r="G321" s="376" t="s">
        <v>91</v>
      </c>
      <c r="H321" s="429">
        <v>1545.02</v>
      </c>
      <c r="I321" s="3"/>
    </row>
    <row r="322" spans="2:9" x14ac:dyDescent="0.25">
      <c r="B322" s="426">
        <v>44670</v>
      </c>
      <c r="C322" s="427" t="s">
        <v>197</v>
      </c>
      <c r="D322" s="428" t="s">
        <v>633</v>
      </c>
      <c r="E322" s="427" t="s">
        <v>634</v>
      </c>
      <c r="F322" s="427" t="s">
        <v>635</v>
      </c>
      <c r="G322" s="376" t="s">
        <v>1111</v>
      </c>
      <c r="H322" s="429">
        <v>1520.87</v>
      </c>
      <c r="I322" s="3"/>
    </row>
    <row r="323" spans="2:9" x14ac:dyDescent="0.25">
      <c r="B323" s="426">
        <v>44697</v>
      </c>
      <c r="C323" s="427" t="s">
        <v>214</v>
      </c>
      <c r="D323" s="428" t="s">
        <v>636</v>
      </c>
      <c r="E323" s="427" t="s">
        <v>216</v>
      </c>
      <c r="F323" s="427" t="s">
        <v>637</v>
      </c>
      <c r="G323" s="376" t="s">
        <v>91</v>
      </c>
      <c r="H323" s="429">
        <v>1652.66</v>
      </c>
      <c r="I323" s="3"/>
    </row>
    <row r="324" spans="2:9" x14ac:dyDescent="0.25">
      <c r="B324" s="426">
        <v>45043</v>
      </c>
      <c r="C324" s="427" t="s">
        <v>318</v>
      </c>
      <c r="D324" s="428" t="s">
        <v>638</v>
      </c>
      <c r="E324" s="427" t="s">
        <v>639</v>
      </c>
      <c r="F324" s="427" t="s">
        <v>640</v>
      </c>
      <c r="G324" s="376" t="s">
        <v>1111</v>
      </c>
      <c r="H324" s="429">
        <v>1220.99</v>
      </c>
      <c r="I324" s="3"/>
    </row>
    <row r="325" spans="2:9" x14ac:dyDescent="0.25">
      <c r="B325" s="426">
        <v>44711</v>
      </c>
      <c r="C325" s="427" t="s">
        <v>163</v>
      </c>
      <c r="D325" s="428" t="s">
        <v>641</v>
      </c>
      <c r="E325" s="427" t="s">
        <v>642</v>
      </c>
      <c r="F325" s="427" t="s">
        <v>643</v>
      </c>
      <c r="G325" s="376" t="s">
        <v>91</v>
      </c>
      <c r="H325" s="429">
        <v>1606.24</v>
      </c>
      <c r="I325" s="3"/>
    </row>
    <row r="326" spans="2:9" x14ac:dyDescent="0.25">
      <c r="B326" s="426">
        <v>44810</v>
      </c>
      <c r="C326" s="427" t="s">
        <v>88</v>
      </c>
      <c r="D326" s="428" t="s">
        <v>618</v>
      </c>
      <c r="E326" s="427" t="s">
        <v>89</v>
      </c>
      <c r="F326" s="427" t="s">
        <v>644</v>
      </c>
      <c r="G326" s="376" t="s">
        <v>91</v>
      </c>
      <c r="H326" s="429">
        <v>1437.95</v>
      </c>
      <c r="I326" s="3"/>
    </row>
    <row r="327" spans="2:9" x14ac:dyDescent="0.25">
      <c r="B327" s="426">
        <v>44704</v>
      </c>
      <c r="C327" s="427" t="s">
        <v>488</v>
      </c>
      <c r="D327" s="428" t="s">
        <v>645</v>
      </c>
      <c r="E327" s="427" t="s">
        <v>518</v>
      </c>
      <c r="F327" s="427" t="s">
        <v>646</v>
      </c>
      <c r="G327" s="376" t="s">
        <v>91</v>
      </c>
      <c r="H327" s="429">
        <v>1370.22</v>
      </c>
      <c r="I327" s="3"/>
    </row>
    <row r="328" spans="2:9" x14ac:dyDescent="0.25">
      <c r="B328" s="426">
        <v>44737</v>
      </c>
      <c r="C328" s="427" t="s">
        <v>172</v>
      </c>
      <c r="D328" s="428" t="s">
        <v>647</v>
      </c>
      <c r="E328" s="427" t="s">
        <v>648</v>
      </c>
      <c r="F328" s="427" t="s">
        <v>649</v>
      </c>
      <c r="G328" s="376" t="s">
        <v>1111</v>
      </c>
      <c r="H328" s="429">
        <v>1385.08</v>
      </c>
      <c r="I328" s="3"/>
    </row>
    <row r="329" spans="2:9" x14ac:dyDescent="0.25">
      <c r="B329" s="426">
        <v>44721</v>
      </c>
      <c r="C329" s="427" t="s">
        <v>185</v>
      </c>
      <c r="D329" s="428" t="s">
        <v>650</v>
      </c>
      <c r="E329" s="427" t="s">
        <v>281</v>
      </c>
      <c r="F329" s="427" t="s">
        <v>651</v>
      </c>
      <c r="G329" s="376" t="s">
        <v>91</v>
      </c>
      <c r="H329" s="429">
        <v>1458.65</v>
      </c>
      <c r="I329" s="3"/>
    </row>
    <row r="330" spans="2:9" x14ac:dyDescent="0.25">
      <c r="B330" s="426">
        <v>44708</v>
      </c>
      <c r="C330" s="427" t="s">
        <v>190</v>
      </c>
      <c r="D330" s="428" t="s">
        <v>652</v>
      </c>
      <c r="E330" s="427" t="s">
        <v>191</v>
      </c>
      <c r="F330" s="427" t="s">
        <v>653</v>
      </c>
      <c r="G330" s="376" t="s">
        <v>91</v>
      </c>
      <c r="H330" s="429">
        <v>1172.43</v>
      </c>
      <c r="I330" s="3"/>
    </row>
    <row r="331" spans="2:9" x14ac:dyDescent="0.25">
      <c r="B331" s="426">
        <v>44804</v>
      </c>
      <c r="C331" s="427" t="s">
        <v>88</v>
      </c>
      <c r="D331" s="428" t="s">
        <v>618</v>
      </c>
      <c r="E331" s="427" t="s">
        <v>89</v>
      </c>
      <c r="F331" s="427" t="s">
        <v>654</v>
      </c>
      <c r="G331" s="376" t="s">
        <v>1111</v>
      </c>
      <c r="H331" s="429">
        <v>1439.36</v>
      </c>
      <c r="I331" s="3"/>
    </row>
    <row r="332" spans="2:9" x14ac:dyDescent="0.25">
      <c r="B332" s="426">
        <v>44819</v>
      </c>
      <c r="C332" s="427" t="s">
        <v>88</v>
      </c>
      <c r="D332" s="428" t="s">
        <v>655</v>
      </c>
      <c r="E332" s="427" t="s">
        <v>656</v>
      </c>
      <c r="F332" s="427" t="s">
        <v>657</v>
      </c>
      <c r="G332" s="376" t="s">
        <v>91</v>
      </c>
      <c r="H332" s="429">
        <v>1436.68</v>
      </c>
      <c r="I332" s="3"/>
    </row>
    <row r="333" spans="2:9" x14ac:dyDescent="0.25">
      <c r="B333" s="426">
        <v>44882</v>
      </c>
      <c r="C333" s="427" t="s">
        <v>190</v>
      </c>
      <c r="D333" s="428" t="s">
        <v>592</v>
      </c>
      <c r="E333" s="427" t="s">
        <v>191</v>
      </c>
      <c r="F333" s="427" t="s">
        <v>658</v>
      </c>
      <c r="G333" s="376" t="s">
        <v>91</v>
      </c>
      <c r="H333" s="429">
        <v>1477.24</v>
      </c>
      <c r="I333" s="3"/>
    </row>
    <row r="334" spans="2:9" x14ac:dyDescent="0.25">
      <c r="B334" s="426">
        <v>45044</v>
      </c>
      <c r="C334" s="427" t="s">
        <v>251</v>
      </c>
      <c r="D334" s="428" t="s">
        <v>659</v>
      </c>
      <c r="E334" s="427" t="s">
        <v>660</v>
      </c>
      <c r="F334" s="427" t="s">
        <v>661</v>
      </c>
      <c r="G334" s="376" t="s">
        <v>91</v>
      </c>
      <c r="H334" s="429">
        <v>1834.71</v>
      </c>
      <c r="I334" s="3"/>
    </row>
    <row r="335" spans="2:9" x14ac:dyDescent="0.25">
      <c r="B335" s="426">
        <v>45048</v>
      </c>
      <c r="C335" s="427" t="s">
        <v>220</v>
      </c>
      <c r="D335" s="428" t="s">
        <v>662</v>
      </c>
      <c r="E335" s="427" t="s">
        <v>663</v>
      </c>
      <c r="F335" s="427" t="s">
        <v>664</v>
      </c>
      <c r="G335" s="376" t="s">
        <v>91</v>
      </c>
      <c r="H335" s="429">
        <v>1327.64</v>
      </c>
      <c r="I335" s="3"/>
    </row>
    <row r="336" spans="2:9" x14ac:dyDescent="0.25">
      <c r="B336" s="426">
        <v>45400</v>
      </c>
      <c r="C336" s="427" t="s">
        <v>139</v>
      </c>
      <c r="D336" s="428" t="s">
        <v>665</v>
      </c>
      <c r="E336" s="427" t="s">
        <v>666</v>
      </c>
      <c r="F336" s="427" t="s">
        <v>667</v>
      </c>
      <c r="G336" s="376" t="s">
        <v>91</v>
      </c>
      <c r="H336" s="429">
        <v>1356.5</v>
      </c>
      <c r="I336" s="3"/>
    </row>
    <row r="337" spans="2:9" x14ac:dyDescent="0.25">
      <c r="B337" s="426">
        <v>45134</v>
      </c>
      <c r="C337" s="427" t="s">
        <v>214</v>
      </c>
      <c r="D337" s="428" t="s">
        <v>668</v>
      </c>
      <c r="E337" s="427" t="s">
        <v>669</v>
      </c>
      <c r="F337" s="427" t="s">
        <v>670</v>
      </c>
      <c r="G337" s="376" t="s">
        <v>1111</v>
      </c>
      <c r="H337" s="429">
        <v>1763.21</v>
      </c>
      <c r="I337" s="3"/>
    </row>
    <row r="338" spans="2:9" x14ac:dyDescent="0.25">
      <c r="B338" s="426">
        <v>45415</v>
      </c>
      <c r="C338" s="427" t="s">
        <v>88</v>
      </c>
      <c r="D338" s="428" t="s">
        <v>671</v>
      </c>
      <c r="E338" s="427" t="s">
        <v>672</v>
      </c>
      <c r="F338" s="427" t="s">
        <v>673</v>
      </c>
      <c r="G338" s="376" t="s">
        <v>91</v>
      </c>
      <c r="H338" s="429">
        <v>1556.24</v>
      </c>
      <c r="I338" s="3"/>
    </row>
    <row r="339" spans="2:9" x14ac:dyDescent="0.25">
      <c r="B339" s="426">
        <v>45608</v>
      </c>
      <c r="C339" s="427" t="s">
        <v>185</v>
      </c>
      <c r="D339" s="428" t="s">
        <v>778</v>
      </c>
      <c r="E339" s="427" t="s">
        <v>779</v>
      </c>
      <c r="F339" s="427" t="s">
        <v>780</v>
      </c>
      <c r="G339" s="376" t="s">
        <v>91</v>
      </c>
      <c r="H339" s="429">
        <v>1562.58</v>
      </c>
      <c r="I339" s="3"/>
    </row>
    <row r="340" spans="2:9" x14ac:dyDescent="0.25">
      <c r="B340" s="426">
        <v>45614</v>
      </c>
      <c r="C340" s="427" t="s">
        <v>190</v>
      </c>
      <c r="D340" s="428" t="s">
        <v>781</v>
      </c>
      <c r="E340" s="427" t="s">
        <v>782</v>
      </c>
      <c r="F340" s="427" t="s">
        <v>783</v>
      </c>
      <c r="G340" s="376" t="s">
        <v>91</v>
      </c>
      <c r="H340" s="429">
        <v>1271.54</v>
      </c>
      <c r="I340" s="3"/>
    </row>
    <row r="341" spans="2:9" x14ac:dyDescent="0.25">
      <c r="B341" s="433">
        <v>45741</v>
      </c>
      <c r="C341" s="434" t="s">
        <v>139</v>
      </c>
      <c r="D341" s="435" t="s">
        <v>800</v>
      </c>
      <c r="E341" s="434" t="s">
        <v>801</v>
      </c>
      <c r="F341" s="434" t="s">
        <v>802</v>
      </c>
      <c r="G341" s="376" t="s">
        <v>91</v>
      </c>
      <c r="H341" s="429">
        <v>1204</v>
      </c>
      <c r="I341" s="3"/>
    </row>
    <row r="342" spans="2:9" x14ac:dyDescent="0.25">
      <c r="B342" s="433">
        <v>45743</v>
      </c>
      <c r="C342" s="434" t="s">
        <v>139</v>
      </c>
      <c r="D342" s="435" t="s">
        <v>803</v>
      </c>
      <c r="E342" s="434" t="s">
        <v>804</v>
      </c>
      <c r="F342" s="434" t="s">
        <v>805</v>
      </c>
      <c r="G342" s="376" t="s">
        <v>91</v>
      </c>
      <c r="H342" s="429">
        <v>1640.83</v>
      </c>
      <c r="I342" s="3"/>
    </row>
    <row r="343" spans="2:9" x14ac:dyDescent="0.25">
      <c r="B343" s="433">
        <v>45832</v>
      </c>
      <c r="C343" s="434" t="s">
        <v>88</v>
      </c>
      <c r="D343" s="435" t="s">
        <v>815</v>
      </c>
      <c r="E343" s="434" t="s">
        <v>816</v>
      </c>
      <c r="F343" s="434" t="s">
        <v>817</v>
      </c>
      <c r="G343" s="376" t="s">
        <v>91</v>
      </c>
      <c r="H343" s="429">
        <v>1853</v>
      </c>
      <c r="I343" s="3"/>
    </row>
    <row r="344" spans="2:9" x14ac:dyDescent="0.25">
      <c r="H344" s="8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3F2AF-9215-41DA-85FA-5BEBDE51F8F4}">
  <sheetPr>
    <tabColor theme="8" tint="-0.249977111117893"/>
  </sheetPr>
  <dimension ref="A1:H35"/>
  <sheetViews>
    <sheetView showGridLines="0" tabSelected="1" zoomScaleNormal="100" workbookViewId="0">
      <selection activeCell="C8" sqref="C8"/>
    </sheetView>
  </sheetViews>
  <sheetFormatPr defaultRowHeight="15" x14ac:dyDescent="0.25"/>
  <cols>
    <col min="2" max="2" width="52.7109375" customWidth="1"/>
  </cols>
  <sheetData>
    <row r="1" spans="1:8" ht="3" customHeight="1" x14ac:dyDescent="0.25"/>
    <row r="2" spans="1:8" ht="7.5" customHeight="1" x14ac:dyDescent="0.25"/>
    <row r="3" spans="1:8" ht="29.25" customHeight="1" x14ac:dyDescent="0.25"/>
    <row r="5" spans="1:8" ht="9" customHeight="1" x14ac:dyDescent="0.25"/>
    <row r="6" spans="1:8" ht="9" customHeight="1" x14ac:dyDescent="0.25"/>
    <row r="7" spans="1:8" x14ac:dyDescent="0.25">
      <c r="B7" s="343" t="s">
        <v>1149</v>
      </c>
      <c r="C7" s="22" t="s">
        <v>1117</v>
      </c>
      <c r="D7" s="22" t="s">
        <v>1118</v>
      </c>
      <c r="E7" s="22" t="s">
        <v>1119</v>
      </c>
      <c r="F7" s="444"/>
    </row>
    <row r="8" spans="1:8" x14ac:dyDescent="0.25">
      <c r="A8" s="20"/>
      <c r="B8" s="109" t="s">
        <v>1139</v>
      </c>
      <c r="C8" s="63">
        <f>SUM('[3]DRE (PRÉ IFRS16)'!X73:AA73)</f>
        <v>379.45034311423859</v>
      </c>
      <c r="D8" s="63">
        <f>SUM('[3]DRE (PRÉ IFRS16)'!Y73:AB73)</f>
        <v>448.68917942210015</v>
      </c>
      <c r="E8" s="63">
        <f>SUM('[3]DRE (PRÉ IFRS16)'!Z73:AC73)</f>
        <v>473.6183199010685</v>
      </c>
      <c r="F8" s="348"/>
    </row>
    <row r="9" spans="1:8" x14ac:dyDescent="0.25">
      <c r="B9" s="188" t="s">
        <v>955</v>
      </c>
      <c r="C9" s="33">
        <f>-SUM('[3]DRE (PRÉ IFRS16)'!X47:AA47)*(1-34%)</f>
        <v>120.71285347439996</v>
      </c>
      <c r="D9" s="33">
        <f>-SUM('[3]DRE (PRÉ IFRS16)'!Y47:AB47)*(1-34%)</f>
        <v>122.21027254919998</v>
      </c>
      <c r="E9" s="33">
        <f>-SUM('[3]DRE (PRÉ IFRS16)'!Z47:AC47)*(1-34%)</f>
        <v>127.34900828759999</v>
      </c>
      <c r="F9" s="3"/>
    </row>
    <row r="10" spans="1:8" x14ac:dyDescent="0.25">
      <c r="A10" s="268"/>
      <c r="B10" s="184" t="s">
        <v>1140</v>
      </c>
      <c r="C10" s="168">
        <f t="shared" ref="C10:E10" si="0">C8+C9</f>
        <v>500.16319658863858</v>
      </c>
      <c r="D10" s="168">
        <f t="shared" si="0"/>
        <v>570.8994519713001</v>
      </c>
      <c r="E10" s="187">
        <f t="shared" si="0"/>
        <v>600.96732818866849</v>
      </c>
      <c r="F10" s="445"/>
    </row>
    <row r="11" spans="1:8" x14ac:dyDescent="0.25">
      <c r="A11" s="268"/>
      <c r="B11" s="446"/>
      <c r="C11" s="445"/>
      <c r="D11" s="445"/>
      <c r="E11" s="445"/>
      <c r="F11" s="445"/>
    </row>
    <row r="12" spans="1:8" x14ac:dyDescent="0.25">
      <c r="A12" s="268"/>
      <c r="B12" s="184" t="s">
        <v>1141</v>
      </c>
      <c r="C12" s="242">
        <f t="shared" ref="C12:E12" si="1">C13+C20+C30</f>
        <v>2798.1495180603224</v>
      </c>
      <c r="D12" s="242">
        <f t="shared" si="1"/>
        <v>2768.1892380049999</v>
      </c>
      <c r="E12" s="187">
        <f t="shared" si="1"/>
        <v>2773.0472897424997</v>
      </c>
      <c r="F12" s="445"/>
    </row>
    <row r="13" spans="1:8" x14ac:dyDescent="0.25">
      <c r="A13" s="182"/>
      <c r="B13" s="447" t="s">
        <v>1143</v>
      </c>
      <c r="C13" s="279">
        <f t="shared" ref="C13:E13" si="2">SUM(C14:C18)</f>
        <v>3075.6174341678225</v>
      </c>
      <c r="D13" s="279">
        <f t="shared" si="2"/>
        <v>3095.6959419349996</v>
      </c>
      <c r="E13" s="232">
        <f t="shared" si="2"/>
        <v>3126.1612477999997</v>
      </c>
      <c r="F13" s="33"/>
      <c r="H13" s="3"/>
    </row>
    <row r="14" spans="1:8" x14ac:dyDescent="0.25">
      <c r="A14" s="182"/>
      <c r="B14" s="188" t="s">
        <v>831</v>
      </c>
      <c r="C14" s="279">
        <f>AVERAGE([3]Balanço!X15:AA15)</f>
        <v>1472.2427980203224</v>
      </c>
      <c r="D14" s="279">
        <f>AVERAGE([3]Balanço!Y15:AB15)</f>
        <v>1462.7498812849999</v>
      </c>
      <c r="E14" s="232">
        <f>AVERAGE([3]Balanço!Z15:AC15)</f>
        <v>1445.2424193375</v>
      </c>
      <c r="F14" s="33"/>
      <c r="H14" s="3"/>
    </row>
    <row r="15" spans="1:8" x14ac:dyDescent="0.25">
      <c r="B15" s="188" t="s">
        <v>832</v>
      </c>
      <c r="C15" s="279">
        <f>AVERAGE([3]Balanço!X16:AA16)</f>
        <v>6.6688295024999995</v>
      </c>
      <c r="D15" s="279">
        <f>AVERAGE([3]Balanço!Y16:AB16)</f>
        <v>4.9059303575000008</v>
      </c>
      <c r="E15" s="232">
        <f>AVERAGE([3]Balanço!Z16:AC16)</f>
        <v>4.7631803574999996</v>
      </c>
    </row>
    <row r="16" spans="1:8" x14ac:dyDescent="0.25">
      <c r="B16" s="188" t="s">
        <v>834</v>
      </c>
      <c r="C16" s="279">
        <f>AVERAGE([3]Balanço!X18:AA18)</f>
        <v>1115.5980410674999</v>
      </c>
      <c r="D16" s="279">
        <f>AVERAGE([3]Balanço!Y18:AB18)</f>
        <v>1133.4040979649999</v>
      </c>
      <c r="E16" s="232">
        <f>AVERAGE([3]Balanço!Z18:AC18)</f>
        <v>1136.3760979650001</v>
      </c>
    </row>
    <row r="17" spans="2:5" x14ac:dyDescent="0.25">
      <c r="B17" s="188" t="s">
        <v>835</v>
      </c>
      <c r="C17" s="279">
        <f>AVERAGE([3]Balanço!X19:AA19)</f>
        <v>430.13165305000001</v>
      </c>
      <c r="D17" s="279">
        <f>AVERAGE([3]Balanço!Y19:AB19)</f>
        <v>440.43519982499998</v>
      </c>
      <c r="E17" s="232">
        <f>AVERAGE([3]Balanço!Z19:AC19)</f>
        <v>480.43199509999999</v>
      </c>
    </row>
    <row r="18" spans="2:5" x14ac:dyDescent="0.25">
      <c r="B18" s="188" t="s">
        <v>836</v>
      </c>
      <c r="C18" s="279">
        <f>AVERAGE([3]Balanço!X20:AA20)</f>
        <v>50.9761125275</v>
      </c>
      <c r="D18" s="279">
        <f>AVERAGE([3]Balanço!Y20:AB20)</f>
        <v>54.200832502499992</v>
      </c>
      <c r="E18" s="232">
        <f>AVERAGE([3]Balanço!Z20:AC20)</f>
        <v>59.347555039999996</v>
      </c>
    </row>
    <row r="19" spans="2:5" ht="5.25" customHeight="1" x14ac:dyDescent="0.25">
      <c r="B19" s="188"/>
      <c r="C19" s="89"/>
      <c r="D19" s="89"/>
      <c r="E19" s="232"/>
    </row>
    <row r="20" spans="2:5" x14ac:dyDescent="0.25">
      <c r="B20" s="447" t="s">
        <v>1144</v>
      </c>
      <c r="C20" s="279">
        <f t="shared" ref="C20:E20" si="3">SUM(C21:C28)</f>
        <v>-1942.3724708999998</v>
      </c>
      <c r="D20" s="279">
        <f t="shared" si="3"/>
        <v>-2006.3551507474997</v>
      </c>
      <c r="E20" s="232">
        <f t="shared" si="3"/>
        <v>-2061.7104048749998</v>
      </c>
    </row>
    <row r="21" spans="2:5" x14ac:dyDescent="0.25">
      <c r="B21" s="188" t="s">
        <v>851</v>
      </c>
      <c r="C21" s="279">
        <f>-AVERAGE([3]Balanço!X39:AA39)</f>
        <v>-1149.6526396299998</v>
      </c>
      <c r="D21" s="279">
        <f>-AVERAGE([3]Balanço!Y39:AB39)</f>
        <v>-1166.8817184499999</v>
      </c>
      <c r="E21" s="232">
        <f>-AVERAGE([3]Balanço!Z39:AC39)</f>
        <v>-1170.3364481650001</v>
      </c>
    </row>
    <row r="22" spans="2:5" x14ac:dyDescent="0.25">
      <c r="B22" s="188" t="s">
        <v>852</v>
      </c>
      <c r="C22" s="279">
        <f>-AVERAGE([3]Balanço!X40:AA40)</f>
        <v>-278.32482109750003</v>
      </c>
      <c r="D22" s="279">
        <f>-AVERAGE([3]Balanço!Y40:AB40)</f>
        <v>-274.42015538750002</v>
      </c>
      <c r="E22" s="232">
        <f>-AVERAGE([3]Balanço!Z40:AC40)</f>
        <v>-278.78715538750004</v>
      </c>
    </row>
    <row r="23" spans="2:5" x14ac:dyDescent="0.25">
      <c r="B23" s="188" t="s">
        <v>855</v>
      </c>
      <c r="C23" s="279">
        <f>-AVERAGE([3]Balanço!X43:AA43)</f>
        <v>-5.3814052974999997</v>
      </c>
      <c r="D23" s="279">
        <f>-AVERAGE([3]Balanço!Y43:AB43)</f>
        <v>-11.186155292500001</v>
      </c>
      <c r="E23" s="232">
        <f>-AVERAGE([3]Balanço!Z43:AC43)</f>
        <v>-15.4379052925</v>
      </c>
    </row>
    <row r="24" spans="2:5" x14ac:dyDescent="0.25">
      <c r="B24" s="188" t="s">
        <v>856</v>
      </c>
      <c r="C24" s="279">
        <f>-AVERAGE([3]Balanço!X44:AA44)</f>
        <v>-254.61922966499998</v>
      </c>
      <c r="D24" s="279">
        <f>-AVERAGE([3]Balanço!Y44:AB44)</f>
        <v>-267.82164567000001</v>
      </c>
      <c r="E24" s="232">
        <f>-AVERAGE([3]Balanço!Z44:AC44)</f>
        <v>-279.03489567000003</v>
      </c>
    </row>
    <row r="25" spans="2:5" x14ac:dyDescent="0.25">
      <c r="B25" s="188" t="s">
        <v>857</v>
      </c>
      <c r="C25" s="279">
        <f>-AVERAGE([3]Balanço!X45:AA45)</f>
        <v>0</v>
      </c>
      <c r="D25" s="279">
        <f>-AVERAGE([3]Balanço!Y45:AB45)</f>
        <v>0</v>
      </c>
      <c r="E25" s="232">
        <f>-AVERAGE([3]Balanço!Z45:AC45)</f>
        <v>0</v>
      </c>
    </row>
    <row r="26" spans="2:5" x14ac:dyDescent="0.25">
      <c r="B26" s="188" t="s">
        <v>858</v>
      </c>
      <c r="C26" s="279">
        <f>-AVERAGE([3]Balanço!X46:AA46)</f>
        <v>-50.967002562499999</v>
      </c>
      <c r="D26" s="279">
        <f>-AVERAGE([3]Balanço!Y46:AB46)</f>
        <v>-76.450502562499992</v>
      </c>
      <c r="E26" s="232">
        <f>-AVERAGE([3]Balanço!Z46:AC46)</f>
        <v>-101.93400256249998</v>
      </c>
    </row>
    <row r="27" spans="2:5" x14ac:dyDescent="0.25">
      <c r="B27" s="188" t="s">
        <v>859</v>
      </c>
      <c r="C27" s="279">
        <f>-AVERAGE([3]Balanço!X47:AA47)</f>
        <v>-158.24786252749999</v>
      </c>
      <c r="D27" s="279">
        <f>-AVERAGE([3]Balanço!Y47:AB47)</f>
        <v>-166.72825882500001</v>
      </c>
      <c r="E27" s="232">
        <f>-AVERAGE([3]Balanço!Z47:AC47)</f>
        <v>-176.58725882499999</v>
      </c>
    </row>
    <row r="28" spans="2:5" x14ac:dyDescent="0.25">
      <c r="B28" s="188" t="s">
        <v>860</v>
      </c>
      <c r="C28" s="279">
        <f>-AVERAGE([3]Balanço!X48:AA48)</f>
        <v>-45.179510119999989</v>
      </c>
      <c r="D28" s="279">
        <f>-AVERAGE([3]Balanço!Y48:AB48)</f>
        <v>-42.866714559999998</v>
      </c>
      <c r="E28" s="232">
        <f>-AVERAGE([3]Balanço!Z48:AC48)</f>
        <v>-39.592738972500001</v>
      </c>
    </row>
    <row r="29" spans="2:5" ht="6" customHeight="1" x14ac:dyDescent="0.25">
      <c r="B29" s="188"/>
      <c r="C29" s="279"/>
      <c r="D29" s="279"/>
      <c r="E29" s="232"/>
    </row>
    <row r="30" spans="2:5" x14ac:dyDescent="0.25">
      <c r="B30" s="447" t="s">
        <v>1145</v>
      </c>
      <c r="C30" s="279">
        <f t="shared" ref="C30:E30" si="4">SUM(C31:C32)</f>
        <v>1664.9045547925</v>
      </c>
      <c r="D30" s="279">
        <f t="shared" si="4"/>
        <v>1678.8484468175</v>
      </c>
      <c r="E30" s="232">
        <f t="shared" si="4"/>
        <v>1708.5964468175</v>
      </c>
    </row>
    <row r="31" spans="2:5" x14ac:dyDescent="0.25">
      <c r="B31" s="188" t="s">
        <v>843</v>
      </c>
      <c r="C31" s="279">
        <f>AVERAGE([3]Balanço!X31:AA31)</f>
        <v>770.32990467749983</v>
      </c>
      <c r="D31" s="279">
        <f>AVERAGE([3]Balanço!Y31:AB31)</f>
        <v>800.97964556249997</v>
      </c>
      <c r="E31" s="232">
        <f>AVERAGE([3]Balanço!Z31:AC31)</f>
        <v>846.72114556249994</v>
      </c>
    </row>
    <row r="32" spans="2:5" x14ac:dyDescent="0.25">
      <c r="B32" s="188" t="s">
        <v>1146</v>
      </c>
      <c r="C32" s="279">
        <f>AVERAGE([3]Balanço!X33:AA33)</f>
        <v>894.57465011500017</v>
      </c>
      <c r="D32" s="279">
        <f>AVERAGE([3]Balanço!Y33:AB33)</f>
        <v>877.86880125499999</v>
      </c>
      <c r="E32" s="232">
        <f>AVERAGE([3]Balanço!Z33:AC33)</f>
        <v>861.87530125500007</v>
      </c>
    </row>
    <row r="33" spans="2:5" x14ac:dyDescent="0.25">
      <c r="B33" s="91" t="s">
        <v>1147</v>
      </c>
      <c r="C33" s="425">
        <f t="shared" ref="C33:E33" si="5">C10/C12</f>
        <v>0.17874784508847538</v>
      </c>
      <c r="D33" s="425">
        <f t="shared" si="5"/>
        <v>0.20623570243439729</v>
      </c>
      <c r="E33" s="425">
        <f t="shared" si="5"/>
        <v>0.21671730244617401</v>
      </c>
    </row>
    <row r="34" spans="2:5" x14ac:dyDescent="0.25">
      <c r="B34" s="48" t="s">
        <v>1142</v>
      </c>
    </row>
    <row r="35" spans="2:5" x14ac:dyDescent="0.25">
      <c r="B35" s="48" t="s">
        <v>1148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F822D-05B2-47B1-9373-13FC20119AE3}">
  <dimension ref="A7:AE73"/>
  <sheetViews>
    <sheetView showGridLines="0" zoomScaleNormal="100" workbookViewId="0">
      <pane xSplit="2" ySplit="9" topLeftCell="Y10" activePane="bottomRight" state="frozen"/>
      <selection activeCell="AG15" sqref="AG15"/>
      <selection pane="topRight" activeCell="AG15" sqref="AG15"/>
      <selection pane="bottomLeft" activeCell="AG15" sqref="AG15"/>
      <selection pane="bottomRight" activeCell="B15" sqref="B15"/>
    </sheetView>
  </sheetViews>
  <sheetFormatPr defaultColWidth="9.140625" defaultRowHeight="13.5" customHeight="1" x14ac:dyDescent="0.15"/>
  <cols>
    <col min="1" max="1" width="4.7109375" style="179" customWidth="1"/>
    <col min="2" max="2" width="50.5703125" style="20" customWidth="1"/>
    <col min="3" max="23" width="15.42578125" style="20" bestFit="1" customWidth="1"/>
    <col min="24" max="25" width="15.42578125" style="20" customWidth="1"/>
    <col min="26" max="26" width="11.28515625" style="20" customWidth="1"/>
    <col min="27" max="29" width="15.42578125" style="20" bestFit="1" customWidth="1"/>
    <col min="30" max="30" width="4.42578125" style="20" customWidth="1"/>
    <col min="31" max="16384" width="9.140625" style="20"/>
  </cols>
  <sheetData>
    <row r="7" spans="1:31" ht="13.5" customHeight="1" x14ac:dyDescent="0.15"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180">
        <v>7</v>
      </c>
      <c r="P7" s="180">
        <v>10</v>
      </c>
      <c r="Q7" s="180">
        <v>13</v>
      </c>
      <c r="R7" s="180">
        <v>18</v>
      </c>
      <c r="S7" s="180">
        <v>21</v>
      </c>
      <c r="T7" s="180">
        <v>24</v>
      </c>
      <c r="U7" s="180">
        <v>27</v>
      </c>
      <c r="V7" s="180">
        <v>32</v>
      </c>
      <c r="W7" s="180">
        <v>35</v>
      </c>
      <c r="X7" s="180">
        <v>38</v>
      </c>
      <c r="Y7" s="180">
        <v>41</v>
      </c>
      <c r="Z7" s="180">
        <v>44</v>
      </c>
      <c r="AA7" s="180"/>
      <c r="AB7" s="180"/>
      <c r="AC7" s="180"/>
    </row>
    <row r="8" spans="1:31" ht="13.5" customHeight="1" x14ac:dyDescent="0.15">
      <c r="B8" s="21" t="s">
        <v>846</v>
      </c>
      <c r="C8" s="22">
        <v>43555</v>
      </c>
      <c r="D8" s="22">
        <v>43646</v>
      </c>
      <c r="E8" s="22">
        <v>43738</v>
      </c>
      <c r="F8" s="22">
        <v>43830</v>
      </c>
      <c r="G8" s="22">
        <v>43921</v>
      </c>
      <c r="H8" s="22">
        <v>44012</v>
      </c>
      <c r="I8" s="22">
        <v>44104</v>
      </c>
      <c r="J8" s="22">
        <v>44196</v>
      </c>
      <c r="K8" s="22">
        <v>44286</v>
      </c>
      <c r="L8" s="22">
        <v>44377</v>
      </c>
      <c r="M8" s="22">
        <v>44469</v>
      </c>
      <c r="N8" s="22">
        <v>44561</v>
      </c>
      <c r="O8" s="22">
        <v>44651</v>
      </c>
      <c r="P8" s="22">
        <v>44742</v>
      </c>
      <c r="Q8" s="22">
        <v>44834</v>
      </c>
      <c r="R8" s="22">
        <v>44926</v>
      </c>
      <c r="S8" s="22">
        <v>45016</v>
      </c>
      <c r="T8" s="22">
        <v>45107</v>
      </c>
      <c r="U8" s="22">
        <v>45199</v>
      </c>
      <c r="V8" s="22">
        <v>45291</v>
      </c>
      <c r="W8" s="22">
        <v>45382</v>
      </c>
      <c r="X8" s="22">
        <v>45473</v>
      </c>
      <c r="Y8" s="22">
        <v>45565</v>
      </c>
      <c r="Z8" s="22">
        <v>45657</v>
      </c>
      <c r="AA8" s="22">
        <v>45747</v>
      </c>
      <c r="AB8" s="22">
        <v>45838</v>
      </c>
      <c r="AC8" s="22">
        <v>45930</v>
      </c>
    </row>
    <row r="9" spans="1:31" ht="6" customHeight="1" x14ac:dyDescent="0.15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31" ht="13.5" customHeight="1" x14ac:dyDescent="0.15">
      <c r="A10" s="379" t="s">
        <v>674</v>
      </c>
      <c r="B10" s="23" t="s">
        <v>847</v>
      </c>
      <c r="C10" s="24">
        <v>5432.6729999999998</v>
      </c>
      <c r="D10" s="24">
        <v>5572.1100000000006</v>
      </c>
      <c r="E10" s="24">
        <v>5547.5519999999997</v>
      </c>
      <c r="F10" s="24">
        <v>6037.0920000000006</v>
      </c>
      <c r="G10" s="24">
        <v>5798.357</v>
      </c>
      <c r="H10" s="24">
        <v>6498.4949999999999</v>
      </c>
      <c r="I10" s="24">
        <v>6778.0159999999996</v>
      </c>
      <c r="J10" s="24">
        <v>7309.646999999999</v>
      </c>
      <c r="K10" s="24">
        <v>6797.5509999999995</v>
      </c>
      <c r="L10" s="24">
        <v>6963.5959999999995</v>
      </c>
      <c r="M10" s="24">
        <v>7613.8179999999993</v>
      </c>
      <c r="N10" s="24">
        <v>8672.6659999999993</v>
      </c>
      <c r="O10" s="24">
        <v>8345.9958451642597</v>
      </c>
      <c r="P10" s="24">
        <v>9095.9388199818823</v>
      </c>
      <c r="Q10" s="24">
        <v>9109.2014514268394</v>
      </c>
      <c r="R10" s="24">
        <v>9931.7944555330414</v>
      </c>
      <c r="S10" s="24">
        <v>9341.9520701216861</v>
      </c>
      <c r="T10" s="24">
        <v>9019.1329558470006</v>
      </c>
      <c r="U10" s="24">
        <v>9059.5977229155033</v>
      </c>
      <c r="V10" s="24">
        <v>9725.564989187842</v>
      </c>
      <c r="W10" s="24">
        <v>9196.1746834052192</v>
      </c>
      <c r="X10" s="24">
        <v>8923.3257929198899</v>
      </c>
      <c r="Y10" s="24">
        <v>9088.5811415999997</v>
      </c>
      <c r="Z10" s="24">
        <v>10053.898323054915</v>
      </c>
      <c r="AA10" s="24">
        <v>9280.8009999999995</v>
      </c>
      <c r="AB10" s="24">
        <v>8869.9040000000005</v>
      </c>
      <c r="AC10" s="24">
        <v>8917.8340000000007</v>
      </c>
      <c r="AD10" s="84"/>
    </row>
    <row r="11" spans="1:31" ht="6" customHeight="1" x14ac:dyDescent="0.15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84"/>
    </row>
    <row r="12" spans="1:31" ht="13.5" customHeight="1" x14ac:dyDescent="0.15">
      <c r="A12" s="380" t="s">
        <v>675</v>
      </c>
      <c r="B12" s="438" t="s">
        <v>828</v>
      </c>
      <c r="C12" s="194">
        <v>1772.454</v>
      </c>
      <c r="D12" s="194">
        <v>1919.1540000000002</v>
      </c>
      <c r="E12" s="194">
        <v>2195.0839999999998</v>
      </c>
      <c r="F12" s="194">
        <v>2999.5749999999998</v>
      </c>
      <c r="G12" s="194">
        <v>2062.1970000000001</v>
      </c>
      <c r="H12" s="194">
        <v>2823.2040000000002</v>
      </c>
      <c r="I12" s="194">
        <v>3093.0259999999994</v>
      </c>
      <c r="J12" s="194">
        <v>3519.9779999999996</v>
      </c>
      <c r="K12" s="194">
        <v>2968.6319999999996</v>
      </c>
      <c r="L12" s="194">
        <v>2898.2529999999992</v>
      </c>
      <c r="M12" s="194">
        <v>3084.1029999999996</v>
      </c>
      <c r="N12" s="194">
        <v>3929.3979999999992</v>
      </c>
      <c r="O12" s="194">
        <v>3629.9624828800002</v>
      </c>
      <c r="P12" s="194">
        <v>4375.2253537400002</v>
      </c>
      <c r="Q12" s="194">
        <v>4064.3367147399999</v>
      </c>
      <c r="R12" s="194">
        <v>4753.2237093500007</v>
      </c>
      <c r="S12" s="194">
        <v>4311.18273099</v>
      </c>
      <c r="T12" s="194">
        <v>4077.5928448999998</v>
      </c>
      <c r="U12" s="194">
        <v>4185.9691216899992</v>
      </c>
      <c r="V12" s="194">
        <v>4441.8413510632072</v>
      </c>
      <c r="W12" s="194">
        <v>3979.7796409290208</v>
      </c>
      <c r="X12" s="194">
        <v>3907.8633867712897</v>
      </c>
      <c r="Y12" s="194">
        <v>4097.3677765400007</v>
      </c>
      <c r="Z12" s="194">
        <v>4993.3926031400006</v>
      </c>
      <c r="AA12" s="194">
        <v>4360.4379999999992</v>
      </c>
      <c r="AB12" s="194">
        <v>4176.9560000000001</v>
      </c>
      <c r="AC12" s="194">
        <v>4251.549</v>
      </c>
      <c r="AD12" s="84"/>
    </row>
    <row r="13" spans="1:31" ht="13.5" customHeight="1" x14ac:dyDescent="0.2">
      <c r="A13" s="381" t="s">
        <v>0</v>
      </c>
      <c r="B13" s="439" t="s">
        <v>829</v>
      </c>
      <c r="C13" s="27">
        <v>134.88399999999999</v>
      </c>
      <c r="D13" s="27">
        <v>95.31</v>
      </c>
      <c r="E13" s="27">
        <v>188.732</v>
      </c>
      <c r="F13" s="27">
        <v>447.10899999999998</v>
      </c>
      <c r="G13" s="27">
        <v>279.96300000000002</v>
      </c>
      <c r="H13" s="27">
        <v>1259.009</v>
      </c>
      <c r="I13" s="27">
        <v>1321.684</v>
      </c>
      <c r="J13" s="27">
        <v>1509.1590000000001</v>
      </c>
      <c r="K13" s="27">
        <v>1038.471</v>
      </c>
      <c r="L13" s="27">
        <v>878.95899999999995</v>
      </c>
      <c r="M13" s="27">
        <v>969.38199999999995</v>
      </c>
      <c r="N13" s="27">
        <v>1050.251</v>
      </c>
      <c r="O13" s="27">
        <v>660.37348000000009</v>
      </c>
      <c r="P13" s="27">
        <v>1113.5744777799998</v>
      </c>
      <c r="Q13" s="27">
        <v>1228.2156125499998</v>
      </c>
      <c r="R13" s="27">
        <v>1674.0912536700005</v>
      </c>
      <c r="S13" s="27">
        <v>1455.9939999999999</v>
      </c>
      <c r="T13" s="27">
        <v>960.84400000000005</v>
      </c>
      <c r="U13" s="27">
        <v>1119.607</v>
      </c>
      <c r="V13" s="27">
        <v>1155.5879952899998</v>
      </c>
      <c r="W13" s="27">
        <v>1017.6816812700001</v>
      </c>
      <c r="X13" s="27">
        <v>610.12869321000005</v>
      </c>
      <c r="Y13" s="27">
        <v>949.11599999999999</v>
      </c>
      <c r="Z13" s="27">
        <v>1403.2245436300002</v>
      </c>
      <c r="AA13" s="27">
        <v>1192.8989999999999</v>
      </c>
      <c r="AB13" s="27">
        <v>832.71500000000003</v>
      </c>
      <c r="AC13" s="27">
        <v>907.26599999999996</v>
      </c>
      <c r="AD13" s="84"/>
      <c r="AE13" s="29"/>
    </row>
    <row r="14" spans="1:31" ht="13.5" customHeight="1" x14ac:dyDescent="0.2">
      <c r="A14" s="381" t="s">
        <v>676</v>
      </c>
      <c r="B14" s="439" t="s">
        <v>830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3.9781015500000008</v>
      </c>
      <c r="P14" s="27">
        <v>4.0973150200000008</v>
      </c>
      <c r="Q14" s="27">
        <v>8.4641617599999996</v>
      </c>
      <c r="R14" s="27">
        <v>8.7348568400000008</v>
      </c>
      <c r="S14" s="27">
        <v>4.3929999999999998</v>
      </c>
      <c r="T14" s="27">
        <v>4.51</v>
      </c>
      <c r="U14" s="27" t="s">
        <v>1</v>
      </c>
      <c r="V14" s="27">
        <v>191.58676144000003</v>
      </c>
      <c r="W14" s="27">
        <v>184.9968987</v>
      </c>
      <c r="X14" s="27">
        <v>204.96972463</v>
      </c>
      <c r="Y14" s="27">
        <v>199.023</v>
      </c>
      <c r="Z14" s="27">
        <v>169.31006830999999</v>
      </c>
      <c r="AA14" s="27">
        <v>327.92099999999999</v>
      </c>
      <c r="AB14" s="27">
        <v>171.16200000000001</v>
      </c>
      <c r="AC14" s="27">
        <v>273.19299999999998</v>
      </c>
      <c r="AD14" s="84"/>
      <c r="AE14" s="29"/>
    </row>
    <row r="15" spans="1:31" ht="13.5" customHeight="1" x14ac:dyDescent="0.15">
      <c r="A15" s="382" t="s">
        <v>2</v>
      </c>
      <c r="B15" s="440" t="s">
        <v>831</v>
      </c>
      <c r="C15" s="27">
        <v>755.23099999999999</v>
      </c>
      <c r="D15" s="27">
        <v>935.81600000000003</v>
      </c>
      <c r="E15" s="27">
        <v>831.68899999999996</v>
      </c>
      <c r="F15" s="27">
        <v>1151.4839999999999</v>
      </c>
      <c r="G15" s="27">
        <v>690.90499999999997</v>
      </c>
      <c r="H15" s="27">
        <v>374.46199999999999</v>
      </c>
      <c r="I15" s="27">
        <v>680.84799999999996</v>
      </c>
      <c r="J15" s="27">
        <v>1063.8440000000001</v>
      </c>
      <c r="K15" s="27">
        <v>576.89499999999998</v>
      </c>
      <c r="L15" s="27">
        <v>849.904</v>
      </c>
      <c r="M15" s="27">
        <v>873.10799999999995</v>
      </c>
      <c r="N15" s="27">
        <v>1145.336</v>
      </c>
      <c r="O15" s="27">
        <v>990.30645054000013</v>
      </c>
      <c r="P15" s="27">
        <v>1258.4114453200002</v>
      </c>
      <c r="Q15" s="27">
        <v>1107.42764603</v>
      </c>
      <c r="R15" s="27">
        <v>1278.2442774900001</v>
      </c>
      <c r="S15" s="27">
        <v>846.03404535999994</v>
      </c>
      <c r="T15" s="27">
        <v>1091.2405762399997</v>
      </c>
      <c r="U15" s="27">
        <v>1009.4783621199998</v>
      </c>
      <c r="V15" s="27">
        <v>1778.4558124032067</v>
      </c>
      <c r="W15" s="27">
        <v>1264.4384074490208</v>
      </c>
      <c r="X15" s="27">
        <v>1482.6266669412894</v>
      </c>
      <c r="Y15" s="27">
        <v>1341.3998477900002</v>
      </c>
      <c r="Z15" s="27">
        <v>1862.8206773500001</v>
      </c>
      <c r="AA15" s="27">
        <v>1202.124</v>
      </c>
      <c r="AB15" s="27">
        <v>1444.655</v>
      </c>
      <c r="AC15" s="27">
        <v>1271.3699999999999</v>
      </c>
      <c r="AD15" s="84"/>
    </row>
    <row r="16" spans="1:31" ht="13.5" customHeight="1" x14ac:dyDescent="0.2">
      <c r="A16" s="381" t="s">
        <v>3</v>
      </c>
      <c r="B16" s="439" t="s">
        <v>832</v>
      </c>
      <c r="C16" s="27">
        <v>2.7170000000000001</v>
      </c>
      <c r="D16" s="27">
        <v>4.1000000000000002E-2</v>
      </c>
      <c r="E16" s="27">
        <v>6.7110000000000003</v>
      </c>
      <c r="F16" s="27">
        <v>0.65100000000000002</v>
      </c>
      <c r="G16" s="27">
        <v>34.527000000000001</v>
      </c>
      <c r="H16" s="27">
        <v>7.3490000000000002</v>
      </c>
      <c r="I16" s="27">
        <v>4.3410000000000002</v>
      </c>
      <c r="J16" s="27">
        <v>0.23799999999999999</v>
      </c>
      <c r="K16" s="27">
        <v>4.718</v>
      </c>
      <c r="L16" s="27">
        <v>0</v>
      </c>
      <c r="M16" s="27">
        <v>2.4239999999999999</v>
      </c>
      <c r="N16" s="27">
        <v>1.5349999999999999</v>
      </c>
      <c r="O16" s="27">
        <v>0</v>
      </c>
      <c r="P16" s="27">
        <v>0.28157728000000004</v>
      </c>
      <c r="Q16" s="27">
        <v>1.1934803300000001</v>
      </c>
      <c r="R16" s="27">
        <v>1.3709532899999999</v>
      </c>
      <c r="S16" s="27" t="s">
        <v>4</v>
      </c>
      <c r="T16" s="27" t="s">
        <v>4</v>
      </c>
      <c r="U16" s="27">
        <v>2.6230000000000002</v>
      </c>
      <c r="V16" s="27">
        <v>0.72117547000000004</v>
      </c>
      <c r="W16" s="27">
        <v>1.1173458799999998</v>
      </c>
      <c r="X16" s="27">
        <v>7.05159658</v>
      </c>
      <c r="Y16" s="27">
        <v>0.57099999999999995</v>
      </c>
      <c r="Z16" s="27">
        <v>18.25472143</v>
      </c>
      <c r="AA16" s="27">
        <v>0.79800000000000004</v>
      </c>
      <c r="AB16" s="27">
        <v>0</v>
      </c>
      <c r="AC16" s="27">
        <v>0</v>
      </c>
      <c r="AD16" s="84"/>
      <c r="AE16" s="29"/>
    </row>
    <row r="17" spans="1:30" ht="13.5" hidden="1" customHeight="1" x14ac:dyDescent="0.2">
      <c r="A17" s="381" t="s">
        <v>5</v>
      </c>
      <c r="B17" s="439" t="s">
        <v>833</v>
      </c>
      <c r="C17" s="27">
        <v>3.5999999999999997E-2</v>
      </c>
      <c r="D17" s="27">
        <v>6.4000000000000001E-2</v>
      </c>
      <c r="E17" s="27">
        <v>6.7000000000000004E-2</v>
      </c>
      <c r="F17" s="27">
        <v>0.35599999999999998</v>
      </c>
      <c r="G17" s="27">
        <v>0.124</v>
      </c>
      <c r="H17" s="27">
        <v>3.7999999999999999E-2</v>
      </c>
      <c r="I17" s="27">
        <v>4.2999999999999997E-2</v>
      </c>
      <c r="J17" s="27">
        <v>0.124</v>
      </c>
      <c r="K17" s="27">
        <v>0.156</v>
      </c>
      <c r="L17" s="27">
        <v>0.92700000000000005</v>
      </c>
      <c r="M17" s="27">
        <v>0.158</v>
      </c>
      <c r="N17" s="27">
        <v>0.504</v>
      </c>
      <c r="O17" s="27">
        <v>0</v>
      </c>
      <c r="P17" s="27">
        <v>0</v>
      </c>
      <c r="Q17" s="27">
        <v>0</v>
      </c>
      <c r="R17" s="27">
        <v>0</v>
      </c>
      <c r="S17" s="27" t="s">
        <v>1</v>
      </c>
      <c r="T17" s="27" t="s">
        <v>1</v>
      </c>
      <c r="U17" s="27" t="s">
        <v>1</v>
      </c>
      <c r="V17" s="27">
        <v>0</v>
      </c>
      <c r="W17" s="27" t="s">
        <v>1</v>
      </c>
      <c r="X17" s="27" t="s">
        <v>1</v>
      </c>
      <c r="Y17" s="27" t="s">
        <v>1</v>
      </c>
      <c r="Z17" s="27" t="s">
        <v>1</v>
      </c>
      <c r="AA17" s="27">
        <v>0</v>
      </c>
      <c r="AB17" s="27">
        <v>0</v>
      </c>
      <c r="AC17" s="27">
        <v>0</v>
      </c>
      <c r="AD17" s="84"/>
    </row>
    <row r="18" spans="1:30" ht="13.5" customHeight="1" x14ac:dyDescent="0.2">
      <c r="A18" s="381" t="s">
        <v>6</v>
      </c>
      <c r="B18" s="439" t="s">
        <v>834</v>
      </c>
      <c r="C18" s="27">
        <v>605.202</v>
      </c>
      <c r="D18" s="27">
        <v>605.67999999999995</v>
      </c>
      <c r="E18" s="27">
        <v>586.91700000000003</v>
      </c>
      <c r="F18" s="27">
        <v>544.71699999999998</v>
      </c>
      <c r="G18" s="27">
        <v>784.23599999999999</v>
      </c>
      <c r="H18" s="27">
        <v>810.28300000000002</v>
      </c>
      <c r="I18" s="27">
        <v>762.17</v>
      </c>
      <c r="J18" s="27">
        <v>641.02</v>
      </c>
      <c r="K18" s="27">
        <v>939.01599999999996</v>
      </c>
      <c r="L18" s="27">
        <v>862.404</v>
      </c>
      <c r="M18" s="27">
        <v>882.75300000000004</v>
      </c>
      <c r="N18" s="27">
        <v>849.26900000000001</v>
      </c>
      <c r="O18" s="27">
        <v>980.05485557999987</v>
      </c>
      <c r="P18" s="27">
        <v>964.85746193999989</v>
      </c>
      <c r="Q18" s="27">
        <v>975.86208627999997</v>
      </c>
      <c r="R18" s="27">
        <v>852.03334773999995</v>
      </c>
      <c r="S18" s="27">
        <v>1001.937</v>
      </c>
      <c r="T18" s="27">
        <v>963.92200000000003</v>
      </c>
      <c r="U18" s="27">
        <v>998.03499999999997</v>
      </c>
      <c r="V18" s="27">
        <v>875.15527988999997</v>
      </c>
      <c r="W18" s="27">
        <v>1049.9889357400002</v>
      </c>
      <c r="X18" s="27">
        <v>1088.71577241</v>
      </c>
      <c r="Y18" s="27">
        <v>1160.576</v>
      </c>
      <c r="Z18" s="27">
        <v>1032.23139186</v>
      </c>
      <c r="AA18" s="27">
        <v>1180.8689999999999</v>
      </c>
      <c r="AB18" s="27">
        <v>1159.94</v>
      </c>
      <c r="AC18" s="27">
        <v>1172.4639999999999</v>
      </c>
      <c r="AD18" s="84"/>
    </row>
    <row r="19" spans="1:30" ht="13.5" customHeight="1" x14ac:dyDescent="0.15">
      <c r="A19" s="382" t="s">
        <v>677</v>
      </c>
      <c r="B19" s="440" t="s">
        <v>835</v>
      </c>
      <c r="C19" s="27">
        <v>246.46100000000001</v>
      </c>
      <c r="D19" s="27">
        <v>251.41</v>
      </c>
      <c r="E19" s="27">
        <v>542.58199999999999</v>
      </c>
      <c r="F19" s="27">
        <v>833.649</v>
      </c>
      <c r="G19" s="27">
        <v>233.524</v>
      </c>
      <c r="H19" s="27">
        <v>338.00700000000001</v>
      </c>
      <c r="I19" s="27">
        <v>290.03699999999998</v>
      </c>
      <c r="J19" s="27">
        <v>282.66000000000003</v>
      </c>
      <c r="K19" s="27">
        <v>364.98200000000003</v>
      </c>
      <c r="L19" s="27">
        <v>274.25799999999998</v>
      </c>
      <c r="M19" s="27">
        <v>314.88099999999997</v>
      </c>
      <c r="N19" s="27">
        <v>849.15499999999997</v>
      </c>
      <c r="O19" s="27">
        <v>936.58576315999994</v>
      </c>
      <c r="P19" s="27">
        <v>959.94076124000003</v>
      </c>
      <c r="Q19" s="27">
        <v>692.90741775999993</v>
      </c>
      <c r="R19" s="27">
        <v>899.43417805000013</v>
      </c>
      <c r="S19" s="27">
        <v>955.97788707000018</v>
      </c>
      <c r="T19" s="27">
        <v>989.74036522999995</v>
      </c>
      <c r="U19" s="27">
        <v>992.57757892999996</v>
      </c>
      <c r="V19" s="27">
        <v>388.45099680999994</v>
      </c>
      <c r="W19" s="27">
        <v>413.26089300999996</v>
      </c>
      <c r="X19" s="27">
        <v>445.7858129</v>
      </c>
      <c r="Y19" s="27">
        <v>393.35681890000001</v>
      </c>
      <c r="Z19" s="27">
        <v>470.35398039999995</v>
      </c>
      <c r="AA19" s="27">
        <v>411.03</v>
      </c>
      <c r="AB19" s="27">
        <v>487</v>
      </c>
      <c r="AC19" s="27">
        <v>553.34400000000005</v>
      </c>
      <c r="AD19" s="84"/>
    </row>
    <row r="20" spans="1:30" ht="13.5" customHeight="1" x14ac:dyDescent="0.2">
      <c r="A20" s="381" t="s">
        <v>678</v>
      </c>
      <c r="B20" s="441" t="s">
        <v>836</v>
      </c>
      <c r="C20" s="205">
        <v>27.922999999999998</v>
      </c>
      <c r="D20" s="205">
        <v>30.832999999999998</v>
      </c>
      <c r="E20" s="205">
        <v>38.386000000000003</v>
      </c>
      <c r="F20" s="205">
        <v>21.609000000000002</v>
      </c>
      <c r="G20" s="205">
        <v>38.917999999999999</v>
      </c>
      <c r="H20" s="205">
        <v>34.055999999999997</v>
      </c>
      <c r="I20" s="205">
        <v>33.902999999999999</v>
      </c>
      <c r="J20" s="205">
        <v>22.933</v>
      </c>
      <c r="K20" s="205">
        <v>44.393999999999998</v>
      </c>
      <c r="L20" s="205">
        <v>31.800999999999998</v>
      </c>
      <c r="M20" s="205">
        <v>41.396999999999998</v>
      </c>
      <c r="N20" s="205">
        <v>33.347999999999999</v>
      </c>
      <c r="O20" s="205">
        <v>58.663832050000003</v>
      </c>
      <c r="P20" s="205">
        <v>74.062315159999997</v>
      </c>
      <c r="Q20" s="205">
        <v>50.266310030000007</v>
      </c>
      <c r="R20" s="205">
        <v>39.314842270000007</v>
      </c>
      <c r="S20" s="205">
        <v>46.846798560000011</v>
      </c>
      <c r="T20" s="205">
        <v>67.335903430000002</v>
      </c>
      <c r="U20" s="205">
        <v>63.648180640000007</v>
      </c>
      <c r="V20" s="205">
        <v>51.883329759999995</v>
      </c>
      <c r="W20" s="205">
        <v>48.295478880000012</v>
      </c>
      <c r="X20" s="205">
        <v>68.585120100000012</v>
      </c>
      <c r="Y20" s="205">
        <v>53.325109850000004</v>
      </c>
      <c r="Z20" s="205">
        <v>37.197220160000001</v>
      </c>
      <c r="AA20" s="205">
        <v>44.796999999999997</v>
      </c>
      <c r="AB20" s="205">
        <v>81.483999999999995</v>
      </c>
      <c r="AC20" s="205">
        <v>73.912000000000006</v>
      </c>
      <c r="AD20" s="84"/>
    </row>
    <row r="21" spans="1:30" ht="6" customHeight="1" x14ac:dyDescent="0.15"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84"/>
    </row>
    <row r="22" spans="1:30" ht="13.5" customHeight="1" x14ac:dyDescent="0.15">
      <c r="A22" s="379" t="s">
        <v>679</v>
      </c>
      <c r="B22" s="243" t="s">
        <v>837</v>
      </c>
      <c r="C22" s="194">
        <v>3660.2190000000001</v>
      </c>
      <c r="D22" s="194">
        <v>3652.9560000000001</v>
      </c>
      <c r="E22" s="194">
        <v>3352.4679999999994</v>
      </c>
      <c r="F22" s="194">
        <v>3037.5170000000003</v>
      </c>
      <c r="G22" s="194">
        <v>3736.1600000000003</v>
      </c>
      <c r="H22" s="194">
        <v>3675.2909999999997</v>
      </c>
      <c r="I22" s="194">
        <v>3684.9900000000007</v>
      </c>
      <c r="J22" s="194">
        <v>3789.6689999999999</v>
      </c>
      <c r="K22" s="194">
        <v>3828.9189999999999</v>
      </c>
      <c r="L22" s="194">
        <v>4065.3430000000003</v>
      </c>
      <c r="M22" s="194">
        <v>4529.7150000000001</v>
      </c>
      <c r="N22" s="194">
        <v>4743.268</v>
      </c>
      <c r="O22" s="194">
        <v>4716.03336228426</v>
      </c>
      <c r="P22" s="194">
        <v>4720.7134662418821</v>
      </c>
      <c r="Q22" s="194">
        <v>5044.864736686839</v>
      </c>
      <c r="R22" s="194">
        <v>5178.5707461830407</v>
      </c>
      <c r="S22" s="194">
        <v>5030.769339131687</v>
      </c>
      <c r="T22" s="194">
        <v>4941.5401109470004</v>
      </c>
      <c r="U22" s="194">
        <v>4873.6286012255041</v>
      </c>
      <c r="V22" s="194">
        <v>5283.7236381246348</v>
      </c>
      <c r="W22" s="194">
        <v>5216.3950424761988</v>
      </c>
      <c r="X22" s="194">
        <v>5015.4624061486002</v>
      </c>
      <c r="Y22" s="194">
        <v>4991.2133650599999</v>
      </c>
      <c r="Z22" s="194">
        <v>5060.5057199149142</v>
      </c>
      <c r="AA22" s="194">
        <v>4920.3629999999994</v>
      </c>
      <c r="AB22" s="194">
        <v>4692.9480000000003</v>
      </c>
      <c r="AC22" s="194">
        <v>4666.2849999999999</v>
      </c>
      <c r="AD22" s="84"/>
    </row>
    <row r="23" spans="1:30" ht="13.5" customHeight="1" x14ac:dyDescent="0.2">
      <c r="A23" s="381" t="s">
        <v>680</v>
      </c>
      <c r="B23" s="439" t="s">
        <v>830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7.7759999999999998</v>
      </c>
      <c r="O23" s="27">
        <v>3.9780000000000002</v>
      </c>
      <c r="P23" s="27">
        <v>4.0960000000000001</v>
      </c>
      <c r="Q23" s="27" t="s">
        <v>4</v>
      </c>
      <c r="R23" s="27">
        <v>0</v>
      </c>
      <c r="S23" s="27" t="s">
        <v>4</v>
      </c>
      <c r="T23" s="27" t="s">
        <v>4</v>
      </c>
      <c r="U23" s="27" t="s">
        <v>1</v>
      </c>
      <c r="V23" s="27">
        <v>3.2888679311145099E-4</v>
      </c>
      <c r="W23" s="27">
        <v>0</v>
      </c>
      <c r="X23" s="27">
        <v>0</v>
      </c>
      <c r="Y23" s="27">
        <v>0</v>
      </c>
      <c r="Z23" s="27">
        <v>1.041999994777143E-5</v>
      </c>
      <c r="AA23" s="27">
        <v>0</v>
      </c>
      <c r="AB23" s="27">
        <v>0</v>
      </c>
      <c r="AC23" s="27">
        <v>0</v>
      </c>
      <c r="AD23" s="84"/>
    </row>
    <row r="24" spans="1:30" ht="13.5" customHeight="1" x14ac:dyDescent="0.2">
      <c r="A24" s="381" t="s">
        <v>681</v>
      </c>
      <c r="B24" s="439" t="s">
        <v>835</v>
      </c>
      <c r="C24" s="27">
        <v>1052.5029999999999</v>
      </c>
      <c r="D24" s="27">
        <v>1064.645</v>
      </c>
      <c r="E24" s="27">
        <v>794.70899999999995</v>
      </c>
      <c r="F24" s="27">
        <v>521.13599999999997</v>
      </c>
      <c r="G24" s="27">
        <v>1149.0889999999999</v>
      </c>
      <c r="H24" s="27">
        <v>1029.655</v>
      </c>
      <c r="I24" s="27">
        <v>1091.4480000000001</v>
      </c>
      <c r="J24" s="27">
        <v>1157.357</v>
      </c>
      <c r="K24" s="27">
        <v>1153.846</v>
      </c>
      <c r="L24" s="27">
        <v>1363.6489999999999</v>
      </c>
      <c r="M24" s="27">
        <v>1322.568</v>
      </c>
      <c r="N24" s="27">
        <v>839.77800000000002</v>
      </c>
      <c r="O24" s="27">
        <v>720.02700000000004</v>
      </c>
      <c r="P24" s="27">
        <v>650.87699999999995</v>
      </c>
      <c r="Q24" s="27">
        <v>922.11099999999999</v>
      </c>
      <c r="R24" s="27">
        <v>937.37077673999988</v>
      </c>
      <c r="S24" s="27">
        <v>815.43899999999996</v>
      </c>
      <c r="T24" s="27">
        <v>762.80100000000004</v>
      </c>
      <c r="U24" s="27">
        <v>683.94399999999996</v>
      </c>
      <c r="V24" s="27">
        <v>1197.8387394600002</v>
      </c>
      <c r="W24" s="27">
        <v>1235.5770681300003</v>
      </c>
      <c r="X24" s="27">
        <v>1164.9697329699998</v>
      </c>
      <c r="Y24" s="27">
        <v>1163.355</v>
      </c>
      <c r="Z24" s="27">
        <v>1127.6915076499997</v>
      </c>
      <c r="AA24" s="27">
        <v>1068.8579999999999</v>
      </c>
      <c r="AB24" s="27">
        <v>922.74</v>
      </c>
      <c r="AC24" s="27">
        <v>845.80100000000004</v>
      </c>
      <c r="AD24" s="84"/>
    </row>
    <row r="25" spans="1:30" ht="13.5" customHeight="1" x14ac:dyDescent="0.15">
      <c r="A25" s="382" t="s">
        <v>9</v>
      </c>
      <c r="B25" s="440" t="s">
        <v>838</v>
      </c>
      <c r="C25" s="27">
        <v>0</v>
      </c>
      <c r="D25" s="27">
        <v>0</v>
      </c>
      <c r="E25" s="27">
        <v>0</v>
      </c>
      <c r="F25" s="27">
        <v>0</v>
      </c>
      <c r="G25" s="27">
        <v>2.1539999999999999</v>
      </c>
      <c r="H25" s="27">
        <v>108.066</v>
      </c>
      <c r="I25" s="27">
        <v>127.986</v>
      </c>
      <c r="J25" s="27">
        <v>71.492000000000004</v>
      </c>
      <c r="K25" s="27">
        <v>136.761</v>
      </c>
      <c r="L25" s="27">
        <v>105.346</v>
      </c>
      <c r="M25" s="27">
        <v>429.09899999999999</v>
      </c>
      <c r="N25" s="27">
        <v>378.803</v>
      </c>
      <c r="O25" s="27">
        <v>475.71798626000003</v>
      </c>
      <c r="P25" s="27">
        <v>475.54684909999992</v>
      </c>
      <c r="Q25" s="27">
        <v>516.75822888999994</v>
      </c>
      <c r="R25" s="27">
        <v>429.48155673000002</v>
      </c>
      <c r="S25" s="27">
        <v>498.89345654000005</v>
      </c>
      <c r="T25" s="27">
        <v>505.89555386699999</v>
      </c>
      <c r="U25" s="27">
        <v>544.59371988550436</v>
      </c>
      <c r="V25" s="27">
        <v>547.08693088383529</v>
      </c>
      <c r="W25" s="27">
        <v>564.65628856620003</v>
      </c>
      <c r="X25" s="27">
        <v>528.22320214859997</v>
      </c>
      <c r="Y25" s="27">
        <v>536.19916593999983</v>
      </c>
      <c r="Z25" s="27">
        <v>530.14091128999996</v>
      </c>
      <c r="AA25" s="27">
        <v>548.18299999999999</v>
      </c>
      <c r="AB25" s="27">
        <v>488.666</v>
      </c>
      <c r="AC25" s="27">
        <v>501.98</v>
      </c>
      <c r="AD25" s="84"/>
    </row>
    <row r="26" spans="1:30" ht="13.5" customHeight="1" x14ac:dyDescent="0.15">
      <c r="A26" s="382" t="s">
        <v>10</v>
      </c>
      <c r="B26" s="440" t="s">
        <v>839</v>
      </c>
      <c r="C26" s="27">
        <v>70.766999999999996</v>
      </c>
      <c r="D26" s="27">
        <v>72.352000000000004</v>
      </c>
      <c r="E26" s="27">
        <v>75.040000000000006</v>
      </c>
      <c r="F26" s="27">
        <v>101.836</v>
      </c>
      <c r="G26" s="27">
        <v>102.961</v>
      </c>
      <c r="H26" s="27">
        <v>102.71599999999999</v>
      </c>
      <c r="I26" s="27">
        <v>83.054000000000002</v>
      </c>
      <c r="J26" s="27">
        <v>81.513000000000005</v>
      </c>
      <c r="K26" s="27">
        <v>78.942999999999998</v>
      </c>
      <c r="L26" s="27">
        <v>48.371000000000002</v>
      </c>
      <c r="M26" s="27">
        <v>61.618000000000002</v>
      </c>
      <c r="N26" s="27">
        <v>61.936999999999998</v>
      </c>
      <c r="O26" s="27">
        <v>148.80973187000001</v>
      </c>
      <c r="P26" s="27">
        <v>153.07386317000004</v>
      </c>
      <c r="Q26" s="27">
        <v>155.26159604999998</v>
      </c>
      <c r="R26" s="27">
        <v>157.38078867000002</v>
      </c>
      <c r="S26" s="27">
        <v>159.92636557000003</v>
      </c>
      <c r="T26" s="27">
        <v>151.52937824000003</v>
      </c>
      <c r="U26" s="27">
        <v>159.48158260999998</v>
      </c>
      <c r="V26" s="27">
        <v>151.41844803000001</v>
      </c>
      <c r="W26" s="27">
        <v>155.42750789999999</v>
      </c>
      <c r="X26" s="27">
        <v>145.60815660000003</v>
      </c>
      <c r="Y26" s="27">
        <v>145.44179023000001</v>
      </c>
      <c r="Z26" s="27">
        <v>144.94032713000001</v>
      </c>
      <c r="AA26" s="27">
        <v>129.077</v>
      </c>
      <c r="AB26" s="27">
        <v>127.705</v>
      </c>
      <c r="AC26" s="27">
        <v>92.388999999999996</v>
      </c>
      <c r="AD26" s="84"/>
    </row>
    <row r="27" spans="1:30" ht="13.5" customHeight="1" x14ac:dyDescent="0.2">
      <c r="A27" s="381" t="s">
        <v>784</v>
      </c>
      <c r="B27" s="440" t="s">
        <v>840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6.5510000000000002</v>
      </c>
      <c r="AA27" s="27">
        <v>4.0469999999999997</v>
      </c>
      <c r="AB27" s="27">
        <v>0.746</v>
      </c>
      <c r="AC27" s="27">
        <v>0</v>
      </c>
      <c r="AD27" s="84"/>
    </row>
    <row r="28" spans="1:30" ht="13.5" hidden="1" customHeight="1" x14ac:dyDescent="0.2">
      <c r="A28" s="381" t="s">
        <v>11</v>
      </c>
      <c r="B28" s="439" t="s">
        <v>833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0.17499999999999999</v>
      </c>
      <c r="L28" s="27">
        <v>0.161</v>
      </c>
      <c r="M28" s="27">
        <v>0.14699999999999999</v>
      </c>
      <c r="N28" s="27">
        <v>0.13300000000000001</v>
      </c>
      <c r="O28" s="27">
        <v>0</v>
      </c>
      <c r="P28" s="27">
        <v>0</v>
      </c>
      <c r="Q28" s="27">
        <v>0</v>
      </c>
      <c r="R28" s="27">
        <v>0</v>
      </c>
      <c r="S28" s="27">
        <v>6.2E-2</v>
      </c>
      <c r="T28" s="27">
        <v>4.7E-2</v>
      </c>
      <c r="U28" s="27">
        <v>3.3000000000000002E-2</v>
      </c>
      <c r="V28" s="27">
        <v>0</v>
      </c>
      <c r="W28" s="27">
        <v>4.7352100000000001E-3</v>
      </c>
      <c r="X28" s="27">
        <v>0</v>
      </c>
      <c r="Y28" s="27">
        <v>0</v>
      </c>
      <c r="Z28" s="27" t="s">
        <v>1</v>
      </c>
      <c r="AA28" s="27">
        <v>0</v>
      </c>
      <c r="AB28" s="27">
        <v>0</v>
      </c>
      <c r="AC28" s="27">
        <v>0</v>
      </c>
      <c r="AD28" s="84"/>
    </row>
    <row r="29" spans="1:30" ht="13.5" customHeight="1" x14ac:dyDescent="0.2">
      <c r="A29" s="381" t="s">
        <v>682</v>
      </c>
      <c r="B29" s="439" t="s">
        <v>841</v>
      </c>
      <c r="C29" s="27">
        <v>2.9790000000000001</v>
      </c>
      <c r="D29" s="27">
        <v>2.496</v>
      </c>
      <c r="E29" s="27">
        <v>1.216</v>
      </c>
      <c r="F29" s="27">
        <v>1.978</v>
      </c>
      <c r="G29" s="27">
        <v>3.5390000000000001</v>
      </c>
      <c r="H29" s="27">
        <v>3.8239999999999998</v>
      </c>
      <c r="I29" s="27">
        <v>3.698</v>
      </c>
      <c r="J29" s="27">
        <v>2.6840000000000002</v>
      </c>
      <c r="K29" s="27">
        <v>1.6559999999999999</v>
      </c>
      <c r="L29" s="27">
        <v>1.845</v>
      </c>
      <c r="M29" s="27">
        <v>2.512</v>
      </c>
      <c r="N29" s="27">
        <v>2.5870000000000002</v>
      </c>
      <c r="O29" s="27">
        <v>4.2013987399999992</v>
      </c>
      <c r="P29" s="27">
        <v>1.9903087500000001</v>
      </c>
      <c r="Q29" s="27">
        <v>1.05494731</v>
      </c>
      <c r="R29" s="27">
        <v>2.6037458099999999</v>
      </c>
      <c r="S29" s="27">
        <v>2.222</v>
      </c>
      <c r="T29" s="27">
        <v>2.0539999999999998</v>
      </c>
      <c r="U29" s="27">
        <v>0.183</v>
      </c>
      <c r="V29" s="27">
        <v>3.2375498699999996</v>
      </c>
      <c r="W29" s="27">
        <v>2.6354423499999999</v>
      </c>
      <c r="X29" s="27">
        <v>2.35405328</v>
      </c>
      <c r="Y29" s="27">
        <v>3.6280000000000001</v>
      </c>
      <c r="Z29" s="27">
        <v>4.7516873999999998</v>
      </c>
      <c r="AA29" s="27">
        <v>5.1390000000000002</v>
      </c>
      <c r="AB29" s="27">
        <v>4.5579999999999998</v>
      </c>
      <c r="AC29" s="27">
        <v>4.9539999999999997</v>
      </c>
      <c r="AD29" s="84"/>
    </row>
    <row r="30" spans="1:30" ht="13.5" customHeight="1" x14ac:dyDescent="0.2">
      <c r="A30" s="381" t="s">
        <v>12</v>
      </c>
      <c r="B30" s="439" t="s">
        <v>842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4.2600004235282541E-9</v>
      </c>
      <c r="P30" s="27">
        <v>1.8822941001417347E-9</v>
      </c>
      <c r="Q30" s="27">
        <v>-9.8361316065907539E-4</v>
      </c>
      <c r="R30" s="27">
        <v>-7.6959022635492141E-8</v>
      </c>
      <c r="S30" s="27">
        <v>6.1565168689685379E-4</v>
      </c>
      <c r="T30" s="27">
        <v>0</v>
      </c>
      <c r="U30" s="27" t="s">
        <v>1</v>
      </c>
      <c r="V30" s="27">
        <v>9.387340065004537E-4</v>
      </c>
      <c r="W30" s="27">
        <v>0</v>
      </c>
      <c r="X30" s="27">
        <v>0</v>
      </c>
      <c r="Y30" s="27">
        <v>0</v>
      </c>
      <c r="Z30" s="27">
        <v>-1.5085126506164671E-8</v>
      </c>
      <c r="AA30" s="27">
        <v>0</v>
      </c>
      <c r="AB30" s="27">
        <v>0</v>
      </c>
      <c r="AC30" s="27">
        <v>0</v>
      </c>
      <c r="AD30" s="84"/>
    </row>
    <row r="31" spans="1:30" ht="13.5" customHeight="1" x14ac:dyDescent="0.2">
      <c r="A31" s="381" t="s">
        <v>13</v>
      </c>
      <c r="B31" s="439" t="s">
        <v>843</v>
      </c>
      <c r="C31" s="27">
        <v>644.44200000000001</v>
      </c>
      <c r="D31" s="27">
        <v>665.93299999999999</v>
      </c>
      <c r="E31" s="27">
        <v>692.86599999999999</v>
      </c>
      <c r="F31" s="27">
        <v>717.41200000000003</v>
      </c>
      <c r="G31" s="27">
        <v>664.35199999999998</v>
      </c>
      <c r="H31" s="27">
        <v>640.60299999999995</v>
      </c>
      <c r="I31" s="27">
        <v>631.08600000000001</v>
      </c>
      <c r="J31" s="27">
        <v>667.22500000000002</v>
      </c>
      <c r="K31" s="27">
        <v>660.06700000000001</v>
      </c>
      <c r="L31" s="27">
        <v>689.49</v>
      </c>
      <c r="M31" s="27">
        <v>712.25199999999995</v>
      </c>
      <c r="N31" s="27">
        <v>836.26900000000001</v>
      </c>
      <c r="O31" s="27">
        <v>821.34130511999945</v>
      </c>
      <c r="P31" s="27">
        <v>835.0159489700003</v>
      </c>
      <c r="Q31" s="27">
        <v>827.74467856000012</v>
      </c>
      <c r="R31" s="27">
        <v>865.54516162000016</v>
      </c>
      <c r="S31" s="27">
        <v>836.03200000000004</v>
      </c>
      <c r="T31" s="27">
        <v>815.05200000000002</v>
      </c>
      <c r="U31" s="27">
        <v>786.15700000000004</v>
      </c>
      <c r="V31" s="27">
        <v>763.40073338999969</v>
      </c>
      <c r="W31" s="27">
        <v>730.78935188999958</v>
      </c>
      <c r="X31" s="27">
        <v>717.52403645999982</v>
      </c>
      <c r="Y31" s="27">
        <v>731.476</v>
      </c>
      <c r="Z31" s="27">
        <v>823.71358224999994</v>
      </c>
      <c r="AA31" s="27">
        <v>808.60599999999999</v>
      </c>
      <c r="AB31" s="27">
        <v>840.12300000000005</v>
      </c>
      <c r="AC31" s="27">
        <v>914.44200000000001</v>
      </c>
      <c r="AD31" s="84"/>
    </row>
    <row r="32" spans="1:30" ht="13.5" customHeight="1" x14ac:dyDescent="0.15">
      <c r="A32" s="382" t="s">
        <v>683</v>
      </c>
      <c r="B32" s="440" t="s">
        <v>844</v>
      </c>
      <c r="C32" s="27">
        <v>1678.309</v>
      </c>
      <c r="D32" s="27">
        <v>1640.07</v>
      </c>
      <c r="E32" s="27">
        <v>1591.7159999999999</v>
      </c>
      <c r="F32" s="27">
        <v>1507.8150000000001</v>
      </c>
      <c r="G32" s="27">
        <v>1601.2940000000001</v>
      </c>
      <c r="H32" s="27">
        <v>1573.1890000000001</v>
      </c>
      <c r="I32" s="27">
        <v>1527.4490000000001</v>
      </c>
      <c r="J32" s="27">
        <v>1514.4380000000001</v>
      </c>
      <c r="K32" s="27">
        <v>1481.9369999999999</v>
      </c>
      <c r="L32" s="27">
        <v>1492.172</v>
      </c>
      <c r="M32" s="27">
        <v>1598.836</v>
      </c>
      <c r="N32" s="27">
        <v>1640.29</v>
      </c>
      <c r="O32" s="27">
        <v>1576.1006074500001</v>
      </c>
      <c r="P32" s="27">
        <v>1615.4112045899997</v>
      </c>
      <c r="Q32" s="27">
        <v>1621.9995825599997</v>
      </c>
      <c r="R32" s="27">
        <v>1765.1240738899999</v>
      </c>
      <c r="S32" s="27">
        <v>1707.0029013700002</v>
      </c>
      <c r="T32" s="27">
        <v>1708.62617884</v>
      </c>
      <c r="U32" s="27">
        <v>1721.9012987300002</v>
      </c>
      <c r="V32" s="27">
        <v>1655.9763813200002</v>
      </c>
      <c r="W32" s="27">
        <v>1587.4820810599999</v>
      </c>
      <c r="X32" s="27">
        <v>1536.3108292500003</v>
      </c>
      <c r="Y32" s="27">
        <v>1509.7014088899998</v>
      </c>
      <c r="Z32" s="27">
        <v>1529.9094887700003</v>
      </c>
      <c r="AA32" s="27">
        <v>1492.846</v>
      </c>
      <c r="AB32" s="27">
        <v>1454.761</v>
      </c>
      <c r="AC32" s="27">
        <v>1469.2809999999999</v>
      </c>
      <c r="AD32" s="84"/>
    </row>
    <row r="33" spans="1:30" ht="13.5" customHeight="1" x14ac:dyDescent="0.2">
      <c r="A33" s="381" t="s">
        <v>14</v>
      </c>
      <c r="B33" s="441" t="s">
        <v>845</v>
      </c>
      <c r="C33" s="205">
        <v>211.21899999999999</v>
      </c>
      <c r="D33" s="205">
        <v>207.46</v>
      </c>
      <c r="E33" s="205">
        <v>196.92099999999999</v>
      </c>
      <c r="F33" s="205">
        <v>187.34</v>
      </c>
      <c r="G33" s="205">
        <v>212.77099999999999</v>
      </c>
      <c r="H33" s="205">
        <v>217.238</v>
      </c>
      <c r="I33" s="205">
        <v>220.26900000000001</v>
      </c>
      <c r="J33" s="205">
        <v>294.95999999999998</v>
      </c>
      <c r="K33" s="205">
        <v>315.53399999999999</v>
      </c>
      <c r="L33" s="205">
        <v>364.30900000000003</v>
      </c>
      <c r="M33" s="205">
        <v>402.68299999999999</v>
      </c>
      <c r="N33" s="205">
        <v>975.69500000000005</v>
      </c>
      <c r="O33" s="205">
        <v>965.85733284000003</v>
      </c>
      <c r="P33" s="205">
        <v>984.70229166000013</v>
      </c>
      <c r="Q33" s="205">
        <v>999.9356869300002</v>
      </c>
      <c r="R33" s="205">
        <v>1021.0646428000002</v>
      </c>
      <c r="S33" s="205">
        <v>1011.191</v>
      </c>
      <c r="T33" s="205">
        <v>995.53499999999997</v>
      </c>
      <c r="U33" s="205">
        <v>977.33500000000004</v>
      </c>
      <c r="V33" s="205">
        <v>964.76358755000012</v>
      </c>
      <c r="W33" s="205">
        <v>939.82256737</v>
      </c>
      <c r="X33" s="205">
        <v>920.47239544000024</v>
      </c>
      <c r="Y33" s="205">
        <v>901.41200000000003</v>
      </c>
      <c r="Z33" s="205">
        <v>892.80720502000008</v>
      </c>
      <c r="AA33" s="205">
        <v>863.60699999999997</v>
      </c>
      <c r="AB33" s="205">
        <v>853.649</v>
      </c>
      <c r="AC33" s="205">
        <v>837.43799999999999</v>
      </c>
      <c r="AD33" s="84"/>
    </row>
    <row r="35" spans="1:30" ht="13.5" customHeight="1" x14ac:dyDescent="0.15">
      <c r="A35" s="379" t="s">
        <v>684</v>
      </c>
      <c r="B35" s="23" t="s">
        <v>848</v>
      </c>
      <c r="C35" s="24">
        <v>5432.6729999999998</v>
      </c>
      <c r="D35" s="24">
        <v>5572.11</v>
      </c>
      <c r="E35" s="24">
        <v>5547.5519999999997</v>
      </c>
      <c r="F35" s="24">
        <v>6037.0920000000006</v>
      </c>
      <c r="G35" s="24">
        <v>5798.357</v>
      </c>
      <c r="H35" s="24">
        <v>6498.4952666400004</v>
      </c>
      <c r="I35" s="24">
        <v>6778.0161379199999</v>
      </c>
      <c r="J35" s="24">
        <v>7309.6468998799992</v>
      </c>
      <c r="K35" s="24">
        <v>6797.5507259999995</v>
      </c>
      <c r="L35" s="24">
        <v>6963.5963641600001</v>
      </c>
      <c r="M35" s="24">
        <v>7613.8165951600004</v>
      </c>
      <c r="N35" s="24">
        <v>8672.666748470001</v>
      </c>
      <c r="O35" s="24">
        <v>8345.9944565600017</v>
      </c>
      <c r="P35" s="24">
        <v>9095.9377516718851</v>
      </c>
      <c r="Q35" s="24">
        <v>9109.2011072999994</v>
      </c>
      <c r="R35" s="24">
        <v>9931.7561375930418</v>
      </c>
      <c r="S35" s="24">
        <v>9341.9529015000007</v>
      </c>
      <c r="T35" s="24">
        <v>9019.1317229869983</v>
      </c>
      <c r="U35" s="24">
        <v>9059.5978399520554</v>
      </c>
      <c r="V35" s="24">
        <v>9725.5299322178435</v>
      </c>
      <c r="W35" s="24">
        <v>9196.1753239802292</v>
      </c>
      <c r="X35" s="24">
        <v>8923.3270041600008</v>
      </c>
      <c r="Y35" s="24">
        <v>9088.5810314999999</v>
      </c>
      <c r="Z35" s="24">
        <v>10053.898168654916</v>
      </c>
      <c r="AA35" s="24">
        <v>9280.8014143199998</v>
      </c>
      <c r="AB35" s="24">
        <v>8869.9040000000005</v>
      </c>
      <c r="AC35" s="24">
        <v>8917.8340000000007</v>
      </c>
    </row>
    <row r="36" spans="1:30" ht="6" customHeight="1" x14ac:dyDescent="0.15"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</row>
    <row r="37" spans="1:30" ht="13.5" customHeight="1" x14ac:dyDescent="0.15">
      <c r="A37" s="383" t="s">
        <v>685</v>
      </c>
      <c r="B37" s="243" t="s">
        <v>849</v>
      </c>
      <c r="C37" s="194">
        <v>1213.3789999999999</v>
      </c>
      <c r="D37" s="194">
        <v>1238.059</v>
      </c>
      <c r="E37" s="194">
        <v>1224.8749999999998</v>
      </c>
      <c r="F37" s="194">
        <v>1751.0770000000002</v>
      </c>
      <c r="G37" s="194">
        <v>1475.7159999999999</v>
      </c>
      <c r="H37" s="194">
        <v>1488.6052666399999</v>
      </c>
      <c r="I37" s="194">
        <v>1827.3031379199999</v>
      </c>
      <c r="J37" s="194">
        <v>2251.7108998800004</v>
      </c>
      <c r="K37" s="194">
        <v>1975.018726</v>
      </c>
      <c r="L37" s="194">
        <v>1585.5593641600001</v>
      </c>
      <c r="M37" s="194">
        <v>1901.3845951600001</v>
      </c>
      <c r="N37" s="194">
        <v>2415.0557484700003</v>
      </c>
      <c r="O37" s="194">
        <v>2385.11503795</v>
      </c>
      <c r="P37" s="194">
        <v>3182.3597673200006</v>
      </c>
      <c r="Q37" s="194">
        <v>3240.8918355800001</v>
      </c>
      <c r="R37" s="194">
        <v>3517.3300165400005</v>
      </c>
      <c r="S37" s="194">
        <v>2607.5892311500006</v>
      </c>
      <c r="T37" s="194">
        <v>2331.8514396</v>
      </c>
      <c r="U37" s="194">
        <v>2466.0672953100002</v>
      </c>
      <c r="V37" s="194">
        <v>3035.2285853000003</v>
      </c>
      <c r="W37" s="194">
        <v>2579.1603082699994</v>
      </c>
      <c r="X37" s="194">
        <v>2690.5805760899998</v>
      </c>
      <c r="Y37" s="194">
        <v>3050.2939297299995</v>
      </c>
      <c r="Z37" s="194">
        <v>3850.2695017599999</v>
      </c>
      <c r="AA37" s="194">
        <v>3354.94741432</v>
      </c>
      <c r="AB37" s="194">
        <v>2806.3119999999999</v>
      </c>
      <c r="AC37" s="194">
        <v>2906.136</v>
      </c>
    </row>
    <row r="38" spans="1:30" ht="13.5" customHeight="1" x14ac:dyDescent="0.15">
      <c r="A38" s="382" t="s">
        <v>686</v>
      </c>
      <c r="B38" s="440" t="s">
        <v>850</v>
      </c>
      <c r="C38" s="27">
        <v>313.38400000000001</v>
      </c>
      <c r="D38" s="27">
        <v>319.12099999999998</v>
      </c>
      <c r="E38" s="27">
        <v>321.22399999999999</v>
      </c>
      <c r="F38" s="27">
        <v>357.89100000000002</v>
      </c>
      <c r="G38" s="27">
        <v>368.94900000000001</v>
      </c>
      <c r="H38" s="27">
        <v>392.61799999999999</v>
      </c>
      <c r="I38" s="27">
        <v>388.32400000000001</v>
      </c>
      <c r="J38" s="27">
        <v>390.60300000000001</v>
      </c>
      <c r="K38" s="27">
        <v>411.63499999999999</v>
      </c>
      <c r="L38" s="27">
        <v>435.78</v>
      </c>
      <c r="M38" s="27">
        <v>454.40100000000001</v>
      </c>
      <c r="N38" s="27">
        <v>471.72300000000001</v>
      </c>
      <c r="O38" s="27">
        <v>484.74015221999997</v>
      </c>
      <c r="P38" s="27">
        <v>505.58524376999998</v>
      </c>
      <c r="Q38" s="27">
        <v>515.75649987999998</v>
      </c>
      <c r="R38" s="27">
        <v>351.54840335</v>
      </c>
      <c r="S38" s="27">
        <v>325.42369571</v>
      </c>
      <c r="T38" s="27">
        <v>316.58942648999999</v>
      </c>
      <c r="U38" s="27">
        <v>329.10703379</v>
      </c>
      <c r="V38" s="27">
        <v>337.46606061999995</v>
      </c>
      <c r="W38" s="27">
        <v>368.11767449000001</v>
      </c>
      <c r="X38" s="27">
        <v>368.65852285999995</v>
      </c>
      <c r="Y38" s="27">
        <v>371.57794522999995</v>
      </c>
      <c r="Z38" s="27">
        <v>352.73374185</v>
      </c>
      <c r="AA38" s="27">
        <v>359.41199999999998</v>
      </c>
      <c r="AB38" s="27">
        <v>364.35300000000001</v>
      </c>
      <c r="AC38" s="27">
        <v>366.74</v>
      </c>
    </row>
    <row r="39" spans="1:30" ht="13.5" customHeight="1" x14ac:dyDescent="0.15">
      <c r="A39" s="382" t="s">
        <v>15</v>
      </c>
      <c r="B39" s="440" t="s">
        <v>851</v>
      </c>
      <c r="C39" s="27">
        <v>670.91505959999995</v>
      </c>
      <c r="D39" s="27">
        <v>663.07452846000001</v>
      </c>
      <c r="E39" s="27">
        <v>631.03259300999991</v>
      </c>
      <c r="F39" s="27">
        <v>843.98049218000006</v>
      </c>
      <c r="G39" s="27">
        <v>743.61511813999994</v>
      </c>
      <c r="H39" s="27">
        <v>414.44794851000006</v>
      </c>
      <c r="I39" s="27">
        <v>764.46995911999988</v>
      </c>
      <c r="J39" s="27">
        <v>956.30300394000005</v>
      </c>
      <c r="K39" s="27">
        <v>756.35497850000002</v>
      </c>
      <c r="L39" s="27">
        <v>691.03311262000011</v>
      </c>
      <c r="M39" s="27">
        <v>818.52616677999993</v>
      </c>
      <c r="N39" s="27">
        <v>1081.09405358</v>
      </c>
      <c r="O39" s="27">
        <v>777.18647039999973</v>
      </c>
      <c r="P39" s="27">
        <v>827.00345027000026</v>
      </c>
      <c r="Q39" s="27">
        <v>789.92969212000037</v>
      </c>
      <c r="R39" s="27">
        <v>1052.7409725100003</v>
      </c>
      <c r="S39" s="27">
        <v>886.12375108000015</v>
      </c>
      <c r="T39" s="27">
        <v>950.53754528000002</v>
      </c>
      <c r="U39" s="27">
        <v>1013.29980683</v>
      </c>
      <c r="V39" s="317">
        <v>1260.9758385999999</v>
      </c>
      <c r="W39" s="27">
        <v>1051.7650709</v>
      </c>
      <c r="X39" s="27">
        <v>1107.80768472</v>
      </c>
      <c r="Y39" s="27">
        <v>1123.4320811399996</v>
      </c>
      <c r="Z39" s="27">
        <v>1280.6803097700001</v>
      </c>
      <c r="AA39" s="27">
        <v>1086.6904828899999</v>
      </c>
      <c r="AB39" s="27">
        <v>1176.7239999999999</v>
      </c>
      <c r="AC39" s="27">
        <v>1137.251</v>
      </c>
    </row>
    <row r="40" spans="1:30" ht="13.5" customHeight="1" x14ac:dyDescent="0.2">
      <c r="A40" s="381" t="s">
        <v>687</v>
      </c>
      <c r="B40" s="440" t="s">
        <v>852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10.567</v>
      </c>
      <c r="I40" s="27">
        <v>0</v>
      </c>
      <c r="J40" s="27">
        <v>235.179</v>
      </c>
      <c r="K40" s="27">
        <v>226.255</v>
      </c>
      <c r="L40" s="27">
        <v>178.14</v>
      </c>
      <c r="M40" s="27">
        <v>276.29000000000002</v>
      </c>
      <c r="N40" s="27">
        <v>376.30200000000002</v>
      </c>
      <c r="O40" s="27">
        <v>192.10672524</v>
      </c>
      <c r="P40" s="27">
        <v>237.28944078999999</v>
      </c>
      <c r="Q40" s="27">
        <v>250.702</v>
      </c>
      <c r="R40" s="27">
        <v>386.26600000000002</v>
      </c>
      <c r="S40" s="27">
        <v>252.04900000000001</v>
      </c>
      <c r="T40" s="27">
        <v>312.392</v>
      </c>
      <c r="U40" s="27">
        <v>302.20400000000001</v>
      </c>
      <c r="V40" s="27">
        <v>364.70912076999997</v>
      </c>
      <c r="W40" s="27">
        <v>248.82159790999998</v>
      </c>
      <c r="X40" s="27">
        <v>286.47366283999997</v>
      </c>
      <c r="Y40" s="27">
        <v>286.51100000000002</v>
      </c>
      <c r="Z40" s="27">
        <v>350.04262155000004</v>
      </c>
      <c r="AA40" s="27">
        <v>190.27199999999999</v>
      </c>
      <c r="AB40" s="27">
        <v>270.85500000000002</v>
      </c>
      <c r="AC40" s="27">
        <v>303.97899999999998</v>
      </c>
    </row>
    <row r="41" spans="1:30" ht="13.5" customHeight="1" x14ac:dyDescent="0.2">
      <c r="A41" s="381" t="s">
        <v>708</v>
      </c>
      <c r="B41" s="440" t="s">
        <v>853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422.85129079000001</v>
      </c>
      <c r="P41" s="27">
        <v>436.702</v>
      </c>
      <c r="Q41" s="27">
        <v>452.99799999999999</v>
      </c>
      <c r="R41" s="27">
        <v>469.32799999999997</v>
      </c>
      <c r="S41" s="27" t="s">
        <v>4</v>
      </c>
      <c r="T41" s="27" t="s">
        <v>4</v>
      </c>
      <c r="U41" s="27" t="s">
        <v>1</v>
      </c>
      <c r="V41" s="27">
        <v>0</v>
      </c>
      <c r="W41" s="27">
        <v>0</v>
      </c>
      <c r="X41" s="27">
        <v>0</v>
      </c>
      <c r="Y41" s="27">
        <v>590.27600100999996</v>
      </c>
      <c r="Z41" s="27">
        <v>608.56252995</v>
      </c>
      <c r="AA41" s="27">
        <v>629.21393143</v>
      </c>
      <c r="AB41" s="27">
        <v>0</v>
      </c>
      <c r="AC41" s="27">
        <v>0</v>
      </c>
      <c r="AD41" s="29"/>
    </row>
    <row r="42" spans="1:30" ht="13.5" customHeight="1" x14ac:dyDescent="0.2">
      <c r="A42" s="381" t="s">
        <v>688</v>
      </c>
      <c r="B42" s="440" t="s">
        <v>854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375.89</v>
      </c>
      <c r="I42" s="27">
        <v>384.51400000000001</v>
      </c>
      <c r="J42" s="27">
        <v>390.6</v>
      </c>
      <c r="K42" s="27">
        <v>417.68</v>
      </c>
      <c r="L42" s="27">
        <v>69.141999999999996</v>
      </c>
      <c r="M42" s="27">
        <v>105.901</v>
      </c>
      <c r="N42" s="27">
        <v>121.178</v>
      </c>
      <c r="O42" s="27">
        <v>195.28604110999999</v>
      </c>
      <c r="P42" s="27">
        <v>916.60298077000016</v>
      </c>
      <c r="Q42" s="27">
        <v>977.68255414999999</v>
      </c>
      <c r="R42" s="27">
        <v>746.01527340000007</v>
      </c>
      <c r="S42" s="27">
        <v>836.67399999999998</v>
      </c>
      <c r="T42" s="27">
        <v>416.25200000000001</v>
      </c>
      <c r="U42" s="27">
        <v>507.666</v>
      </c>
      <c r="V42" s="27">
        <v>511.42671567999997</v>
      </c>
      <c r="W42" s="27">
        <v>556.62505428999998</v>
      </c>
      <c r="X42" s="27">
        <v>560.5537726199999</v>
      </c>
      <c r="Y42" s="27">
        <v>293.84699999999998</v>
      </c>
      <c r="Z42" s="27">
        <v>456.54109334999998</v>
      </c>
      <c r="AA42" s="27">
        <v>585.22500000000002</v>
      </c>
      <c r="AB42" s="27">
        <v>424.66</v>
      </c>
      <c r="AC42" s="27">
        <v>523.38199999999995</v>
      </c>
    </row>
    <row r="43" spans="1:30" ht="13.5" customHeight="1" x14ac:dyDescent="0.2">
      <c r="A43" s="381" t="s">
        <v>689</v>
      </c>
      <c r="B43" s="440" t="s">
        <v>855</v>
      </c>
      <c r="C43" s="27">
        <v>0</v>
      </c>
      <c r="D43" s="27">
        <v>2.532</v>
      </c>
      <c r="E43" s="27">
        <v>0</v>
      </c>
      <c r="F43" s="27">
        <v>3.9380000000000002</v>
      </c>
      <c r="G43" s="27">
        <v>0</v>
      </c>
      <c r="H43" s="27">
        <v>0</v>
      </c>
      <c r="I43" s="27">
        <v>0</v>
      </c>
      <c r="J43" s="27">
        <v>6.7880000000000003</v>
      </c>
      <c r="K43" s="27">
        <v>0.247</v>
      </c>
      <c r="L43" s="27">
        <v>5.8090000000000002</v>
      </c>
      <c r="M43" s="27">
        <v>0.496</v>
      </c>
      <c r="N43" s="27">
        <v>1.91</v>
      </c>
      <c r="O43" s="27">
        <v>28.757725870000002</v>
      </c>
      <c r="P43" s="27">
        <v>4.7965870600000002</v>
      </c>
      <c r="Q43" s="27">
        <v>1.87244294</v>
      </c>
      <c r="R43" s="27">
        <v>1.7558381100000002</v>
      </c>
      <c r="S43" s="27">
        <v>5.0140000000000002</v>
      </c>
      <c r="T43" s="27">
        <v>4.2859999999999996</v>
      </c>
      <c r="U43" s="27">
        <v>8.7999999999999995E-2</v>
      </c>
      <c r="V43" s="27">
        <v>1.3919160099999999</v>
      </c>
      <c r="W43" s="27">
        <v>0.37640751</v>
      </c>
      <c r="X43" s="27">
        <v>2E-8</v>
      </c>
      <c r="Y43" s="27">
        <v>5.9009999999999998</v>
      </c>
      <c r="Z43" s="27">
        <v>0.31862117000000001</v>
      </c>
      <c r="AA43" s="27">
        <v>15.305999999999999</v>
      </c>
      <c r="AB43" s="27">
        <v>23.219000000000001</v>
      </c>
      <c r="AC43" s="27">
        <v>22.908000000000001</v>
      </c>
    </row>
    <row r="44" spans="1:30" ht="13.5" customHeight="1" x14ac:dyDescent="0.2">
      <c r="A44" s="381" t="s">
        <v>690</v>
      </c>
      <c r="B44" s="440" t="s">
        <v>856</v>
      </c>
      <c r="C44" s="27">
        <v>144.494</v>
      </c>
      <c r="D44" s="27">
        <v>115.172</v>
      </c>
      <c r="E44" s="27">
        <v>135.17699999999999</v>
      </c>
      <c r="F44" s="27">
        <v>128.548</v>
      </c>
      <c r="G44" s="27">
        <v>124.25</v>
      </c>
      <c r="H44" s="27">
        <v>137.78899999999999</v>
      </c>
      <c r="I44" s="27">
        <v>145.06700000000001</v>
      </c>
      <c r="J44" s="27">
        <v>136.126</v>
      </c>
      <c r="K44" s="27">
        <v>111.566</v>
      </c>
      <c r="L44" s="27">
        <v>129.53399999999999</v>
      </c>
      <c r="M44" s="27">
        <v>158.63999999999999</v>
      </c>
      <c r="N44" s="27">
        <v>155.47</v>
      </c>
      <c r="O44" s="27">
        <v>160.65617354</v>
      </c>
      <c r="P44" s="27">
        <v>127.23326671000001</v>
      </c>
      <c r="Q44" s="27">
        <v>141.38263255000001</v>
      </c>
      <c r="R44" s="27">
        <v>198.73156670000003</v>
      </c>
      <c r="S44" s="27">
        <v>204.702</v>
      </c>
      <c r="T44" s="27">
        <v>183.108</v>
      </c>
      <c r="U44" s="27">
        <v>201.17699999999999</v>
      </c>
      <c r="V44" s="27">
        <v>231.36431260999996</v>
      </c>
      <c r="W44" s="27">
        <v>265.95521173999992</v>
      </c>
      <c r="X44" s="27">
        <v>210.43733598000003</v>
      </c>
      <c r="Y44" s="27">
        <v>243.49299999999999</v>
      </c>
      <c r="Z44" s="27">
        <v>279.82558267999997</v>
      </c>
      <c r="AA44" s="27">
        <v>284.721</v>
      </c>
      <c r="AB44" s="27">
        <v>263.24700000000001</v>
      </c>
      <c r="AC44" s="27">
        <v>288.346</v>
      </c>
    </row>
    <row r="45" spans="1:30" ht="13.5" customHeight="1" x14ac:dyDescent="0.15">
      <c r="A45" s="382" t="s">
        <v>691</v>
      </c>
      <c r="B45" s="440" t="s">
        <v>857</v>
      </c>
      <c r="C45" s="27">
        <v>17.145940400000015</v>
      </c>
      <c r="D45" s="27">
        <v>16.69247154</v>
      </c>
      <c r="E45" s="27">
        <v>43.572406989999998</v>
      </c>
      <c r="F45" s="27">
        <v>29.551507820000005</v>
      </c>
      <c r="G45" s="27">
        <v>28.439881859999986</v>
      </c>
      <c r="H45" s="27">
        <v>28.140318130000004</v>
      </c>
      <c r="I45" s="27">
        <v>28.135178799999998</v>
      </c>
      <c r="J45" s="27">
        <v>2.1978959400000022</v>
      </c>
      <c r="K45" s="27">
        <v>1.4937474999999907</v>
      </c>
      <c r="L45" s="27">
        <v>1.0152515399999977</v>
      </c>
      <c r="M45" s="27">
        <v>1.0474283799999995</v>
      </c>
      <c r="N45" s="27">
        <v>2.35669489</v>
      </c>
      <c r="O45" s="27" t="s">
        <v>1</v>
      </c>
      <c r="P45" s="27" t="s">
        <v>1</v>
      </c>
      <c r="Q45" s="27" t="s">
        <v>1</v>
      </c>
      <c r="R45" s="27">
        <v>-3.8317939999999849E-2</v>
      </c>
      <c r="S45" s="27" t="s">
        <v>1</v>
      </c>
      <c r="T45" s="27" t="s">
        <v>1</v>
      </c>
      <c r="U45" s="27" t="s">
        <v>1</v>
      </c>
      <c r="V45" s="27">
        <v>-3.505697000000018E-2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</row>
    <row r="46" spans="1:30" ht="13.5" customHeight="1" x14ac:dyDescent="0.2">
      <c r="A46" s="381" t="s">
        <v>709</v>
      </c>
      <c r="B46" s="440" t="s">
        <v>858</v>
      </c>
      <c r="C46" s="27">
        <v>0</v>
      </c>
      <c r="D46" s="27">
        <v>0</v>
      </c>
      <c r="E46" s="27">
        <v>0</v>
      </c>
      <c r="F46" s="27">
        <v>144.834</v>
      </c>
      <c r="G46" s="27">
        <v>144.834</v>
      </c>
      <c r="H46" s="27">
        <v>68.846000000000004</v>
      </c>
      <c r="I46" s="27">
        <v>68.846000000000004</v>
      </c>
      <c r="J46" s="27">
        <v>1E-3</v>
      </c>
      <c r="K46" s="27">
        <v>0</v>
      </c>
      <c r="L46" s="27">
        <v>0</v>
      </c>
      <c r="M46" s="27">
        <v>0</v>
      </c>
      <c r="N46" s="27">
        <v>1E-3</v>
      </c>
      <c r="O46" s="27">
        <v>0</v>
      </c>
      <c r="P46" s="27">
        <v>0</v>
      </c>
      <c r="Q46" s="27">
        <v>0</v>
      </c>
      <c r="R46" s="27">
        <v>0</v>
      </c>
      <c r="S46" s="27" t="s">
        <v>4</v>
      </c>
      <c r="T46" s="27" t="s">
        <v>4</v>
      </c>
      <c r="U46" s="27" t="s">
        <v>1</v>
      </c>
      <c r="V46" s="27">
        <v>0</v>
      </c>
      <c r="W46" s="27">
        <v>0</v>
      </c>
      <c r="X46" s="27">
        <v>0</v>
      </c>
      <c r="Y46" s="27">
        <v>0</v>
      </c>
      <c r="Z46" s="27">
        <v>101.93401024999999</v>
      </c>
      <c r="AA46" s="27">
        <v>101.934</v>
      </c>
      <c r="AB46" s="27">
        <v>101.934</v>
      </c>
      <c r="AC46" s="27">
        <v>101.934</v>
      </c>
    </row>
    <row r="47" spans="1:30" ht="13.5" customHeight="1" x14ac:dyDescent="0.2">
      <c r="A47" s="381" t="s">
        <v>692</v>
      </c>
      <c r="B47" s="440" t="s">
        <v>859</v>
      </c>
      <c r="C47" s="27">
        <v>45.69</v>
      </c>
      <c r="D47" s="27">
        <v>92.617999999999995</v>
      </c>
      <c r="E47" s="27">
        <v>65.546999999999997</v>
      </c>
      <c r="F47" s="27">
        <v>219.28200000000001</v>
      </c>
      <c r="G47" s="27">
        <v>41.695</v>
      </c>
      <c r="H47" s="27">
        <v>18.105</v>
      </c>
      <c r="I47" s="27">
        <v>22.2</v>
      </c>
      <c r="J47" s="27">
        <v>107.276</v>
      </c>
      <c r="K47" s="27">
        <v>16.835999999999999</v>
      </c>
      <c r="L47" s="27">
        <v>42.555</v>
      </c>
      <c r="M47" s="27">
        <v>51.761000000000003</v>
      </c>
      <c r="N47" s="27">
        <v>176.10300000000001</v>
      </c>
      <c r="O47" s="27">
        <v>91.234447979999999</v>
      </c>
      <c r="P47" s="27">
        <v>90.244858309999998</v>
      </c>
      <c r="Q47" s="27">
        <v>61.315971729999994</v>
      </c>
      <c r="R47" s="27">
        <v>248.04116989999997</v>
      </c>
      <c r="S47" s="27">
        <v>49.79275664</v>
      </c>
      <c r="T47" s="27">
        <v>105.01042551999998</v>
      </c>
      <c r="U47" s="27">
        <v>56.850170349999992</v>
      </c>
      <c r="V47" s="27">
        <v>287.24807506000002</v>
      </c>
      <c r="W47" s="27">
        <v>46.085887129999996</v>
      </c>
      <c r="X47" s="27">
        <v>109.31441481</v>
      </c>
      <c r="Y47" s="27">
        <v>87.650999999999996</v>
      </c>
      <c r="Z47" s="27">
        <v>375.89903530000004</v>
      </c>
      <c r="AA47" s="27">
        <v>60.127000000000002</v>
      </c>
      <c r="AB47" s="27">
        <v>143.23599999999999</v>
      </c>
      <c r="AC47" s="27">
        <v>127.087</v>
      </c>
    </row>
    <row r="48" spans="1:30" ht="13.5" customHeight="1" x14ac:dyDescent="0.15">
      <c r="A48" s="382" t="s">
        <v>693</v>
      </c>
      <c r="B48" s="440" t="s">
        <v>860</v>
      </c>
      <c r="C48" s="27">
        <v>21.75</v>
      </c>
      <c r="D48" s="27">
        <v>28.849</v>
      </c>
      <c r="E48" s="27">
        <v>28.321999999999999</v>
      </c>
      <c r="F48" s="27">
        <v>23.052</v>
      </c>
      <c r="G48" s="27">
        <v>23.933</v>
      </c>
      <c r="H48" s="27">
        <v>42.201999999999998</v>
      </c>
      <c r="I48" s="27">
        <v>25.747</v>
      </c>
      <c r="J48" s="27">
        <v>26.637</v>
      </c>
      <c r="K48" s="27">
        <v>32.951000000000001</v>
      </c>
      <c r="L48" s="27">
        <v>32.551000000000002</v>
      </c>
      <c r="M48" s="27">
        <v>34.322000000000003</v>
      </c>
      <c r="N48" s="27">
        <v>28.917999999999999</v>
      </c>
      <c r="O48" s="27">
        <v>32.296010799999998</v>
      </c>
      <c r="P48" s="27">
        <v>36.901939639999995</v>
      </c>
      <c r="Q48" s="27">
        <v>49.252042209999992</v>
      </c>
      <c r="R48" s="27">
        <v>62.941110509999994</v>
      </c>
      <c r="S48" s="27">
        <v>47.810027720000008</v>
      </c>
      <c r="T48" s="27">
        <v>43.676042309999993</v>
      </c>
      <c r="U48" s="27">
        <v>55.675284339999997</v>
      </c>
      <c r="V48" s="27">
        <v>40.681602920000017</v>
      </c>
      <c r="W48" s="27">
        <v>41.413404300000124</v>
      </c>
      <c r="X48" s="27">
        <v>47.335182239999988</v>
      </c>
      <c r="Y48" s="27">
        <v>47.604902350000003</v>
      </c>
      <c r="Z48" s="27">
        <v>43.731955889999981</v>
      </c>
      <c r="AA48" s="27">
        <v>42.045999999999999</v>
      </c>
      <c r="AB48" s="27">
        <v>38.084000000000003</v>
      </c>
      <c r="AC48" s="27">
        <v>34.509</v>
      </c>
    </row>
    <row r="49" spans="1:29" ht="6" customHeight="1" x14ac:dyDescent="0.2">
      <c r="A49" s="381" t="s">
        <v>713</v>
      </c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</row>
    <row r="50" spans="1:29" ht="13.5" customHeight="1" x14ac:dyDescent="0.15">
      <c r="A50" s="384" t="s">
        <v>8</v>
      </c>
      <c r="B50" s="243" t="s">
        <v>861</v>
      </c>
      <c r="C50" s="194">
        <v>2354.7839999999997</v>
      </c>
      <c r="D50" s="194">
        <v>2447.2109999999998</v>
      </c>
      <c r="E50" s="194">
        <v>2410.6560000000004</v>
      </c>
      <c r="F50" s="194">
        <v>1546.4450000000002</v>
      </c>
      <c r="G50" s="194">
        <v>1612.0290000000002</v>
      </c>
      <c r="H50" s="194">
        <v>2431.8589999999999</v>
      </c>
      <c r="I50" s="194">
        <v>2401.4079999999999</v>
      </c>
      <c r="J50" s="194">
        <v>2403.1359999999995</v>
      </c>
      <c r="K50" s="194">
        <v>2298.1010000000001</v>
      </c>
      <c r="L50" s="194">
        <v>2788.232</v>
      </c>
      <c r="M50" s="194">
        <v>2871.2250000000004</v>
      </c>
      <c r="N50" s="194">
        <v>3262.6019999999999</v>
      </c>
      <c r="O50" s="194">
        <v>3134.9320996500001</v>
      </c>
      <c r="P50" s="194">
        <v>3068.9520658600004</v>
      </c>
      <c r="Q50" s="194">
        <v>3082.4393731</v>
      </c>
      <c r="R50" s="194">
        <v>3426.7177366699998</v>
      </c>
      <c r="S50" s="194">
        <v>3875.6905694700004</v>
      </c>
      <c r="T50" s="194">
        <v>3821.5641878399992</v>
      </c>
      <c r="U50" s="194">
        <v>3763.3139640099998</v>
      </c>
      <c r="V50" s="194">
        <v>3699.2259362200002</v>
      </c>
      <c r="W50" s="194">
        <v>3558.77704696</v>
      </c>
      <c r="X50" s="194">
        <v>3112.0520635500006</v>
      </c>
      <c r="Y50" s="194">
        <v>2879.1566189800001</v>
      </c>
      <c r="Z50" s="194">
        <v>2895.14032765</v>
      </c>
      <c r="AA50" s="194">
        <v>2663.3019999999997</v>
      </c>
      <c r="AB50" s="194">
        <v>2607.902</v>
      </c>
      <c r="AC50" s="194">
        <v>2474.8649999999998</v>
      </c>
    </row>
    <row r="51" spans="1:29" ht="13.5" customHeight="1" x14ac:dyDescent="0.15">
      <c r="A51" s="382" t="s">
        <v>694</v>
      </c>
      <c r="B51" s="440" t="s">
        <v>850</v>
      </c>
      <c r="C51" s="27">
        <v>1375.1890000000001</v>
      </c>
      <c r="D51" s="27">
        <v>1343.5219999999999</v>
      </c>
      <c r="E51" s="27">
        <v>1303.6010000000001</v>
      </c>
      <c r="F51" s="27">
        <v>1229.789</v>
      </c>
      <c r="G51" s="27">
        <v>1331.9490000000001</v>
      </c>
      <c r="H51" s="27">
        <v>1312.636</v>
      </c>
      <c r="I51" s="27">
        <v>1273.8320000000001</v>
      </c>
      <c r="J51" s="27">
        <v>1264.193</v>
      </c>
      <c r="K51" s="27">
        <v>1224.742</v>
      </c>
      <c r="L51" s="27">
        <v>1225.0239999999999</v>
      </c>
      <c r="M51" s="27">
        <v>1314.6389999999999</v>
      </c>
      <c r="N51" s="27">
        <v>1342.425</v>
      </c>
      <c r="O51" s="27">
        <v>1276.3644883900001</v>
      </c>
      <c r="P51" s="27">
        <v>1310.6036001500001</v>
      </c>
      <c r="Q51" s="27">
        <v>1325.6098726900002</v>
      </c>
      <c r="R51" s="27">
        <v>1664.1527303900002</v>
      </c>
      <c r="S51" s="27">
        <v>1639.1811050400001</v>
      </c>
      <c r="T51" s="27">
        <v>1653.93997139</v>
      </c>
      <c r="U51" s="27">
        <v>1661.6484432000002</v>
      </c>
      <c r="V51" s="27">
        <v>1607.0456686499999</v>
      </c>
      <c r="W51" s="27">
        <v>1518.68301167</v>
      </c>
      <c r="X51" s="27">
        <v>1465.13834305</v>
      </c>
      <c r="Y51" s="27">
        <v>1436.0893501900002</v>
      </c>
      <c r="Z51" s="27">
        <v>1474.14203174</v>
      </c>
      <c r="AA51" s="27">
        <v>1424.6369999999999</v>
      </c>
      <c r="AB51" s="27">
        <v>1387.1010000000001</v>
      </c>
      <c r="AC51" s="27">
        <v>1404.961</v>
      </c>
    </row>
    <row r="52" spans="1:29" ht="13.5" customHeight="1" x14ac:dyDescent="0.2">
      <c r="A52" s="381" t="s">
        <v>695</v>
      </c>
      <c r="B52" s="440" t="s">
        <v>851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24.81</v>
      </c>
      <c r="K52" s="27">
        <v>20.786999999999999</v>
      </c>
      <c r="L52" s="27">
        <v>20.489000000000001</v>
      </c>
      <c r="M52" s="27">
        <v>19.658999999999999</v>
      </c>
      <c r="N52" s="27">
        <v>20.059999999999999</v>
      </c>
      <c r="O52" s="27">
        <v>20.366856500000001</v>
      </c>
      <c r="P52" s="27">
        <v>13.207571</v>
      </c>
      <c r="Q52" s="27">
        <v>12.472571</v>
      </c>
      <c r="R52" s="27">
        <v>12.569571</v>
      </c>
      <c r="S52" s="27">
        <v>11.205</v>
      </c>
      <c r="T52" s="27">
        <v>11.252000000000001</v>
      </c>
      <c r="U52" s="27">
        <v>11.301</v>
      </c>
      <c r="V52" s="27">
        <v>11.350173500000034</v>
      </c>
      <c r="W52" s="27">
        <v>1.4814453499999363</v>
      </c>
      <c r="X52" s="27">
        <v>0.41993375000008382</v>
      </c>
      <c r="Y52" s="27">
        <v>0.52400000000000002</v>
      </c>
      <c r="Z52" s="27">
        <v>0.21847126</v>
      </c>
      <c r="AA52" s="27">
        <v>7.4999999999999997E-2</v>
      </c>
      <c r="AB52" s="27">
        <v>6.23</v>
      </c>
      <c r="AC52" s="27">
        <v>4.6539999999999999</v>
      </c>
    </row>
    <row r="53" spans="1:29" ht="13.5" customHeight="1" x14ac:dyDescent="0.15">
      <c r="A53" s="382" t="s">
        <v>710</v>
      </c>
      <c r="B53" s="440" t="s">
        <v>862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415</v>
      </c>
      <c r="O53" s="27">
        <v>0</v>
      </c>
      <c r="P53" s="27">
        <v>0</v>
      </c>
      <c r="Q53" s="27" t="s">
        <v>4</v>
      </c>
      <c r="R53" s="27">
        <v>0</v>
      </c>
      <c r="S53" s="27">
        <v>487.18900000000002</v>
      </c>
      <c r="T53" s="27">
        <v>504.50900000000001</v>
      </c>
      <c r="U53" s="27">
        <v>522.923</v>
      </c>
      <c r="V53" s="27">
        <v>539.89812302999997</v>
      </c>
      <c r="W53" s="27">
        <v>556.26830777999999</v>
      </c>
      <c r="X53" s="27">
        <v>572.68074182999999</v>
      </c>
      <c r="Y53" s="27">
        <v>0</v>
      </c>
      <c r="Z53" s="27">
        <v>0</v>
      </c>
      <c r="AA53" s="27">
        <v>0</v>
      </c>
      <c r="AB53" s="27">
        <v>0</v>
      </c>
      <c r="AC53" s="27">
        <v>0</v>
      </c>
    </row>
    <row r="54" spans="1:29" ht="13.5" customHeight="1" x14ac:dyDescent="0.15">
      <c r="B54" s="440" t="s">
        <v>857</v>
      </c>
      <c r="C54" s="27">
        <v>662.45</v>
      </c>
      <c r="D54" s="27">
        <v>782.45</v>
      </c>
      <c r="E54" s="27">
        <v>782.45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 t="s">
        <v>4</v>
      </c>
      <c r="R54" s="27">
        <v>0</v>
      </c>
      <c r="S54" s="27" t="s">
        <v>4</v>
      </c>
      <c r="T54" s="27" t="s">
        <v>4</v>
      </c>
      <c r="U54" s="27" t="s">
        <v>1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</row>
    <row r="55" spans="1:29" ht="13.5" customHeight="1" x14ac:dyDescent="0.2">
      <c r="A55" s="381" t="s">
        <v>696</v>
      </c>
      <c r="B55" s="440" t="s">
        <v>854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829.274</v>
      </c>
      <c r="I55" s="27">
        <v>834.79700000000003</v>
      </c>
      <c r="J55" s="27">
        <v>820.65200000000004</v>
      </c>
      <c r="K55" s="27">
        <v>801.375</v>
      </c>
      <c r="L55" s="27">
        <v>1280.2059999999999</v>
      </c>
      <c r="M55" s="27">
        <v>1268.825</v>
      </c>
      <c r="N55" s="27">
        <v>1253.6479999999999</v>
      </c>
      <c r="O55" s="27">
        <v>1514.9586146899999</v>
      </c>
      <c r="P55" s="27">
        <v>1423.9745197300001</v>
      </c>
      <c r="Q55" s="27">
        <v>1404.3665980199999</v>
      </c>
      <c r="R55" s="27">
        <v>1404.8169239599999</v>
      </c>
      <c r="S55" s="27">
        <v>1385.3520000000001</v>
      </c>
      <c r="T55" s="27">
        <v>1294.508</v>
      </c>
      <c r="U55" s="27">
        <v>1215.4670000000001</v>
      </c>
      <c r="V55" s="27">
        <v>1176.4269834900001</v>
      </c>
      <c r="W55" s="27">
        <v>1137.3866515699999</v>
      </c>
      <c r="X55" s="27">
        <v>759.86834915999998</v>
      </c>
      <c r="Y55" s="27">
        <v>1136.816</v>
      </c>
      <c r="Z55" s="27">
        <v>1041.47242224</v>
      </c>
      <c r="AA55" s="27">
        <v>858.56200000000001</v>
      </c>
      <c r="AB55" s="27">
        <v>843.17600000000004</v>
      </c>
      <c r="AC55" s="27">
        <v>725.63900000000001</v>
      </c>
    </row>
    <row r="56" spans="1:29" ht="13.5" customHeight="1" x14ac:dyDescent="0.2">
      <c r="A56" s="381" t="s">
        <v>711</v>
      </c>
      <c r="B56" s="440" t="s">
        <v>855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 t="s">
        <v>1</v>
      </c>
      <c r="Z56" s="27">
        <v>0</v>
      </c>
      <c r="AA56" s="27">
        <v>0</v>
      </c>
      <c r="AB56" s="27">
        <v>0.129</v>
      </c>
      <c r="AC56" s="27">
        <v>0</v>
      </c>
    </row>
    <row r="57" spans="1:29" ht="13.5" customHeight="1" x14ac:dyDescent="0.2">
      <c r="A57" s="381" t="s">
        <v>697</v>
      </c>
      <c r="B57" s="440" t="s">
        <v>863</v>
      </c>
      <c r="C57" s="27">
        <v>3.278</v>
      </c>
      <c r="D57" s="27">
        <v>3.1960000000000002</v>
      </c>
      <c r="E57" s="27">
        <v>2.1930000000000001</v>
      </c>
      <c r="F57" s="27">
        <v>3.5510000000000002</v>
      </c>
      <c r="G57" s="27">
        <v>3.4590000000000001</v>
      </c>
      <c r="H57" s="27">
        <v>2.8410000000000002</v>
      </c>
      <c r="I57" s="27">
        <v>3.6179999999999999</v>
      </c>
      <c r="J57" s="27">
        <v>4.4420000000000002</v>
      </c>
      <c r="K57" s="27">
        <v>4.7009999999999996</v>
      </c>
      <c r="L57" s="27">
        <v>6.3719999999999999</v>
      </c>
      <c r="M57" s="27">
        <v>6.2649999999999997</v>
      </c>
      <c r="N57" s="27">
        <v>5.6749999999999998</v>
      </c>
      <c r="O57" s="27">
        <v>6.3262684199999999</v>
      </c>
      <c r="P57" s="27">
        <v>6.4023533499999994</v>
      </c>
      <c r="Q57" s="27">
        <v>6.9788987900000006</v>
      </c>
      <c r="R57" s="27">
        <v>7.3701299000000002</v>
      </c>
      <c r="S57" s="27">
        <v>7.484</v>
      </c>
      <c r="T57" s="27">
        <v>8.8829999999999991</v>
      </c>
      <c r="U57" s="27">
        <v>12.000999999999999</v>
      </c>
      <c r="V57" s="27">
        <v>18.739836530000002</v>
      </c>
      <c r="W57" s="27">
        <v>14.277546640000001</v>
      </c>
      <c r="X57" s="27">
        <v>17.077391840000001</v>
      </c>
      <c r="Y57" s="27">
        <v>21.756</v>
      </c>
      <c r="Z57" s="27">
        <v>20.310282239999999</v>
      </c>
      <c r="AA57" s="27">
        <v>27.806000000000001</v>
      </c>
      <c r="AB57" s="27">
        <v>16.469000000000001</v>
      </c>
      <c r="AC57" s="27">
        <v>18.384</v>
      </c>
    </row>
    <row r="58" spans="1:29" ht="13.5" customHeight="1" x14ac:dyDescent="0.15">
      <c r="A58" s="382" t="s">
        <v>698</v>
      </c>
      <c r="B58" s="440" t="s">
        <v>864</v>
      </c>
      <c r="C58" s="27">
        <v>268.22800000000001</v>
      </c>
      <c r="D58" s="27">
        <v>266.62599999999998</v>
      </c>
      <c r="E58" s="27">
        <v>259.97399999999999</v>
      </c>
      <c r="F58" s="27">
        <v>233.84200000000001</v>
      </c>
      <c r="G58" s="27">
        <v>229.00700000000001</v>
      </c>
      <c r="H58" s="27">
        <v>230.58199999999999</v>
      </c>
      <c r="I58" s="27">
        <v>231.226</v>
      </c>
      <c r="J58" s="27">
        <v>230.124</v>
      </c>
      <c r="K58" s="27">
        <v>188.16499999999999</v>
      </c>
      <c r="L58" s="27">
        <v>194.44</v>
      </c>
      <c r="M58" s="27">
        <v>197.126</v>
      </c>
      <c r="N58" s="27">
        <v>169.52600000000001</v>
      </c>
      <c r="O58" s="27">
        <v>260.56468123000002</v>
      </c>
      <c r="P58" s="27">
        <v>262.12679953999998</v>
      </c>
      <c r="Q58" s="27">
        <v>272.77714513999996</v>
      </c>
      <c r="R58" s="27">
        <v>278.93831243</v>
      </c>
      <c r="S58" s="27">
        <v>288.01030734</v>
      </c>
      <c r="T58" s="27">
        <v>295.30907645000002</v>
      </c>
      <c r="U58" s="27">
        <v>284.08512338000003</v>
      </c>
      <c r="V58" s="27">
        <v>288.73951265000005</v>
      </c>
      <c r="W58" s="27">
        <v>266.44184145000003</v>
      </c>
      <c r="X58" s="27">
        <v>233.92729820000002</v>
      </c>
      <c r="Y58" s="27">
        <v>224.18677013000001</v>
      </c>
      <c r="Z58" s="27">
        <v>293.05246303000001</v>
      </c>
      <c r="AA58" s="27">
        <v>282.28100000000001</v>
      </c>
      <c r="AB58" s="27">
        <v>285.06900000000002</v>
      </c>
      <c r="AC58" s="27">
        <v>251.524</v>
      </c>
    </row>
    <row r="59" spans="1:29" ht="13.5" customHeight="1" x14ac:dyDescent="0.2">
      <c r="A59" s="381" t="s">
        <v>699</v>
      </c>
      <c r="B59" s="440" t="s">
        <v>859</v>
      </c>
      <c r="C59" s="27">
        <v>0</v>
      </c>
      <c r="D59" s="27">
        <v>5.8000000000000003E-2</v>
      </c>
      <c r="E59" s="27">
        <v>0.68100000000000005</v>
      </c>
      <c r="F59" s="27">
        <v>1.073</v>
      </c>
      <c r="G59" s="27">
        <v>14.457000000000001</v>
      </c>
      <c r="H59" s="27">
        <v>23.167999999999999</v>
      </c>
      <c r="I59" s="27">
        <v>24.568999999999999</v>
      </c>
      <c r="J59" s="27">
        <v>24.997</v>
      </c>
      <c r="K59" s="27">
        <v>25.109000000000002</v>
      </c>
      <c r="L59" s="27">
        <v>27.792000000000002</v>
      </c>
      <c r="M59" s="27">
        <v>26.751000000000001</v>
      </c>
      <c r="N59" s="27">
        <v>16.212</v>
      </c>
      <c r="O59" s="27">
        <v>15.01936592</v>
      </c>
      <c r="P59" s="27">
        <v>12.030975640000001</v>
      </c>
      <c r="Q59" s="27">
        <v>15.84817778</v>
      </c>
      <c r="R59" s="27">
        <v>15.86337299</v>
      </c>
      <c r="S59" s="27">
        <v>11.292999999999999</v>
      </c>
      <c r="T59" s="27">
        <v>8.9209999999999994</v>
      </c>
      <c r="U59" s="27">
        <v>10.090999999999999</v>
      </c>
      <c r="V59" s="27">
        <v>12.40973127</v>
      </c>
      <c r="W59" s="27">
        <v>15.712631960000001</v>
      </c>
      <c r="X59" s="27">
        <v>15.637541690000001</v>
      </c>
      <c r="Y59" s="27">
        <v>15.739000000000001</v>
      </c>
      <c r="Z59" s="27">
        <v>15.38873661</v>
      </c>
      <c r="AA59" s="27">
        <v>15.531000000000001</v>
      </c>
      <c r="AB59" s="27">
        <v>14.694000000000001</v>
      </c>
      <c r="AC59" s="27">
        <v>14.965</v>
      </c>
    </row>
    <row r="60" spans="1:29" ht="13.5" customHeight="1" x14ac:dyDescent="0.15">
      <c r="A60" s="179" t="s">
        <v>712</v>
      </c>
      <c r="B60" s="442" t="s">
        <v>838</v>
      </c>
      <c r="C60" s="27">
        <v>14.273999999999999</v>
      </c>
      <c r="D60" s="27">
        <v>21.998999999999999</v>
      </c>
      <c r="E60" s="27">
        <v>31.835999999999999</v>
      </c>
      <c r="F60" s="27">
        <v>45.631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 t="s">
        <v>4</v>
      </c>
      <c r="R60" s="27">
        <v>0</v>
      </c>
      <c r="S60" s="27" t="s">
        <v>4</v>
      </c>
      <c r="T60" s="27" t="s">
        <v>4</v>
      </c>
      <c r="U60" s="27" t="s">
        <v>1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</row>
    <row r="61" spans="1:29" ht="13.5" customHeight="1" x14ac:dyDescent="0.15">
      <c r="A61" s="382" t="s">
        <v>700</v>
      </c>
      <c r="B61" s="440" t="s">
        <v>865</v>
      </c>
      <c r="C61" s="27">
        <v>31.364999999999998</v>
      </c>
      <c r="D61" s="27">
        <v>29.36</v>
      </c>
      <c r="E61" s="27">
        <v>29.920999999999999</v>
      </c>
      <c r="F61" s="27">
        <v>32.558999999999997</v>
      </c>
      <c r="G61" s="27">
        <v>33.156999999999996</v>
      </c>
      <c r="H61" s="27">
        <v>33.357999999999997</v>
      </c>
      <c r="I61" s="27">
        <v>33.366</v>
      </c>
      <c r="J61" s="27">
        <v>33.917999999999999</v>
      </c>
      <c r="K61" s="27">
        <v>33.222000000000001</v>
      </c>
      <c r="L61" s="27">
        <v>33.908999999999999</v>
      </c>
      <c r="M61" s="27">
        <v>37.96</v>
      </c>
      <c r="N61" s="27">
        <v>40.055999999999997</v>
      </c>
      <c r="O61" s="27">
        <v>41.331824500000003</v>
      </c>
      <c r="P61" s="27">
        <v>40.60624645</v>
      </c>
      <c r="Q61" s="27">
        <v>44.386109680000004</v>
      </c>
      <c r="R61" s="27">
        <v>43.006696000000005</v>
      </c>
      <c r="S61" s="27">
        <v>45.976157090000001</v>
      </c>
      <c r="T61" s="27">
        <v>44.242139999999999</v>
      </c>
      <c r="U61" s="27">
        <v>45.797397429999997</v>
      </c>
      <c r="V61" s="27">
        <v>44.615907100000001</v>
      </c>
      <c r="W61" s="27">
        <v>48.525610540000002</v>
      </c>
      <c r="X61" s="27">
        <v>47.302464030000003</v>
      </c>
      <c r="Y61" s="27">
        <v>44.04549866</v>
      </c>
      <c r="Z61" s="27">
        <v>50.555920530000002</v>
      </c>
      <c r="AA61" s="27">
        <v>54.41</v>
      </c>
      <c r="AB61" s="27">
        <v>55.033999999999999</v>
      </c>
      <c r="AC61" s="27">
        <v>54.738</v>
      </c>
    </row>
    <row r="62" spans="1:29" ht="6" customHeight="1" x14ac:dyDescent="0.15"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</row>
    <row r="63" spans="1:29" ht="16.5" customHeight="1" x14ac:dyDescent="0.15">
      <c r="A63" s="383" t="s">
        <v>701</v>
      </c>
      <c r="B63" s="243" t="s">
        <v>866</v>
      </c>
      <c r="C63" s="194">
        <v>1864.51</v>
      </c>
      <c r="D63" s="194">
        <v>1886.8400000000001</v>
      </c>
      <c r="E63" s="194">
        <v>1912.0210000000002</v>
      </c>
      <c r="F63" s="194">
        <v>2739.5699999999997</v>
      </c>
      <c r="G63" s="194">
        <v>2710.6119999999996</v>
      </c>
      <c r="H63" s="194">
        <v>2578.0310000000004</v>
      </c>
      <c r="I63" s="194">
        <v>2549.3049999999998</v>
      </c>
      <c r="J63" s="194">
        <v>2654.7999999999997</v>
      </c>
      <c r="K63" s="194">
        <v>2524.4309999999996</v>
      </c>
      <c r="L63" s="194">
        <v>2589.8050000000003</v>
      </c>
      <c r="M63" s="194">
        <v>2841.2069999999999</v>
      </c>
      <c r="N63" s="194">
        <v>2995.009</v>
      </c>
      <c r="O63" s="194">
        <v>2825.9473189600003</v>
      </c>
      <c r="P63" s="194">
        <v>2844.6259184918827</v>
      </c>
      <c r="Q63" s="194">
        <v>2785.8698986200002</v>
      </c>
      <c r="R63" s="194">
        <v>2987.7083843830405</v>
      </c>
      <c r="S63" s="194">
        <v>2858.6731008799998</v>
      </c>
      <c r="T63" s="194">
        <v>2865.7160955469994</v>
      </c>
      <c r="U63" s="194">
        <v>2830.2165806320559</v>
      </c>
      <c r="V63" s="194">
        <v>2991.075410697842</v>
      </c>
      <c r="W63" s="194">
        <v>3058.2379687502294</v>
      </c>
      <c r="X63" s="194">
        <v>3120.6943645199999</v>
      </c>
      <c r="Y63" s="194">
        <v>3159.1304827900003</v>
      </c>
      <c r="Z63" s="194">
        <v>3308.4883392449146</v>
      </c>
      <c r="AA63" s="194">
        <v>3262.5519999999997</v>
      </c>
      <c r="AB63" s="194">
        <v>3455.69</v>
      </c>
      <c r="AC63" s="194">
        <v>3536.8330000000001</v>
      </c>
    </row>
    <row r="64" spans="1:29" ht="13.5" customHeight="1" x14ac:dyDescent="0.2">
      <c r="A64" s="381" t="s">
        <v>702</v>
      </c>
      <c r="B64" s="440" t="s">
        <v>867</v>
      </c>
      <c r="C64" s="27">
        <v>1035.72</v>
      </c>
      <c r="D64" s="27">
        <v>1035.72</v>
      </c>
      <c r="E64" s="27">
        <v>1035.72</v>
      </c>
      <c r="F64" s="27">
        <v>1847.1769999999999</v>
      </c>
      <c r="G64" s="27">
        <v>1847.1769999999999</v>
      </c>
      <c r="H64" s="27">
        <v>1847.1769999999999</v>
      </c>
      <c r="I64" s="27">
        <v>1847.1769999999999</v>
      </c>
      <c r="J64" s="27">
        <v>1847.1769999999999</v>
      </c>
      <c r="K64" s="27">
        <v>1847.1769999999999</v>
      </c>
      <c r="L64" s="27">
        <v>1847.1769999999999</v>
      </c>
      <c r="M64" s="27">
        <v>1847.1769999999999</v>
      </c>
      <c r="N64" s="27">
        <v>1847.1769999999999</v>
      </c>
      <c r="O64" s="27">
        <v>1847.1768550700001</v>
      </c>
      <c r="P64" s="27">
        <v>1847.1768550700001</v>
      </c>
      <c r="Q64" s="27">
        <v>1847.1768550700001</v>
      </c>
      <c r="R64" s="27">
        <v>1847.1768550700001</v>
      </c>
      <c r="S64" s="27">
        <v>1847.1769999999999</v>
      </c>
      <c r="T64" s="27">
        <v>1847.1769999999999</v>
      </c>
      <c r="U64" s="27">
        <v>1847.1769999999999</v>
      </c>
      <c r="V64" s="27">
        <v>1847.1768550700001</v>
      </c>
      <c r="W64" s="27">
        <v>1847.1768550700001</v>
      </c>
      <c r="X64" s="27">
        <v>1847.1768550700001</v>
      </c>
      <c r="Y64" s="27">
        <v>1847.1769999999999</v>
      </c>
      <c r="Z64" s="27">
        <v>1847.1770377750722</v>
      </c>
      <c r="AA64" s="27">
        <v>1847.1769999999999</v>
      </c>
      <c r="AB64" s="27">
        <v>1847.1769999999999</v>
      </c>
      <c r="AC64" s="27">
        <v>1847.1769999999999</v>
      </c>
    </row>
    <row r="65" spans="1:29" ht="12" customHeight="1" x14ac:dyDescent="0.15">
      <c r="A65" s="382" t="s">
        <v>18</v>
      </c>
      <c r="B65" s="440" t="s">
        <v>868</v>
      </c>
      <c r="C65" s="27">
        <v>0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-1.3620000000000001</v>
      </c>
      <c r="O65" s="27">
        <v>-1.3617120199999999</v>
      </c>
      <c r="P65" s="27">
        <v>-4.2570418200000004</v>
      </c>
      <c r="Q65" s="27">
        <v>-5.2585201900000005</v>
      </c>
      <c r="R65" s="27">
        <v>-6.7777658000000001</v>
      </c>
      <c r="S65" s="27">
        <v>-8.4979999999999993</v>
      </c>
      <c r="T65" s="27">
        <v>-8.4979999999999993</v>
      </c>
      <c r="U65" s="27">
        <v>-8.4979999999999993</v>
      </c>
      <c r="V65" s="27">
        <v>-8.4980323900000005</v>
      </c>
      <c r="W65" s="27">
        <v>-2.0032592400000002</v>
      </c>
      <c r="X65" s="27">
        <v>-31.30121746</v>
      </c>
      <c r="Y65" s="27">
        <v>-31.300999999999998</v>
      </c>
      <c r="Z65" s="27">
        <v>-34.365462829999998</v>
      </c>
      <c r="AA65" s="27">
        <v>-70.403999999999996</v>
      </c>
      <c r="AB65" s="27">
        <v>-48.19</v>
      </c>
      <c r="AC65" s="27">
        <v>-48.19</v>
      </c>
    </row>
    <row r="66" spans="1:29" ht="13.5" customHeight="1" x14ac:dyDescent="0.15">
      <c r="A66" s="382" t="s">
        <v>703</v>
      </c>
      <c r="B66" s="440" t="s">
        <v>869</v>
      </c>
      <c r="C66" s="27">
        <v>10.516</v>
      </c>
      <c r="D66" s="27">
        <v>10.516</v>
      </c>
      <c r="E66" s="27">
        <v>10.516</v>
      </c>
      <c r="F66" s="27">
        <v>11.647</v>
      </c>
      <c r="G66" s="27">
        <v>13.097</v>
      </c>
      <c r="H66" s="27">
        <v>14.547000000000001</v>
      </c>
      <c r="I66" s="27">
        <v>16.013000000000002</v>
      </c>
      <c r="J66" s="27">
        <v>19.375</v>
      </c>
      <c r="K66" s="27">
        <v>20.271999999999998</v>
      </c>
      <c r="L66" s="27">
        <v>23.198</v>
      </c>
      <c r="M66" s="27">
        <v>25.59</v>
      </c>
      <c r="N66" s="27">
        <v>27.861000000000001</v>
      </c>
      <c r="O66" s="27">
        <v>30.260913730000002</v>
      </c>
      <c r="P66" s="27">
        <v>33.737855959999997</v>
      </c>
      <c r="Q66" s="27">
        <v>34.845919979999998</v>
      </c>
      <c r="R66" s="27">
        <v>37.640743840000006</v>
      </c>
      <c r="S66" s="27">
        <v>39.725999999999999</v>
      </c>
      <c r="T66" s="27">
        <v>42.064</v>
      </c>
      <c r="U66" s="27">
        <v>46.286000000000001</v>
      </c>
      <c r="V66" s="27">
        <v>49.878768249999993</v>
      </c>
      <c r="W66" s="27">
        <v>39.087806360000002</v>
      </c>
      <c r="X66" s="27">
        <v>42.835717149999994</v>
      </c>
      <c r="Y66" s="27">
        <v>46.735999999999997</v>
      </c>
      <c r="Z66" s="27">
        <v>49.287477520000003</v>
      </c>
      <c r="AA66" s="27">
        <v>53.183</v>
      </c>
      <c r="AB66" s="27">
        <v>23.138999999999999</v>
      </c>
      <c r="AC66" s="27">
        <v>32.956000000000003</v>
      </c>
    </row>
    <row r="67" spans="1:29" ht="12.75" x14ac:dyDescent="0.15">
      <c r="A67" s="382" t="s">
        <v>706</v>
      </c>
      <c r="B67" s="440" t="s">
        <v>870</v>
      </c>
      <c r="C67" s="27">
        <v>816.47900000000004</v>
      </c>
      <c r="D67" s="27">
        <v>842.24699999999996</v>
      </c>
      <c r="E67" s="27">
        <v>861.35400000000004</v>
      </c>
      <c r="F67" s="27">
        <v>0</v>
      </c>
      <c r="G67" s="27">
        <v>-55.365000000000002</v>
      </c>
      <c r="H67" s="27">
        <v>-247.446</v>
      </c>
      <c r="I67" s="27">
        <v>-275.654</v>
      </c>
      <c r="J67" s="27">
        <v>0</v>
      </c>
      <c r="K67" s="27">
        <v>-139.40100000000001</v>
      </c>
      <c r="L67" s="27">
        <v>-73.628</v>
      </c>
      <c r="M67" s="27">
        <v>166.89699999999999</v>
      </c>
      <c r="N67" s="27">
        <v>0</v>
      </c>
      <c r="O67" s="27">
        <v>-152.72351168999998</v>
      </c>
      <c r="P67" s="27">
        <v>-150.62794152000004</v>
      </c>
      <c r="Q67" s="27">
        <v>-212.02311384999999</v>
      </c>
      <c r="R67" s="27">
        <v>-1.7905676941154525E-15</v>
      </c>
      <c r="S67" s="27">
        <v>-126.34668628</v>
      </c>
      <c r="T67" s="27">
        <v>-122.11969161299999</v>
      </c>
      <c r="U67" s="27">
        <v>-166.35520652794372</v>
      </c>
      <c r="V67" s="27">
        <v>4.6306798712356989E-5</v>
      </c>
      <c r="W67" s="27">
        <v>70.431849630000002</v>
      </c>
      <c r="X67" s="27">
        <v>154.67002237</v>
      </c>
      <c r="Y67" s="27">
        <v>197.48892259000002</v>
      </c>
      <c r="Z67" s="27">
        <v>1.4551915228366852E-14</v>
      </c>
      <c r="AA67" s="27">
        <v>4.0739999999999998</v>
      </c>
      <c r="AB67" s="27">
        <v>204.387</v>
      </c>
      <c r="AC67" s="27">
        <v>273.85700000000003</v>
      </c>
    </row>
    <row r="68" spans="1:29" ht="12.75" x14ac:dyDescent="0.15">
      <c r="A68" s="382" t="s">
        <v>704</v>
      </c>
      <c r="B68" s="440" t="s">
        <v>871</v>
      </c>
      <c r="C68" s="27">
        <v>0</v>
      </c>
      <c r="D68" s="27">
        <v>0</v>
      </c>
      <c r="E68" s="27">
        <v>0</v>
      </c>
      <c r="F68" s="27">
        <v>882.91399999999999</v>
      </c>
      <c r="G68" s="27">
        <v>882.91399999999999</v>
      </c>
      <c r="H68" s="27">
        <v>958.90200000000004</v>
      </c>
      <c r="I68" s="27">
        <v>958.90200000000004</v>
      </c>
      <c r="J68" s="27">
        <v>792.57</v>
      </c>
      <c r="K68" s="27">
        <v>793.43200000000002</v>
      </c>
      <c r="L68" s="27">
        <v>796.89</v>
      </c>
      <c r="M68" s="27">
        <v>800.26900000000001</v>
      </c>
      <c r="N68" s="27">
        <v>1121.578</v>
      </c>
      <c r="O68" s="27">
        <v>1121.5778729399999</v>
      </c>
      <c r="P68" s="27">
        <v>1121.5778729399999</v>
      </c>
      <c r="Q68" s="27">
        <v>1121.5778729399999</v>
      </c>
      <c r="R68" s="27">
        <v>1109.92278762</v>
      </c>
      <c r="S68" s="27">
        <v>1109.9227871600001</v>
      </c>
      <c r="T68" s="27">
        <v>1109.9227871600001</v>
      </c>
      <c r="U68" s="27">
        <v>1109.9227871600001</v>
      </c>
      <c r="V68" s="27">
        <v>1103.1010318000001</v>
      </c>
      <c r="W68" s="27">
        <v>1103.1435601999999</v>
      </c>
      <c r="X68" s="27">
        <v>1103.1435601999999</v>
      </c>
      <c r="Y68" s="27">
        <v>1103.1435601999999</v>
      </c>
      <c r="Z68" s="27">
        <v>1439.13478596</v>
      </c>
      <c r="AA68" s="27">
        <v>1439.134</v>
      </c>
      <c r="AB68" s="27">
        <v>1439.134</v>
      </c>
      <c r="AC68" s="27">
        <v>1439.134</v>
      </c>
    </row>
    <row r="69" spans="1:29" ht="12.75" x14ac:dyDescent="0.15">
      <c r="A69" s="382" t="s">
        <v>705</v>
      </c>
      <c r="B69" s="442" t="s">
        <v>872</v>
      </c>
      <c r="C69" s="27">
        <v>1.7929999999999999</v>
      </c>
      <c r="D69" s="27">
        <v>-1.6439999999999999</v>
      </c>
      <c r="E69" s="27">
        <v>4.4290000000000003</v>
      </c>
      <c r="F69" s="27">
        <v>-2.17</v>
      </c>
      <c r="G69" s="27">
        <v>22.786999999999999</v>
      </c>
      <c r="H69" s="27">
        <v>4.8490000000000002</v>
      </c>
      <c r="I69" s="27">
        <v>2.8650000000000002</v>
      </c>
      <c r="J69" s="27">
        <v>-4.3239999999999998</v>
      </c>
      <c r="K69" s="27">
        <v>2.95</v>
      </c>
      <c r="L69" s="27">
        <v>-3.8340000000000001</v>
      </c>
      <c r="M69" s="27">
        <v>1.272</v>
      </c>
      <c r="N69" s="27">
        <v>-0.248</v>
      </c>
      <c r="O69" s="27">
        <v>-18.980099070000005</v>
      </c>
      <c r="P69" s="27">
        <v>-2.9799064499999997</v>
      </c>
      <c r="Q69" s="27">
        <v>-0.44911532999999981</v>
      </c>
      <c r="R69" s="27">
        <v>-0.2540239800000002</v>
      </c>
      <c r="S69" s="27">
        <v>-3.3090000000000002</v>
      </c>
      <c r="T69" s="27">
        <v>-2.8290000000000002</v>
      </c>
      <c r="U69" s="27">
        <v>1.673</v>
      </c>
      <c r="V69" s="27">
        <v>-0.58642314999999989</v>
      </c>
      <c r="W69" s="27">
        <v>0.39767921999999989</v>
      </c>
      <c r="X69" s="27">
        <v>4.1654271899999991</v>
      </c>
      <c r="Y69" s="27">
        <v>-4.1150000000000002</v>
      </c>
      <c r="Z69" s="27">
        <v>7.2506861800000006</v>
      </c>
      <c r="AA69" s="27">
        <v>-10.614000000000001</v>
      </c>
      <c r="AB69" s="27">
        <v>-9.9589999999999996</v>
      </c>
      <c r="AC69" s="27">
        <v>-8.1029999999999998</v>
      </c>
    </row>
    <row r="70" spans="1:29" ht="16.5" customHeight="1" x14ac:dyDescent="0.15">
      <c r="A70" s="382" t="s">
        <v>707</v>
      </c>
      <c r="B70" s="443" t="s">
        <v>873</v>
      </c>
      <c r="C70" s="205">
        <v>2E-3</v>
      </c>
      <c r="D70" s="205">
        <v>1E-3</v>
      </c>
      <c r="E70" s="205">
        <v>2E-3</v>
      </c>
      <c r="F70" s="205">
        <v>2E-3</v>
      </c>
      <c r="G70" s="205">
        <v>2E-3</v>
      </c>
      <c r="H70" s="205">
        <v>2E-3</v>
      </c>
      <c r="I70" s="205">
        <v>2E-3</v>
      </c>
      <c r="J70" s="205">
        <v>2E-3</v>
      </c>
      <c r="K70" s="205">
        <v>1E-3</v>
      </c>
      <c r="L70" s="205">
        <v>2E-3</v>
      </c>
      <c r="M70" s="205">
        <v>2E-3</v>
      </c>
      <c r="N70" s="205">
        <v>3.0000000000000001E-3</v>
      </c>
      <c r="O70" s="205">
        <v>-3.0000000000000001E-3</v>
      </c>
      <c r="P70" s="205">
        <v>-1.775688117704919E-3</v>
      </c>
      <c r="Q70" s="205">
        <v>0</v>
      </c>
      <c r="R70" s="205">
        <v>-2.1236695901639347E-4</v>
      </c>
      <c r="S70" s="205">
        <v>1E-3</v>
      </c>
      <c r="T70" s="205">
        <v>-1E-3</v>
      </c>
      <c r="U70" s="205">
        <v>1.0999999999999999E-2</v>
      </c>
      <c r="V70" s="205">
        <v>3.1648110430000003E-3</v>
      </c>
      <c r="W70" s="205">
        <v>3.4775102290000004E-3</v>
      </c>
      <c r="X70" s="205">
        <v>4.0000000000000001E-3</v>
      </c>
      <c r="Y70" s="205">
        <v>1E-3</v>
      </c>
      <c r="Z70" s="205">
        <v>3.8146398425132613E-3</v>
      </c>
      <c r="AA70" s="205">
        <v>2E-3</v>
      </c>
      <c r="AB70" s="205">
        <v>2E-3</v>
      </c>
      <c r="AC70" s="205">
        <v>2E-3</v>
      </c>
    </row>
    <row r="71" spans="1:29" ht="13.5" customHeight="1" x14ac:dyDescent="0.15">
      <c r="B71" s="48" t="s">
        <v>874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2.6664000051823677E-4</v>
      </c>
      <c r="I71" s="29">
        <v>1.3792000027024187E-4</v>
      </c>
      <c r="J71" s="29">
        <v>-1.0011999984271824E-4</v>
      </c>
      <c r="K71" s="29">
        <v>-2.7399999999033753E-4</v>
      </c>
      <c r="L71" s="29">
        <v>3.641600005721557E-4</v>
      </c>
      <c r="M71" s="29">
        <v>-1.404839998940588E-3</v>
      </c>
      <c r="N71" s="29">
        <v>7.484700017812429E-4</v>
      </c>
      <c r="O71" s="29">
        <v>-1.3886042579542845E-3</v>
      </c>
      <c r="P71" s="29">
        <v>-1.0683099972084165E-3</v>
      </c>
      <c r="Q71" s="29">
        <v>-3.4412683999107685E-4</v>
      </c>
      <c r="R71" s="29">
        <v>-3.8317939999615191E-2</v>
      </c>
      <c r="S71" s="29">
        <v>8.3137831461499445E-4</v>
      </c>
      <c r="T71" s="29">
        <v>-1.2328600023465697E-3</v>
      </c>
      <c r="U71" s="29">
        <v>1.1703655218298081E-4</v>
      </c>
      <c r="V71" s="29">
        <v>-3.5056969998549903E-2</v>
      </c>
      <c r="W71" s="29">
        <v>6.4057501003844664E-4</v>
      </c>
      <c r="X71" s="29">
        <v>1.2112401109334314E-3</v>
      </c>
      <c r="Y71" s="29">
        <v>-1.1009999980160501E-4</v>
      </c>
      <c r="Z71" s="29">
        <v>-1.5439999879163224E-4</v>
      </c>
      <c r="AA71" s="29">
        <v>4.1432000034546945E-4</v>
      </c>
      <c r="AB71" s="29">
        <v>0</v>
      </c>
      <c r="AC71" s="29">
        <v>0</v>
      </c>
    </row>
    <row r="73" spans="1:29" ht="13.5" customHeight="1" x14ac:dyDescent="0.15">
      <c r="Z73" s="29"/>
      <c r="AA73" s="29"/>
      <c r="AB73" s="29"/>
      <c r="AC73" s="2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D558F-584F-4543-B390-7E7CE8489A6B}">
  <sheetPr>
    <pageSetUpPr fitToPage="1"/>
  </sheetPr>
  <dimension ref="A5:AD76"/>
  <sheetViews>
    <sheetView showGridLines="0" zoomScale="115" zoomScaleNormal="115" workbookViewId="0">
      <pane xSplit="2" ySplit="10" topLeftCell="Z11" activePane="bottomRight" state="frozen"/>
      <selection activeCell="AG15" sqref="AG15"/>
      <selection pane="topRight" activeCell="AG15" sqref="AG15"/>
      <selection pane="bottomLeft" activeCell="AG15" sqref="AG15"/>
      <selection pane="bottomRight"/>
    </sheetView>
  </sheetViews>
  <sheetFormatPr defaultColWidth="9.140625" defaultRowHeight="10.5" x14ac:dyDescent="0.15"/>
  <cols>
    <col min="1" max="1" width="6.140625" style="179" customWidth="1"/>
    <col min="2" max="2" width="59.140625" style="20" customWidth="1"/>
    <col min="3" max="6" width="15.42578125" style="20" bestFit="1" customWidth="1"/>
    <col min="7" max="7" width="15.42578125" style="31" bestFit="1" customWidth="1"/>
    <col min="8" max="9" width="15.42578125" style="20" bestFit="1" customWidth="1"/>
    <col min="10" max="20" width="11.7109375" style="20" customWidth="1"/>
    <col min="21" max="29" width="12.5703125" style="84" customWidth="1"/>
    <col min="30" max="16384" width="9.140625" style="20"/>
  </cols>
  <sheetData>
    <row r="5" spans="1:29" ht="15" x14ac:dyDescent="0.25">
      <c r="AB5"/>
    </row>
    <row r="8" spans="1:29" ht="13.5" customHeight="1" x14ac:dyDescent="0.15">
      <c r="B8" s="21" t="s">
        <v>895</v>
      </c>
      <c r="C8" s="22">
        <v>43555</v>
      </c>
      <c r="D8" s="22">
        <v>43646</v>
      </c>
      <c r="E8" s="22">
        <v>43738</v>
      </c>
      <c r="F8" s="22">
        <v>43830</v>
      </c>
      <c r="G8" s="22">
        <v>43921</v>
      </c>
      <c r="H8" s="22">
        <v>44012</v>
      </c>
      <c r="I8" s="22">
        <v>44104</v>
      </c>
      <c r="J8" s="22">
        <v>44196</v>
      </c>
      <c r="K8" s="22">
        <v>44286</v>
      </c>
      <c r="L8" s="22">
        <v>44377</v>
      </c>
      <c r="M8" s="22">
        <v>44469</v>
      </c>
      <c r="N8" s="22">
        <v>44561</v>
      </c>
      <c r="O8" s="22">
        <v>44651</v>
      </c>
      <c r="P8" s="22">
        <v>44742</v>
      </c>
      <c r="Q8" s="22">
        <v>44834</v>
      </c>
      <c r="R8" s="22">
        <v>44926</v>
      </c>
      <c r="S8" s="22">
        <v>45016</v>
      </c>
      <c r="T8" s="22">
        <v>45107</v>
      </c>
      <c r="U8" s="22">
        <v>45199</v>
      </c>
      <c r="V8" s="22">
        <v>45291</v>
      </c>
      <c r="W8" s="22">
        <v>45382</v>
      </c>
      <c r="X8" s="22">
        <v>45473</v>
      </c>
      <c r="Y8" s="22">
        <v>45565</v>
      </c>
      <c r="Z8" s="22">
        <v>45657</v>
      </c>
      <c r="AA8" s="22">
        <v>45747</v>
      </c>
      <c r="AB8" s="22">
        <v>45838</v>
      </c>
      <c r="AC8" s="22">
        <v>45930</v>
      </c>
    </row>
    <row r="9" spans="1:29" ht="6" customHeight="1" x14ac:dyDescent="0.15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80"/>
      <c r="V9" s="280"/>
      <c r="W9" s="280"/>
      <c r="X9" s="280"/>
      <c r="Y9" s="280"/>
      <c r="Z9" s="280"/>
      <c r="AA9" s="280"/>
      <c r="AB9" s="365"/>
      <c r="AC9" s="280"/>
    </row>
    <row r="10" spans="1:29" ht="13.5" customHeight="1" x14ac:dyDescent="0.15">
      <c r="A10" s="324" t="s">
        <v>786</v>
      </c>
      <c r="B10" s="23" t="s">
        <v>875</v>
      </c>
      <c r="C10" s="49">
        <v>1139.0440000000001</v>
      </c>
      <c r="D10" s="49">
        <v>1178.579</v>
      </c>
      <c r="E10" s="49">
        <v>1207.624</v>
      </c>
      <c r="F10" s="49">
        <v>1422.0260000000001</v>
      </c>
      <c r="G10" s="49">
        <v>-88.909000000000006</v>
      </c>
      <c r="H10" s="49">
        <v>-374.55200000000002</v>
      </c>
      <c r="I10" s="49">
        <v>-426.84399999999999</v>
      </c>
      <c r="J10" s="49">
        <v>-255.673</v>
      </c>
      <c r="K10" s="49">
        <v>-207.381</v>
      </c>
      <c r="L10" s="49">
        <v>-102.999</v>
      </c>
      <c r="M10" s="49">
        <v>-185.405</v>
      </c>
      <c r="N10" s="49">
        <v>0.99099999999999999</v>
      </c>
      <c r="O10" s="49">
        <v>-239.511</v>
      </c>
      <c r="P10" s="49">
        <v>-245.87200000000001</v>
      </c>
      <c r="Q10" s="49">
        <v>-349.77499999999998</v>
      </c>
      <c r="R10" s="49">
        <v>-62.194000000000003</v>
      </c>
      <c r="S10" s="49">
        <v>-194.17500000000001</v>
      </c>
      <c r="T10" s="49">
        <v>-196.84299999999999</v>
      </c>
      <c r="U10" s="86">
        <v>-279.58199999999999</v>
      </c>
      <c r="V10" s="86">
        <v>-48.087000000000003</v>
      </c>
      <c r="W10" s="86">
        <v>51.982999999999997</v>
      </c>
      <c r="X10" s="86">
        <v>170.983</v>
      </c>
      <c r="Y10" s="86">
        <v>206.81</v>
      </c>
      <c r="Z10" s="86">
        <v>512.91899999999998</v>
      </c>
      <c r="AA10" s="86">
        <v>-3.3959999999999999</v>
      </c>
      <c r="AB10" s="362">
        <v>288.798</v>
      </c>
      <c r="AC10" s="362">
        <v>365.98200000000003</v>
      </c>
    </row>
    <row r="11" spans="1:29" ht="6" customHeight="1" x14ac:dyDescent="0.15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80"/>
      <c r="V11" s="280"/>
      <c r="W11" s="280"/>
      <c r="X11" s="280"/>
      <c r="Y11" s="280"/>
      <c r="Z11" s="280"/>
      <c r="AA11" s="280"/>
      <c r="AB11" s="365"/>
      <c r="AC11" s="280"/>
    </row>
    <row r="12" spans="1:29" ht="13.5" customHeight="1" x14ac:dyDescent="0.15">
      <c r="B12" s="36" t="s">
        <v>876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04"/>
      <c r="V12" s="304"/>
      <c r="W12" s="304"/>
      <c r="X12" s="304"/>
      <c r="Y12" s="304"/>
      <c r="Z12" s="304"/>
      <c r="AA12" s="304"/>
      <c r="AB12" s="366"/>
      <c r="AC12" s="304"/>
    </row>
    <row r="13" spans="1:29" ht="13.5" customHeight="1" x14ac:dyDescent="0.15">
      <c r="A13" s="325" t="s">
        <v>787</v>
      </c>
      <c r="B13" s="39" t="s">
        <v>877</v>
      </c>
      <c r="C13" s="27">
        <v>0.88100000000000001</v>
      </c>
      <c r="D13" s="27">
        <v>-1.589</v>
      </c>
      <c r="E13" s="27">
        <v>-1.6339999999999999</v>
      </c>
      <c r="F13" s="27">
        <v>8.3770000000000007</v>
      </c>
      <c r="G13" s="27">
        <v>-9.8000000000000004E-2</v>
      </c>
      <c r="H13" s="27">
        <v>-2.1360000000000001</v>
      </c>
      <c r="I13" s="27">
        <v>3.7709999999999999</v>
      </c>
      <c r="J13" s="27">
        <v>3.2130000000000001</v>
      </c>
      <c r="K13" s="27">
        <v>0.53300000000000003</v>
      </c>
      <c r="L13" s="27">
        <v>2.7490000000000001</v>
      </c>
      <c r="M13" s="27">
        <v>3.6190000000000002</v>
      </c>
      <c r="N13" s="27">
        <v>5.6260000000000003</v>
      </c>
      <c r="O13" s="27">
        <v>2.8159999999999998</v>
      </c>
      <c r="P13" s="27">
        <v>15.843</v>
      </c>
      <c r="Q13" s="27">
        <v>38.216000000000001</v>
      </c>
      <c r="R13" s="27">
        <v>68.527000000000001</v>
      </c>
      <c r="S13" s="27">
        <v>45.584000000000003</v>
      </c>
      <c r="T13" s="27">
        <v>104.654</v>
      </c>
      <c r="U13" s="277">
        <v>171.096</v>
      </c>
      <c r="V13" s="277">
        <v>233.482</v>
      </c>
      <c r="W13" s="277">
        <v>45.844999999999999</v>
      </c>
      <c r="X13" s="277">
        <v>110.505</v>
      </c>
      <c r="Y13" s="277">
        <v>152.05099999999999</v>
      </c>
      <c r="Z13" s="277">
        <v>198.678</v>
      </c>
      <c r="AA13" s="277">
        <v>31.95</v>
      </c>
      <c r="AB13" s="364">
        <v>52.103999999999999</v>
      </c>
      <c r="AC13" s="277">
        <v>93.031000000000006</v>
      </c>
    </row>
    <row r="14" spans="1:29" ht="13.5" customHeight="1" x14ac:dyDescent="0.15">
      <c r="A14" s="325" t="s">
        <v>20</v>
      </c>
      <c r="B14" s="39" t="s">
        <v>878</v>
      </c>
      <c r="C14" s="27">
        <v>-2.056</v>
      </c>
      <c r="D14" s="28" t="s">
        <v>21</v>
      </c>
      <c r="E14" s="28" t="s">
        <v>21</v>
      </c>
      <c r="F14" s="27">
        <v>-1.988</v>
      </c>
      <c r="G14" s="27">
        <v>-2.8420000000000001</v>
      </c>
      <c r="H14" s="27">
        <v>-3.2210000000000001</v>
      </c>
      <c r="I14" s="27">
        <v>-3.1589999999999998</v>
      </c>
      <c r="J14" s="27">
        <v>-4.8109999999999999</v>
      </c>
      <c r="K14" s="27">
        <v>-0.92</v>
      </c>
      <c r="L14" s="27">
        <v>0.107</v>
      </c>
      <c r="M14" s="27">
        <v>-0.14799999999999999</v>
      </c>
      <c r="N14" s="27">
        <v>1.5109999999999999</v>
      </c>
      <c r="O14" s="27">
        <v>0.64600000000000002</v>
      </c>
      <c r="P14" s="27">
        <v>3.589</v>
      </c>
      <c r="Q14" s="27">
        <v>-1.2190000000000001</v>
      </c>
      <c r="R14" s="27">
        <v>-0.48</v>
      </c>
      <c r="S14" s="27">
        <v>-6.7</v>
      </c>
      <c r="T14" s="27">
        <v>-7.7930000000000001</v>
      </c>
      <c r="U14" s="277">
        <v>-12.941000000000001</v>
      </c>
      <c r="V14" s="277">
        <v>-3.8149999999999999</v>
      </c>
      <c r="W14" s="277">
        <v>-0.72599999999999998</v>
      </c>
      <c r="X14" s="277">
        <v>8.5999999999999993E-2</v>
      </c>
      <c r="Y14" s="277">
        <v>0.45900000000000002</v>
      </c>
      <c r="Z14" s="277">
        <v>-2.3380000000000001</v>
      </c>
      <c r="AA14" s="277">
        <v>1.2709999999999999</v>
      </c>
      <c r="AB14" s="364">
        <v>3.4260000000000002</v>
      </c>
      <c r="AC14" s="277">
        <v>3.153</v>
      </c>
    </row>
    <row r="15" spans="1:29" ht="13.5" customHeight="1" x14ac:dyDescent="0.15">
      <c r="A15" s="325" t="s">
        <v>22</v>
      </c>
      <c r="B15" s="39" t="s">
        <v>879</v>
      </c>
      <c r="C15" s="28" t="s">
        <v>21</v>
      </c>
      <c r="D15" s="28" t="s">
        <v>21</v>
      </c>
      <c r="E15" s="28" t="s">
        <v>21</v>
      </c>
      <c r="F15" s="27">
        <v>1.131</v>
      </c>
      <c r="G15" s="27">
        <v>1.45</v>
      </c>
      <c r="H15" s="27">
        <v>2.9</v>
      </c>
      <c r="I15" s="27">
        <v>4.3659999999999997</v>
      </c>
      <c r="J15" s="27">
        <v>7.7279999999999998</v>
      </c>
      <c r="K15" s="27">
        <v>0.89700000000000002</v>
      </c>
      <c r="L15" s="27">
        <v>3.823</v>
      </c>
      <c r="M15" s="27">
        <v>6.2149999999999999</v>
      </c>
      <c r="N15" s="27">
        <v>8.4860000000000007</v>
      </c>
      <c r="O15" s="27">
        <v>2.4</v>
      </c>
      <c r="P15" s="27">
        <v>5.8769999999999998</v>
      </c>
      <c r="Q15" s="27">
        <v>6.9850000000000003</v>
      </c>
      <c r="R15" s="27">
        <v>9.7799999999999994</v>
      </c>
      <c r="S15" s="27">
        <v>2.085</v>
      </c>
      <c r="T15" s="27">
        <v>4.423</v>
      </c>
      <c r="U15" s="277">
        <v>8.6449999999999996</v>
      </c>
      <c r="V15" s="277">
        <v>12.238</v>
      </c>
      <c r="W15" s="277">
        <v>3.1589999999999998</v>
      </c>
      <c r="X15" s="277">
        <v>6.907</v>
      </c>
      <c r="Y15" s="277">
        <v>10.807</v>
      </c>
      <c r="Z15" s="277">
        <v>13.358000000000001</v>
      </c>
      <c r="AA15" s="277">
        <v>3.8959999999999999</v>
      </c>
      <c r="AB15" s="364">
        <v>7.2969999999999997</v>
      </c>
      <c r="AC15" s="277">
        <v>17.114000000000001</v>
      </c>
    </row>
    <row r="16" spans="1:29" ht="13.5" customHeight="1" x14ac:dyDescent="0.15">
      <c r="A16" s="325" t="s">
        <v>23</v>
      </c>
      <c r="B16" s="39" t="s">
        <v>880</v>
      </c>
      <c r="C16" s="27">
        <v>9.0299999999999994</v>
      </c>
      <c r="D16" s="27">
        <v>19.725999999999999</v>
      </c>
      <c r="E16" s="27">
        <v>21.259</v>
      </c>
      <c r="F16" s="27">
        <v>38.835999999999999</v>
      </c>
      <c r="G16" s="27">
        <v>9.5079999999999991</v>
      </c>
      <c r="H16" s="27">
        <v>11.317</v>
      </c>
      <c r="I16" s="27">
        <v>27.655000000000001</v>
      </c>
      <c r="J16" s="27">
        <v>45.758000000000003</v>
      </c>
      <c r="K16" s="27">
        <v>6.3470000000000004</v>
      </c>
      <c r="L16" s="27">
        <v>21.603000000000002</v>
      </c>
      <c r="M16" s="27">
        <v>29.36</v>
      </c>
      <c r="N16" s="27">
        <v>52.792000000000002</v>
      </c>
      <c r="O16" s="27">
        <v>11.012</v>
      </c>
      <c r="P16" s="27">
        <v>26.728000000000002</v>
      </c>
      <c r="Q16" s="27">
        <v>40.293999999999997</v>
      </c>
      <c r="R16" s="27">
        <v>63.139000000000003</v>
      </c>
      <c r="S16" s="27">
        <v>14.537000000000001</v>
      </c>
      <c r="T16" s="27">
        <v>34.305</v>
      </c>
      <c r="U16" s="277">
        <v>55.828000000000003</v>
      </c>
      <c r="V16" s="277">
        <v>78.027000000000001</v>
      </c>
      <c r="W16" s="277">
        <v>16.672999999999998</v>
      </c>
      <c r="X16" s="277">
        <v>41.125</v>
      </c>
      <c r="Y16" s="277">
        <v>61.731000000000002</v>
      </c>
      <c r="Z16" s="277">
        <v>95.406000000000006</v>
      </c>
      <c r="AA16" s="277">
        <v>20.091000000000001</v>
      </c>
      <c r="AB16" s="364">
        <v>45.335000000000001</v>
      </c>
      <c r="AC16" s="277">
        <v>69.236999999999995</v>
      </c>
    </row>
    <row r="17" spans="1:30" ht="13.5" customHeight="1" x14ac:dyDescent="0.15">
      <c r="A17" s="325" t="s">
        <v>788</v>
      </c>
      <c r="B17" s="39" t="s">
        <v>881</v>
      </c>
      <c r="C17" s="27">
        <v>-1244.973</v>
      </c>
      <c r="D17" s="27">
        <v>-1253.3320000000001</v>
      </c>
      <c r="E17" s="27">
        <v>-1271.5909999999999</v>
      </c>
      <c r="F17" s="27">
        <v>-1282.03</v>
      </c>
      <c r="G17" s="27">
        <v>-6.6890000000000001</v>
      </c>
      <c r="H17" s="27">
        <v>-11.452</v>
      </c>
      <c r="I17" s="27">
        <v>-14.71</v>
      </c>
      <c r="J17" s="27">
        <v>-233.72</v>
      </c>
      <c r="K17" s="27">
        <v>-3.3759999999999999</v>
      </c>
      <c r="L17" s="27">
        <v>-243.554</v>
      </c>
      <c r="M17" s="27">
        <v>-253.947</v>
      </c>
      <c r="N17" s="27">
        <v>-312.738</v>
      </c>
      <c r="O17" s="27">
        <v>-19.321000000000002</v>
      </c>
      <c r="P17" s="27">
        <v>-40.972000000000001</v>
      </c>
      <c r="Q17" s="27">
        <v>-62.81</v>
      </c>
      <c r="R17" s="27">
        <v>-225.27099999999999</v>
      </c>
      <c r="S17" s="27">
        <v>-20.963000000000001</v>
      </c>
      <c r="T17" s="27">
        <v>-39.405999999999999</v>
      </c>
      <c r="U17" s="277">
        <v>-55.722999999999999</v>
      </c>
      <c r="V17" s="277">
        <v>-67.820999999999998</v>
      </c>
      <c r="W17" s="277">
        <v>-168.12299999999999</v>
      </c>
      <c r="X17" s="277">
        <v>-182.70699999999999</v>
      </c>
      <c r="Y17" s="277">
        <v>-195.191</v>
      </c>
      <c r="Z17" s="277">
        <v>-284.911</v>
      </c>
      <c r="AA17" s="277">
        <v>-17.850000000000001</v>
      </c>
      <c r="AB17" s="364">
        <v>-36.494999999999997</v>
      </c>
      <c r="AC17" s="277">
        <v>-54.219000000000001</v>
      </c>
    </row>
    <row r="18" spans="1:30" ht="13.5" customHeight="1" x14ac:dyDescent="0.15">
      <c r="A18" s="325" t="s">
        <v>24</v>
      </c>
      <c r="B18" s="39" t="s">
        <v>882</v>
      </c>
      <c r="C18" s="27">
        <v>55.844999999999999</v>
      </c>
      <c r="D18" s="27">
        <v>260.596</v>
      </c>
      <c r="E18" s="27">
        <v>392.68400000000003</v>
      </c>
      <c r="F18" s="27">
        <v>233.04300000000001</v>
      </c>
      <c r="G18" s="27">
        <v>60.237000000000002</v>
      </c>
      <c r="H18" s="27">
        <v>121.102</v>
      </c>
      <c r="I18" s="27">
        <v>182.08199999999999</v>
      </c>
      <c r="J18" s="27">
        <v>246.33199999999999</v>
      </c>
      <c r="K18" s="27">
        <v>56.959000000000003</v>
      </c>
      <c r="L18" s="27">
        <v>116.895</v>
      </c>
      <c r="M18" s="27">
        <v>178.50299999999999</v>
      </c>
      <c r="N18" s="27">
        <v>246.655</v>
      </c>
      <c r="O18" s="27">
        <v>80.814999999999998</v>
      </c>
      <c r="P18" s="27">
        <v>163.553</v>
      </c>
      <c r="Q18" s="27">
        <v>247.69800000000001</v>
      </c>
      <c r="R18" s="27">
        <v>295.06</v>
      </c>
      <c r="S18" s="27">
        <v>88.158000000000001</v>
      </c>
      <c r="T18" s="27">
        <v>178.226</v>
      </c>
      <c r="U18" s="277">
        <v>271.78199999999998</v>
      </c>
      <c r="V18" s="277">
        <v>366.30700000000002</v>
      </c>
      <c r="W18" s="277">
        <v>89.403999999999996</v>
      </c>
      <c r="X18" s="277">
        <v>175.41399999999999</v>
      </c>
      <c r="Y18" s="277">
        <v>261.63</v>
      </c>
      <c r="Z18" s="277">
        <v>349.04300000000001</v>
      </c>
      <c r="AA18" s="277">
        <v>85.789000000000001</v>
      </c>
      <c r="AB18" s="364">
        <v>170.136</v>
      </c>
      <c r="AC18" s="277">
        <v>255.95500000000001</v>
      </c>
    </row>
    <row r="19" spans="1:30" ht="21" customHeight="1" x14ac:dyDescent="0.15">
      <c r="A19" s="325" t="s">
        <v>789</v>
      </c>
      <c r="B19" s="39" t="s">
        <v>883</v>
      </c>
      <c r="C19" s="27">
        <v>-6.1769999999999996</v>
      </c>
      <c r="D19" s="27">
        <v>-15.436999999999999</v>
      </c>
      <c r="E19" s="27">
        <v>-21.100999999999999</v>
      </c>
      <c r="F19" s="27">
        <v>-11.263999999999999</v>
      </c>
      <c r="G19" s="27">
        <v>2.9239999999999999</v>
      </c>
      <c r="H19" s="27">
        <v>3.8929999999999998</v>
      </c>
      <c r="I19" s="27">
        <v>-7.0709999999999997</v>
      </c>
      <c r="J19" s="27">
        <v>-6.15</v>
      </c>
      <c r="K19" s="28" t="s">
        <v>21</v>
      </c>
      <c r="L19" s="27">
        <v>8.1000000000000003E-2</v>
      </c>
      <c r="M19" s="27">
        <v>8.1000000000000003E-2</v>
      </c>
      <c r="N19" s="27">
        <v>-3.9</v>
      </c>
      <c r="O19" s="27">
        <v>-4.4139999999999997</v>
      </c>
      <c r="P19" s="27">
        <v>-6.4080000000000004</v>
      </c>
      <c r="Q19" s="27">
        <v>-8.2070000000000007</v>
      </c>
      <c r="R19" s="27">
        <v>-6.141</v>
      </c>
      <c r="S19" s="27">
        <v>-1.3540000000000001</v>
      </c>
      <c r="T19" s="27">
        <v>-2.226</v>
      </c>
      <c r="U19" s="277">
        <v>-2.2269999999999999</v>
      </c>
      <c r="V19" s="277">
        <v>-2.4700000000000002</v>
      </c>
      <c r="W19" s="277">
        <v>12.048</v>
      </c>
      <c r="X19" s="277">
        <v>15.75</v>
      </c>
      <c r="Y19" s="277">
        <v>15.548999999999999</v>
      </c>
      <c r="Z19" s="277">
        <v>21.864000000000001</v>
      </c>
      <c r="AA19" s="277">
        <v>-9.64</v>
      </c>
      <c r="AB19" s="364">
        <v>-6.9260000000000002</v>
      </c>
      <c r="AC19" s="277">
        <v>-10.055999999999999</v>
      </c>
    </row>
    <row r="20" spans="1:30" ht="13.5" customHeight="1" x14ac:dyDescent="0.15">
      <c r="A20" s="325" t="s">
        <v>25</v>
      </c>
      <c r="B20" s="39" t="s">
        <v>884</v>
      </c>
      <c r="C20" s="27">
        <v>5.5270000000000001</v>
      </c>
      <c r="D20" s="27">
        <v>13.898</v>
      </c>
      <c r="E20" s="27">
        <v>19.541</v>
      </c>
      <c r="F20" s="27">
        <v>19.766999999999999</v>
      </c>
      <c r="G20" s="27">
        <v>3.4550000000000001</v>
      </c>
      <c r="H20" s="27">
        <v>4.4619999999999997</v>
      </c>
      <c r="I20" s="27">
        <v>7.173</v>
      </c>
      <c r="J20" s="27">
        <v>7.5910000000000002</v>
      </c>
      <c r="K20" s="27">
        <v>0.33400000000000002</v>
      </c>
      <c r="L20" s="27">
        <v>4.4480000000000004</v>
      </c>
      <c r="M20" s="27">
        <v>4.6280000000000001</v>
      </c>
      <c r="N20" s="27">
        <v>4.6319999999999997</v>
      </c>
      <c r="O20" s="27">
        <v>3.6339999999999999</v>
      </c>
      <c r="P20" s="27">
        <v>4.2729999999999997</v>
      </c>
      <c r="Q20" s="27">
        <v>6.1120000000000001</v>
      </c>
      <c r="R20" s="27">
        <v>8.5939999999999994</v>
      </c>
      <c r="S20" s="27">
        <v>2.0550000000000002</v>
      </c>
      <c r="T20" s="27">
        <v>5.2690000000000001</v>
      </c>
      <c r="U20" s="277">
        <v>5.46</v>
      </c>
      <c r="V20" s="277">
        <v>9.4109999999999996</v>
      </c>
      <c r="W20" s="277">
        <v>-0.68799999999999994</v>
      </c>
      <c r="X20" s="277">
        <v>0.31</v>
      </c>
      <c r="Y20" s="277">
        <v>0.56599999999999995</v>
      </c>
      <c r="Z20" s="277">
        <v>12.101000000000001</v>
      </c>
      <c r="AA20" s="277">
        <v>9.2810000000000006</v>
      </c>
      <c r="AB20" s="364">
        <v>12.888</v>
      </c>
      <c r="AC20" s="277">
        <v>15.073</v>
      </c>
    </row>
    <row r="21" spans="1:30" ht="13.5" customHeight="1" x14ac:dyDescent="0.15">
      <c r="A21" s="325" t="s">
        <v>790</v>
      </c>
      <c r="B21" s="39" t="s">
        <v>885</v>
      </c>
      <c r="C21" s="27">
        <v>73.748000000000005</v>
      </c>
      <c r="D21" s="28" t="s">
        <v>21</v>
      </c>
      <c r="E21" s="28" t="s">
        <v>21</v>
      </c>
      <c r="F21" s="27">
        <v>295.67500000000001</v>
      </c>
      <c r="G21" s="27">
        <v>74.328000000000003</v>
      </c>
      <c r="H21" s="27">
        <v>150.261</v>
      </c>
      <c r="I21" s="27">
        <v>226.267</v>
      </c>
      <c r="J21" s="27">
        <v>306.44299999999998</v>
      </c>
      <c r="K21" s="27">
        <v>82.134</v>
      </c>
      <c r="L21" s="27">
        <v>167.756</v>
      </c>
      <c r="M21" s="27">
        <v>252.435</v>
      </c>
      <c r="N21" s="27">
        <v>338.32499999999999</v>
      </c>
      <c r="O21" s="27">
        <v>94.542000000000002</v>
      </c>
      <c r="P21" s="27">
        <v>189.726</v>
      </c>
      <c r="Q21" s="27">
        <v>291.11500000000001</v>
      </c>
      <c r="R21" s="27">
        <v>396.935</v>
      </c>
      <c r="S21" s="27">
        <v>94.736999999999995</v>
      </c>
      <c r="T21" s="27">
        <v>188.39500000000001</v>
      </c>
      <c r="U21" s="277">
        <v>281.91500000000002</v>
      </c>
      <c r="V21" s="277">
        <v>380.964</v>
      </c>
      <c r="W21" s="277">
        <v>90.75</v>
      </c>
      <c r="X21" s="277">
        <v>181.13800000000001</v>
      </c>
      <c r="Y21" s="277">
        <v>270.553</v>
      </c>
      <c r="Z21" s="277">
        <v>358.64699999999999</v>
      </c>
      <c r="AA21" s="277">
        <v>92.072000000000003</v>
      </c>
      <c r="AB21" s="364">
        <v>185.17599999999999</v>
      </c>
      <c r="AC21" s="277">
        <v>279.37400000000002</v>
      </c>
    </row>
    <row r="22" spans="1:30" ht="13.5" customHeight="1" x14ac:dyDescent="0.15">
      <c r="A22" s="325" t="s">
        <v>26</v>
      </c>
      <c r="B22" s="39" t="s">
        <v>886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-8.0749999999999993</v>
      </c>
      <c r="O22" s="27">
        <v>0</v>
      </c>
      <c r="P22" s="27">
        <v>0</v>
      </c>
      <c r="Q22" s="27">
        <v>-2.202</v>
      </c>
      <c r="R22" s="27">
        <v>-0.92500000000000004</v>
      </c>
      <c r="S22" s="27">
        <v>0</v>
      </c>
      <c r="T22" s="27">
        <v>-2.5819999999999999</v>
      </c>
      <c r="U22" s="277">
        <v>-2.581</v>
      </c>
      <c r="V22" s="277">
        <v>-9.0150000000000006</v>
      </c>
      <c r="W22" s="277">
        <v>-4.4480000000000004</v>
      </c>
      <c r="X22" s="277">
        <v>-4.4480000000000004</v>
      </c>
      <c r="Y22" s="277">
        <v>-4.4470000000000001</v>
      </c>
      <c r="Z22" s="277">
        <v>-14.73</v>
      </c>
      <c r="AA22" s="277">
        <v>-7.335</v>
      </c>
      <c r="AB22" s="364">
        <v>-7.335</v>
      </c>
      <c r="AC22" s="277">
        <v>-7.468</v>
      </c>
    </row>
    <row r="23" spans="1:30" ht="13.5" customHeight="1" x14ac:dyDescent="0.15">
      <c r="A23" s="325" t="s">
        <v>27</v>
      </c>
      <c r="B23" s="39" t="s">
        <v>887</v>
      </c>
      <c r="C23" s="27">
        <v>18.524000000000001</v>
      </c>
      <c r="D23" s="27">
        <v>37.250999999999998</v>
      </c>
      <c r="E23" s="27">
        <v>55.125999999999998</v>
      </c>
      <c r="F23" s="27">
        <v>142.13800000000001</v>
      </c>
      <c r="G23" s="27">
        <v>34.466000000000001</v>
      </c>
      <c r="H23" s="27">
        <v>70.825000000000003</v>
      </c>
      <c r="I23" s="27">
        <v>106.785</v>
      </c>
      <c r="J23" s="27">
        <v>139.12</v>
      </c>
      <c r="K23" s="27">
        <v>33.598999999999997</v>
      </c>
      <c r="L23" s="27">
        <v>70.353999999999999</v>
      </c>
      <c r="M23" s="27">
        <v>107.753</v>
      </c>
      <c r="N23" s="27">
        <v>144.15100000000001</v>
      </c>
      <c r="O23" s="27">
        <v>40.378</v>
      </c>
      <c r="P23" s="27">
        <v>80.129000000000005</v>
      </c>
      <c r="Q23" s="27">
        <v>122.762</v>
      </c>
      <c r="R23" s="27">
        <v>190.22499999999999</v>
      </c>
      <c r="S23" s="27">
        <v>40.99</v>
      </c>
      <c r="T23" s="27">
        <v>83.941999999999993</v>
      </c>
      <c r="U23" s="277">
        <v>127.74</v>
      </c>
      <c r="V23" s="277">
        <v>191.708</v>
      </c>
      <c r="W23" s="277">
        <v>42.927</v>
      </c>
      <c r="X23" s="277">
        <v>81.441999999999993</v>
      </c>
      <c r="Y23" s="277">
        <v>120.221</v>
      </c>
      <c r="Z23" s="277">
        <v>185.06100000000001</v>
      </c>
      <c r="AA23" s="277">
        <v>47.003</v>
      </c>
      <c r="AB23" s="364">
        <v>93.802999999999997</v>
      </c>
      <c r="AC23" s="277">
        <v>142.13800000000001</v>
      </c>
    </row>
    <row r="24" spans="1:30" ht="13.5" customHeight="1" x14ac:dyDescent="0.15">
      <c r="B24" s="39" t="s">
        <v>888</v>
      </c>
      <c r="C24" s="27">
        <v>11.191000000000001</v>
      </c>
      <c r="D24" s="27">
        <v>30.748000000000001</v>
      </c>
      <c r="E24" s="27">
        <v>51.226999999999997</v>
      </c>
      <c r="F24" s="27">
        <v>60.749000000000002</v>
      </c>
      <c r="G24" s="27" t="s">
        <v>4</v>
      </c>
      <c r="H24" s="27" t="s">
        <v>21</v>
      </c>
      <c r="I24" s="27" t="s">
        <v>21</v>
      </c>
      <c r="J24" s="27" t="s">
        <v>21</v>
      </c>
      <c r="K24" s="27" t="s">
        <v>21</v>
      </c>
      <c r="L24" s="27" t="s">
        <v>21</v>
      </c>
      <c r="M24" s="27" t="s">
        <v>28</v>
      </c>
      <c r="N24" s="27" t="s">
        <v>28</v>
      </c>
      <c r="O24" s="27" t="s">
        <v>4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7">
        <v>0</v>
      </c>
      <c r="V24" s="277">
        <v>0</v>
      </c>
      <c r="W24" s="277">
        <v>0</v>
      </c>
      <c r="X24" s="277">
        <v>0</v>
      </c>
      <c r="Y24" s="277">
        <v>0</v>
      </c>
      <c r="Z24" s="277">
        <v>0</v>
      </c>
      <c r="AA24" s="277">
        <v>0</v>
      </c>
      <c r="AB24" s="364">
        <v>0</v>
      </c>
      <c r="AC24" s="277">
        <v>0</v>
      </c>
    </row>
    <row r="25" spans="1:30" ht="13.5" customHeight="1" x14ac:dyDescent="0.15">
      <c r="A25" s="326" t="s">
        <v>791</v>
      </c>
      <c r="B25" s="39" t="s">
        <v>889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9.7200000000000006</v>
      </c>
      <c r="I25" s="27">
        <v>24.305</v>
      </c>
      <c r="J25" s="27">
        <v>37.838000000000001</v>
      </c>
      <c r="K25" s="27">
        <v>13.657999999999999</v>
      </c>
      <c r="L25" s="27">
        <v>26.146000000000001</v>
      </c>
      <c r="M25" s="27">
        <v>51.634</v>
      </c>
      <c r="N25" s="27">
        <v>84.55</v>
      </c>
      <c r="O25" s="27">
        <v>46.078000000000003</v>
      </c>
      <c r="P25" s="27">
        <v>119.373</v>
      </c>
      <c r="Q25" s="27">
        <v>194.45399999999998</v>
      </c>
      <c r="R25" s="27">
        <v>276.69600000000003</v>
      </c>
      <c r="S25" s="27">
        <v>75.844999999999999</v>
      </c>
      <c r="T25" s="27">
        <v>135.68199999999999</v>
      </c>
      <c r="U25" s="277">
        <v>201.93299999999999</v>
      </c>
      <c r="V25" s="277">
        <v>260.60899999999998</v>
      </c>
      <c r="W25" s="277">
        <v>54.667999999999999</v>
      </c>
      <c r="X25" s="277">
        <v>103.08500000000001</v>
      </c>
      <c r="Y25" s="277">
        <v>145.07600000000002</v>
      </c>
      <c r="Z25" s="277">
        <v>204.12299999999999</v>
      </c>
      <c r="AA25" s="277">
        <v>42.314</v>
      </c>
      <c r="AB25" s="364">
        <v>87.72</v>
      </c>
      <c r="AC25" s="277">
        <v>136.12899999999999</v>
      </c>
    </row>
    <row r="26" spans="1:30" ht="13.5" customHeight="1" x14ac:dyDescent="0.15">
      <c r="A26" s="325" t="s">
        <v>29</v>
      </c>
      <c r="B26" s="39" t="s">
        <v>890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>
        <v>7.8512907900000002</v>
      </c>
      <c r="P26" s="27">
        <v>21.7021087</v>
      </c>
      <c r="Q26" s="27">
        <v>37.997776010000003</v>
      </c>
      <c r="R26" s="27">
        <v>54.3279274</v>
      </c>
      <c r="S26" s="27">
        <v>17.861135540000003</v>
      </c>
      <c r="T26" s="27">
        <v>35.181514139999997</v>
      </c>
      <c r="U26" s="277">
        <v>53.594748789999997</v>
      </c>
      <c r="V26" s="277">
        <v>70.569999999999993</v>
      </c>
      <c r="W26" s="277">
        <v>16.37018475</v>
      </c>
      <c r="X26" s="277">
        <v>32.782618799999995</v>
      </c>
      <c r="Y26" s="277">
        <v>50.378</v>
      </c>
      <c r="Z26" s="277">
        <v>69.16</v>
      </c>
      <c r="AA26" s="277">
        <v>20.684999999999999</v>
      </c>
      <c r="AB26" s="364">
        <v>42.119</v>
      </c>
      <c r="AC26" s="277">
        <v>42.119</v>
      </c>
    </row>
    <row r="27" spans="1:30" ht="13.5" customHeight="1" x14ac:dyDescent="0.15">
      <c r="A27" s="325" t="s">
        <v>792</v>
      </c>
      <c r="B27" s="39" t="s">
        <v>840</v>
      </c>
      <c r="C27" s="27">
        <v>41.344000000000001</v>
      </c>
      <c r="D27" s="27">
        <v>41.344000000000001</v>
      </c>
      <c r="E27" s="27">
        <v>41.343000000000004</v>
      </c>
      <c r="F27" s="27">
        <v>41.343000000000004</v>
      </c>
      <c r="G27" s="27" t="s">
        <v>4</v>
      </c>
      <c r="H27" s="27" t="s">
        <v>21</v>
      </c>
      <c r="I27" s="27" t="s">
        <v>21</v>
      </c>
      <c r="J27" s="27" t="s">
        <v>21</v>
      </c>
      <c r="K27" s="27" t="s">
        <v>21</v>
      </c>
      <c r="L27" s="27" t="s">
        <v>4</v>
      </c>
      <c r="M27" s="27" t="s">
        <v>21</v>
      </c>
      <c r="N27" s="27">
        <v>0</v>
      </c>
      <c r="O27" s="27" t="s">
        <v>4</v>
      </c>
      <c r="P27" s="27" t="s">
        <v>1</v>
      </c>
      <c r="Q27" s="27">
        <v>0</v>
      </c>
      <c r="R27" s="27">
        <v>0</v>
      </c>
      <c r="S27" s="27">
        <v>-1E-3</v>
      </c>
      <c r="T27" s="27">
        <v>0</v>
      </c>
      <c r="U27" s="277">
        <v>0</v>
      </c>
      <c r="V27" s="277">
        <v>0</v>
      </c>
      <c r="W27" s="277">
        <v>0</v>
      </c>
      <c r="X27" s="277">
        <v>0</v>
      </c>
      <c r="Y27" s="277">
        <v>4.0039999999999996</v>
      </c>
      <c r="Z27" s="277">
        <v>-12.801</v>
      </c>
      <c r="AA27" s="277">
        <v>7.6749999999999998</v>
      </c>
      <c r="AB27" s="364">
        <v>21.556000000000001</v>
      </c>
      <c r="AC27" s="277">
        <v>23.922999999999998</v>
      </c>
    </row>
    <row r="28" spans="1:30" ht="13.5" customHeight="1" x14ac:dyDescent="0.15">
      <c r="A28" s="325" t="s">
        <v>30</v>
      </c>
      <c r="B28" s="39" t="s">
        <v>891</v>
      </c>
      <c r="C28" s="27">
        <v>8.5079999999999991</v>
      </c>
      <c r="D28" s="27">
        <v>7.7549999999999999</v>
      </c>
      <c r="E28" s="27">
        <v>7.3570000000000002</v>
      </c>
      <c r="F28" s="27">
        <v>-38.046999999999997</v>
      </c>
      <c r="G28" s="27">
        <v>-1.4730000000000001</v>
      </c>
      <c r="H28" s="27">
        <v>5.2549999999999999</v>
      </c>
      <c r="I28" s="27">
        <v>28.654</v>
      </c>
      <c r="J28" s="27">
        <v>29.538</v>
      </c>
      <c r="K28" s="27">
        <v>-37.790999999999997</v>
      </c>
      <c r="L28" s="27">
        <v>6.7720000000000002</v>
      </c>
      <c r="M28" s="27">
        <v>18.323</v>
      </c>
      <c r="N28" s="27">
        <v>-5.6619999999999999</v>
      </c>
      <c r="O28" s="27">
        <v>9.6549999999999994</v>
      </c>
      <c r="P28" s="27">
        <v>14.803000000000001</v>
      </c>
      <c r="Q28" s="27">
        <v>28.69</v>
      </c>
      <c r="R28" s="27">
        <v>42.143999999999998</v>
      </c>
      <c r="S28" s="27">
        <v>12.627000000000001</v>
      </c>
      <c r="T28" s="27">
        <v>25.141999999999999</v>
      </c>
      <c r="U28" s="277">
        <v>21.259</v>
      </c>
      <c r="V28" s="277">
        <v>28.201000000000001</v>
      </c>
      <c r="W28" s="277">
        <v>-11.808999999999999</v>
      </c>
      <c r="X28" s="277">
        <v>-34.771000000000001</v>
      </c>
      <c r="Y28" s="277">
        <v>-35.981000000000002</v>
      </c>
      <c r="Z28" s="277">
        <v>39.075000000000003</v>
      </c>
      <c r="AA28" s="277">
        <v>10.637</v>
      </c>
      <c r="AB28" s="364">
        <v>21.294</v>
      </c>
      <c r="AC28" s="277">
        <v>33.685000000000002</v>
      </c>
    </row>
    <row r="29" spans="1:30" ht="13.5" customHeight="1" x14ac:dyDescent="0.15">
      <c r="A29" s="325" t="s">
        <v>31</v>
      </c>
      <c r="B29" s="39" t="s">
        <v>839</v>
      </c>
      <c r="C29" s="27">
        <v>-0.748</v>
      </c>
      <c r="D29" s="27">
        <v>-1.5109999999999999</v>
      </c>
      <c r="E29" s="27">
        <v>-2.2730000000000001</v>
      </c>
      <c r="F29" s="27">
        <v>-2.887</v>
      </c>
      <c r="G29" s="27">
        <v>-0.505</v>
      </c>
      <c r="H29" s="27">
        <v>-0.877</v>
      </c>
      <c r="I29" s="27">
        <v>-1.387</v>
      </c>
      <c r="J29" s="27">
        <v>-1.421</v>
      </c>
      <c r="K29" s="27">
        <v>-0.28000000000000003</v>
      </c>
      <c r="L29" s="27">
        <v>-0.66</v>
      </c>
      <c r="M29" s="27">
        <v>-1.5049999999999999</v>
      </c>
      <c r="N29" s="27">
        <v>-2.6349999999999998</v>
      </c>
      <c r="O29" s="27">
        <v>-1.5489999999999999</v>
      </c>
      <c r="P29" s="27">
        <v>-6.234</v>
      </c>
      <c r="Q29" s="27">
        <v>-8.6890000000000001</v>
      </c>
      <c r="R29" s="27">
        <v>-10.972</v>
      </c>
      <c r="S29" s="27">
        <v>-2.4449999999999998</v>
      </c>
      <c r="T29" s="27">
        <v>-4.8879999999999999</v>
      </c>
      <c r="U29" s="277">
        <v>-6.8789999999999996</v>
      </c>
      <c r="V29" s="277">
        <v>-9.59</v>
      </c>
      <c r="W29" s="277">
        <v>-4.6669999999999998</v>
      </c>
      <c r="X29" s="277">
        <v>-6.3710000000000004</v>
      </c>
      <c r="Y29" s="277">
        <v>-7.51</v>
      </c>
      <c r="Z29" s="277">
        <v>-9.5440000000000005</v>
      </c>
      <c r="AA29" s="277">
        <v>-1.9139999999999999</v>
      </c>
      <c r="AB29" s="364">
        <v>-3.7360000000000002</v>
      </c>
      <c r="AC29" s="277">
        <v>-5.09</v>
      </c>
    </row>
    <row r="30" spans="1:30" ht="13.5" customHeight="1" x14ac:dyDescent="0.15">
      <c r="B30" s="39" t="s">
        <v>892</v>
      </c>
      <c r="C30" s="27">
        <v>-32.369999999999997</v>
      </c>
      <c r="D30" s="27">
        <v>-32.371000000000002</v>
      </c>
      <c r="E30" s="27">
        <v>-32.371000000000002</v>
      </c>
      <c r="F30" s="27">
        <v>-32.372</v>
      </c>
      <c r="G30" s="28" t="s">
        <v>4</v>
      </c>
      <c r="H30" s="28" t="s">
        <v>21</v>
      </c>
      <c r="I30" s="28" t="s">
        <v>21</v>
      </c>
      <c r="J30" s="28" t="s">
        <v>21</v>
      </c>
      <c r="K30" s="28" t="s">
        <v>21</v>
      </c>
      <c r="L30" s="28" t="s">
        <v>21</v>
      </c>
      <c r="M30" s="28" t="s">
        <v>21</v>
      </c>
      <c r="N30" s="28" t="s">
        <v>21</v>
      </c>
      <c r="O30" s="28" t="s">
        <v>21</v>
      </c>
      <c r="P30" s="28" t="s">
        <v>21</v>
      </c>
      <c r="Q30" s="27">
        <v>0</v>
      </c>
      <c r="R30" s="27">
        <v>0</v>
      </c>
      <c r="S30" s="27">
        <v>0</v>
      </c>
      <c r="T30" s="27">
        <v>0</v>
      </c>
      <c r="U30" s="277">
        <v>0</v>
      </c>
      <c r="V30" s="277">
        <v>0</v>
      </c>
      <c r="W30" s="277">
        <v>0</v>
      </c>
      <c r="X30" s="277">
        <v>0</v>
      </c>
      <c r="Y30" s="277">
        <v>0</v>
      </c>
      <c r="Z30" s="277">
        <v>0</v>
      </c>
      <c r="AA30" s="277">
        <v>0</v>
      </c>
      <c r="AB30" s="364">
        <v>0</v>
      </c>
      <c r="AC30" s="277">
        <v>0</v>
      </c>
    </row>
    <row r="31" spans="1:30" ht="13.5" customHeight="1" x14ac:dyDescent="0.15">
      <c r="A31" s="325" t="s">
        <v>32</v>
      </c>
      <c r="B31" s="41" t="s">
        <v>893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-8.5999999999999993E-2</v>
      </c>
      <c r="O31" s="42">
        <v>0</v>
      </c>
      <c r="P31" s="42">
        <v>-0.41699999999999998</v>
      </c>
      <c r="Q31" s="42">
        <v>-0.68799999999999994</v>
      </c>
      <c r="R31" s="42">
        <v>-0.95899999999999996</v>
      </c>
      <c r="S31" s="42">
        <v>-0.23400000000000001</v>
      </c>
      <c r="T31" s="42">
        <v>-0.375</v>
      </c>
      <c r="U31" s="87">
        <v>-0.32200000000000001</v>
      </c>
      <c r="V31" s="87">
        <v>1.286</v>
      </c>
      <c r="W31" s="87">
        <v>-3.5579999999999998</v>
      </c>
      <c r="X31" s="87">
        <v>-7.8710000000000004</v>
      </c>
      <c r="Y31" s="87">
        <v>-11.196</v>
      </c>
      <c r="Z31" s="87">
        <v>-18.297000000000001</v>
      </c>
      <c r="AA31" s="277">
        <v>-9.7260000000000009</v>
      </c>
      <c r="AB31" s="364">
        <v>-18.587</v>
      </c>
      <c r="AC31" s="277">
        <v>-26.216999999999999</v>
      </c>
    </row>
    <row r="32" spans="1:30" ht="13.5" customHeight="1" x14ac:dyDescent="0.15">
      <c r="B32" s="34" t="s">
        <v>894</v>
      </c>
      <c r="C32" s="35">
        <v>77.318000000000154</v>
      </c>
      <c r="D32" s="35">
        <v>285.65699999999975</v>
      </c>
      <c r="E32" s="35">
        <v>467.19100000000014</v>
      </c>
      <c r="F32" s="35">
        <v>894.49700000000018</v>
      </c>
      <c r="G32" s="35">
        <v>85.85199999999999</v>
      </c>
      <c r="H32" s="35">
        <v>-12.503000000000045</v>
      </c>
      <c r="I32" s="35">
        <v>157.887</v>
      </c>
      <c r="J32" s="35">
        <v>321.786</v>
      </c>
      <c r="K32" s="35">
        <v>-55.286999999999999</v>
      </c>
      <c r="L32" s="35">
        <v>73.520999999999972</v>
      </c>
      <c r="M32" s="35">
        <v>211.54600000000002</v>
      </c>
      <c r="N32" s="35">
        <v>554.62299999999993</v>
      </c>
      <c r="O32" s="35">
        <v>35.032290790000005</v>
      </c>
      <c r="P32" s="35">
        <v>345.69310870000004</v>
      </c>
      <c r="Q32" s="35">
        <v>580.73377601000016</v>
      </c>
      <c r="R32" s="35">
        <v>1098.4859274</v>
      </c>
      <c r="S32" s="35">
        <v>168.60713554000003</v>
      </c>
      <c r="T32" s="35">
        <v>541.10651414000006</v>
      </c>
      <c r="U32" s="83">
        <v>838.99774879000006</v>
      </c>
      <c r="V32" s="83">
        <v>1492.0049999999999</v>
      </c>
      <c r="W32" s="83">
        <v>229.23218475000002</v>
      </c>
      <c r="X32" s="83">
        <f>SUM(X10:X31)</f>
        <v>683.35961880000013</v>
      </c>
      <c r="Y32" s="83">
        <f>SUM(Y10:Y31)</f>
        <v>1045.51</v>
      </c>
      <c r="Z32" s="83">
        <v>1716.8139999999999</v>
      </c>
      <c r="AA32" s="83">
        <v>322.80300000000005</v>
      </c>
      <c r="AB32" s="361">
        <v>958.57300000000009</v>
      </c>
      <c r="AC32" s="83">
        <f>SUM(AC10:AC31)</f>
        <v>1373.8629999999996</v>
      </c>
      <c r="AD32" s="29"/>
    </row>
    <row r="33" spans="1:29" ht="6" customHeight="1" x14ac:dyDescent="0.15">
      <c r="B33" s="25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80"/>
      <c r="V33" s="280"/>
      <c r="W33" s="280"/>
      <c r="X33" s="280"/>
      <c r="Y33" s="280"/>
      <c r="Z33" s="280"/>
      <c r="AA33" s="280"/>
      <c r="AB33" s="365"/>
      <c r="AC33" s="280"/>
    </row>
    <row r="34" spans="1:29" ht="13.5" customHeight="1" x14ac:dyDescent="0.15">
      <c r="B34" s="36" t="s">
        <v>896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04"/>
      <c r="V34" s="304"/>
      <c r="W34" s="304"/>
      <c r="X34" s="304"/>
      <c r="Y34" s="304"/>
      <c r="Z34" s="304"/>
      <c r="AA34" s="304"/>
      <c r="AB34" s="366"/>
      <c r="AC34" s="304"/>
    </row>
    <row r="35" spans="1:29" ht="13.5" customHeight="1" x14ac:dyDescent="0.15">
      <c r="A35" s="325" t="s">
        <v>33</v>
      </c>
      <c r="B35" s="44" t="s">
        <v>897</v>
      </c>
      <c r="C35" s="27">
        <v>389.91300000000001</v>
      </c>
      <c r="D35" s="27">
        <v>208.60900000000001</v>
      </c>
      <c r="E35" s="27">
        <v>312.78100000000001</v>
      </c>
      <c r="F35" s="27">
        <v>-14.471</v>
      </c>
      <c r="G35" s="27">
        <v>464.05799999999999</v>
      </c>
      <c r="H35" s="27">
        <v>785.41</v>
      </c>
      <c r="I35" s="27">
        <v>472.524</v>
      </c>
      <c r="J35" s="27">
        <v>88.917000000000002</v>
      </c>
      <c r="K35" s="27">
        <v>487.41399999999999</v>
      </c>
      <c r="L35" s="45">
        <v>210.119</v>
      </c>
      <c r="M35" s="45">
        <v>183.887</v>
      </c>
      <c r="N35" s="45">
        <v>-98.716999999999999</v>
      </c>
      <c r="O35" s="45">
        <v>157.29499999999999</v>
      </c>
      <c r="P35" s="45">
        <v>-132.27099999999999</v>
      </c>
      <c r="Q35" s="45">
        <v>0.36599999999999999</v>
      </c>
      <c r="R35" s="45">
        <v>-206.44300000000001</v>
      </c>
      <c r="S35" s="45">
        <v>395.19900000000001</v>
      </c>
      <c r="T35" s="45">
        <v>90.376000000000005</v>
      </c>
      <c r="U35" s="305">
        <v>112.00700000000001</v>
      </c>
      <c r="V35" s="305">
        <v>-725.88300000000004</v>
      </c>
      <c r="W35" s="305">
        <v>473.392</v>
      </c>
      <c r="X35" s="305">
        <v>190.52199999999999</v>
      </c>
      <c r="Y35" s="305">
        <v>291.197</v>
      </c>
      <c r="Z35" s="305">
        <v>-282.79399999999998</v>
      </c>
      <c r="AA35" s="277">
        <v>633.476</v>
      </c>
      <c r="AB35" s="364">
        <v>368.31900000000002</v>
      </c>
      <c r="AC35" s="277">
        <v>503.93900000000002</v>
      </c>
    </row>
    <row r="36" spans="1:29" ht="13.5" customHeight="1" x14ac:dyDescent="0.15">
      <c r="A36" s="325" t="s">
        <v>799</v>
      </c>
      <c r="B36" s="44" t="s">
        <v>840</v>
      </c>
      <c r="C36" s="28" t="s">
        <v>21</v>
      </c>
      <c r="D36" s="28" t="s">
        <v>21</v>
      </c>
      <c r="E36" s="28" t="s">
        <v>21</v>
      </c>
      <c r="F36" s="28" t="s">
        <v>21</v>
      </c>
      <c r="G36" s="28" t="s">
        <v>21</v>
      </c>
      <c r="H36" s="28" t="s">
        <v>21</v>
      </c>
      <c r="I36" s="27">
        <v>0</v>
      </c>
      <c r="J36" s="28" t="s">
        <v>21</v>
      </c>
      <c r="K36" s="28" t="s">
        <v>21</v>
      </c>
      <c r="L36" s="28" t="s">
        <v>4</v>
      </c>
      <c r="M36" s="28" t="s">
        <v>4</v>
      </c>
      <c r="N36" s="28" t="s">
        <v>4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7">
        <v>0</v>
      </c>
      <c r="V36" s="277">
        <v>0</v>
      </c>
      <c r="W36" s="328">
        <v>0</v>
      </c>
      <c r="X36" s="277">
        <v>0</v>
      </c>
      <c r="Y36" s="277">
        <v>0</v>
      </c>
      <c r="Z36" s="277"/>
      <c r="AA36" s="277">
        <v>0</v>
      </c>
      <c r="AB36" s="364">
        <v>0</v>
      </c>
      <c r="AC36" s="277">
        <v>0</v>
      </c>
    </row>
    <row r="37" spans="1:29" ht="13.5" customHeight="1" x14ac:dyDescent="0.15">
      <c r="A37" s="325" t="s">
        <v>5</v>
      </c>
      <c r="B37" s="44" t="s">
        <v>857</v>
      </c>
      <c r="C37" s="27">
        <v>48.636000000000003</v>
      </c>
      <c r="D37" s="27">
        <v>-10.9</v>
      </c>
      <c r="E37" s="27">
        <v>8.8960000000000008</v>
      </c>
      <c r="F37" s="27">
        <v>10.433</v>
      </c>
      <c r="G37" s="27">
        <v>74.617000000000004</v>
      </c>
      <c r="H37" s="27">
        <v>-31.991</v>
      </c>
      <c r="I37" s="27">
        <v>-2.044</v>
      </c>
      <c r="J37" s="27">
        <v>-34.521000000000001</v>
      </c>
      <c r="K37" s="27">
        <v>30.145</v>
      </c>
      <c r="L37" s="27">
        <v>-13.515000000000001</v>
      </c>
      <c r="M37" s="27">
        <v>-0.77</v>
      </c>
      <c r="N37" s="27">
        <v>23.736999999999998</v>
      </c>
      <c r="O37" s="27">
        <v>42.35</v>
      </c>
      <c r="P37" s="27">
        <v>-16.113</v>
      </c>
      <c r="Q37" s="27">
        <v>7.06</v>
      </c>
      <c r="R37" s="27">
        <v>0</v>
      </c>
      <c r="S37" s="27" t="s">
        <v>1</v>
      </c>
      <c r="T37" s="27" t="s">
        <v>1</v>
      </c>
      <c r="U37" s="306" t="s">
        <v>1</v>
      </c>
      <c r="V37" s="306">
        <v>0</v>
      </c>
      <c r="W37" s="305" t="s">
        <v>1</v>
      </c>
      <c r="X37" s="306" t="s">
        <v>1</v>
      </c>
      <c r="Y37" s="306">
        <v>0</v>
      </c>
      <c r="Z37" s="306">
        <v>0</v>
      </c>
      <c r="AA37" s="277">
        <v>0</v>
      </c>
      <c r="AB37" s="364">
        <v>0</v>
      </c>
      <c r="AC37" s="277">
        <v>0</v>
      </c>
    </row>
    <row r="38" spans="1:29" ht="13.5" customHeight="1" x14ac:dyDescent="0.15">
      <c r="A38" s="325" t="s">
        <v>6</v>
      </c>
      <c r="B38" s="44" t="s">
        <v>834</v>
      </c>
      <c r="C38" s="27">
        <v>-123.61799999999999</v>
      </c>
      <c r="D38" s="27">
        <v>-134.792</v>
      </c>
      <c r="E38" s="27">
        <v>-117.562</v>
      </c>
      <c r="F38" s="27">
        <v>-92.938999999999993</v>
      </c>
      <c r="G38" s="27">
        <v>-249.02699999999999</v>
      </c>
      <c r="H38" s="27">
        <v>-276.88299999999998</v>
      </c>
      <c r="I38" s="27">
        <v>-245.108</v>
      </c>
      <c r="J38" s="27">
        <v>-142.06100000000001</v>
      </c>
      <c r="K38" s="27">
        <v>-304.34300000000002</v>
      </c>
      <c r="L38" s="27">
        <v>-242.98699999999999</v>
      </c>
      <c r="M38" s="27">
        <v>-271.09300000000002</v>
      </c>
      <c r="N38" s="27">
        <v>-261.041</v>
      </c>
      <c r="O38" s="27">
        <v>-141.51300000000001</v>
      </c>
      <c r="P38" s="27">
        <v>-138.4</v>
      </c>
      <c r="Q38" s="27">
        <v>-165.98099999999999</v>
      </c>
      <c r="R38" s="27">
        <v>-65.903000000000006</v>
      </c>
      <c r="S38" s="27">
        <v>-171.99299999999999</v>
      </c>
      <c r="T38" s="27">
        <v>-151.64597499999999</v>
      </c>
      <c r="U38" s="305">
        <v>-216.36099999999999</v>
      </c>
      <c r="V38" s="305">
        <v>-106.04</v>
      </c>
      <c r="W38" s="305">
        <v>-190.464</v>
      </c>
      <c r="X38" s="305">
        <v>-253.94399999999999</v>
      </c>
      <c r="Y38" s="305">
        <v>-348.02199999999999</v>
      </c>
      <c r="Z38" s="305">
        <v>-250.44800000000001</v>
      </c>
      <c r="AA38" s="277">
        <v>-173.309</v>
      </c>
      <c r="AB38" s="364">
        <v>-181.864</v>
      </c>
      <c r="AC38" s="277">
        <v>-221.85599999999999</v>
      </c>
    </row>
    <row r="39" spans="1:29" ht="13.5" customHeight="1" x14ac:dyDescent="0.15">
      <c r="A39" s="325" t="s">
        <v>7</v>
      </c>
      <c r="B39" s="44" t="s">
        <v>835</v>
      </c>
      <c r="C39" s="27">
        <v>-0.218</v>
      </c>
      <c r="D39" s="27">
        <v>9.5939999999999994</v>
      </c>
      <c r="E39" s="27">
        <v>16.632000000000001</v>
      </c>
      <c r="F39" s="27">
        <v>23.372</v>
      </c>
      <c r="G39" s="27">
        <v>-21.138999999999999</v>
      </c>
      <c r="H39" s="27">
        <v>-1.425</v>
      </c>
      <c r="I39" s="27">
        <v>-11.99</v>
      </c>
      <c r="J39" s="27">
        <v>148.488</v>
      </c>
      <c r="K39" s="27">
        <v>-75.435000000000002</v>
      </c>
      <c r="L39" s="27">
        <v>45.664000000000001</v>
      </c>
      <c r="M39" s="27">
        <v>56.515000000000001</v>
      </c>
      <c r="N39" s="27">
        <v>63.822000000000003</v>
      </c>
      <c r="O39" s="27">
        <v>51.640999999999998</v>
      </c>
      <c r="P39" s="27">
        <v>119.087</v>
      </c>
      <c r="Q39" s="27">
        <v>136.72499999999999</v>
      </c>
      <c r="R39" s="27">
        <v>77.400000000000006</v>
      </c>
      <c r="S39" s="27">
        <v>94.018000000000001</v>
      </c>
      <c r="T39" s="27">
        <v>129.262</v>
      </c>
      <c r="U39" s="306">
        <v>230.536</v>
      </c>
      <c r="V39" s="306">
        <v>318.33499999999998</v>
      </c>
      <c r="W39" s="305">
        <v>105.155</v>
      </c>
      <c r="X39" s="306">
        <v>158.39699999999999</v>
      </c>
      <c r="Y39" s="306">
        <v>224.92500000000001</v>
      </c>
      <c r="Z39" s="306">
        <v>273.15499999999997</v>
      </c>
      <c r="AA39" s="277">
        <v>136.00800000000001</v>
      </c>
      <c r="AB39" s="364">
        <v>224.80099999999999</v>
      </c>
      <c r="AC39" s="277">
        <v>253.12</v>
      </c>
    </row>
    <row r="40" spans="1:29" ht="13.5" customHeight="1" x14ac:dyDescent="0.15">
      <c r="A40" s="325" t="s">
        <v>34</v>
      </c>
      <c r="B40" s="44" t="s">
        <v>898</v>
      </c>
      <c r="C40" s="27">
        <v>-9.6820000000000004</v>
      </c>
      <c r="D40" s="27">
        <v>-12.486000000000001</v>
      </c>
      <c r="E40" s="27">
        <v>-18.759</v>
      </c>
      <c r="F40" s="27">
        <v>-2.7440000000000002</v>
      </c>
      <c r="G40" s="27">
        <v>-18.87</v>
      </c>
      <c r="H40" s="27">
        <v>-14.292999999999999</v>
      </c>
      <c r="I40" s="27">
        <v>-14.013999999999999</v>
      </c>
      <c r="J40" s="27">
        <v>-2.0299999999999998</v>
      </c>
      <c r="K40" s="27">
        <v>-20.088999999999999</v>
      </c>
      <c r="L40" s="27">
        <v>-8.23</v>
      </c>
      <c r="M40" s="27">
        <v>-26.045000000000002</v>
      </c>
      <c r="N40" s="27">
        <v>-10.316000000000001</v>
      </c>
      <c r="O40" s="27">
        <v>-32.668999999999997</v>
      </c>
      <c r="P40" s="27">
        <v>-47.933</v>
      </c>
      <c r="Q40" s="27">
        <v>-16.736000000000001</v>
      </c>
      <c r="R40" s="27">
        <v>-5.8520000000000003</v>
      </c>
      <c r="S40" s="27">
        <v>-7.2119999999999997</v>
      </c>
      <c r="T40" s="27">
        <v>-27.518999999999998</v>
      </c>
      <c r="U40" s="306">
        <v>-21.946000000000002</v>
      </c>
      <c r="V40" s="306">
        <v>-13.202</v>
      </c>
      <c r="W40" s="305">
        <v>4.1849999999999996</v>
      </c>
      <c r="X40" s="306">
        <v>-15.818</v>
      </c>
      <c r="Y40" s="306">
        <v>-1.8320000000000001</v>
      </c>
      <c r="Z40" s="306">
        <v>13.172000000000001</v>
      </c>
      <c r="AA40" s="277">
        <v>-7.9870000000000001</v>
      </c>
      <c r="AB40" s="364">
        <v>-44.093000000000004</v>
      </c>
      <c r="AC40" s="277">
        <v>-36.917999999999999</v>
      </c>
    </row>
    <row r="41" spans="1:29" ht="13.5" customHeight="1" x14ac:dyDescent="0.15">
      <c r="A41" s="325" t="s">
        <v>794</v>
      </c>
      <c r="B41" s="44" t="s">
        <v>899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4.4589999999999996</v>
      </c>
      <c r="T41" s="27">
        <v>4.4589999999999996</v>
      </c>
      <c r="U41" s="305">
        <v>9.0570000000000004</v>
      </c>
      <c r="V41" s="305">
        <v>-184.13800000000001</v>
      </c>
      <c r="W41" s="305">
        <v>10.148</v>
      </c>
      <c r="X41" s="305">
        <v>-5.5119999999999996</v>
      </c>
      <c r="Y41" s="305">
        <v>3.76</v>
      </c>
      <c r="Z41" s="305">
        <v>40.573</v>
      </c>
      <c r="AA41" s="277">
        <v>-148.88499999999999</v>
      </c>
      <c r="AB41" s="364">
        <v>16.736000000000001</v>
      </c>
      <c r="AC41" s="277">
        <v>-77.667000000000002</v>
      </c>
    </row>
    <row r="42" spans="1:29" ht="13.5" customHeight="1" x14ac:dyDescent="0.15">
      <c r="A42" s="325" t="s">
        <v>10</v>
      </c>
      <c r="B42" s="44" t="s">
        <v>839</v>
      </c>
      <c r="C42" s="27">
        <v>-2.9369999999999998</v>
      </c>
      <c r="D42" s="27">
        <v>-4.4379999999999997</v>
      </c>
      <c r="E42" s="27">
        <v>-7.0430000000000001</v>
      </c>
      <c r="F42" s="27">
        <v>-4.3630000000000004</v>
      </c>
      <c r="G42" s="27">
        <v>-0.86599999999999999</v>
      </c>
      <c r="H42" s="27">
        <v>-0.435</v>
      </c>
      <c r="I42" s="27">
        <v>2.9249999999999998</v>
      </c>
      <c r="J42" s="27">
        <v>7.2729999999999997</v>
      </c>
      <c r="K42" s="27">
        <v>2.7389999999999999</v>
      </c>
      <c r="L42" s="27">
        <v>3.3159999999999998</v>
      </c>
      <c r="M42" s="27">
        <v>-9.6129999999999995</v>
      </c>
      <c r="N42" s="27">
        <v>-8.8539999999999992</v>
      </c>
      <c r="O42" s="27">
        <v>-6.7000000000000004E-2</v>
      </c>
      <c r="P42" s="27">
        <v>0.35399999999999998</v>
      </c>
      <c r="Q42" s="27">
        <v>0.621</v>
      </c>
      <c r="R42" s="27">
        <v>0.78500000000000003</v>
      </c>
      <c r="S42" s="27">
        <v>-0.1</v>
      </c>
      <c r="T42" s="27">
        <v>10.74</v>
      </c>
      <c r="U42" s="305">
        <v>4.7779999999999996</v>
      </c>
      <c r="V42" s="305">
        <v>15.552</v>
      </c>
      <c r="W42" s="305">
        <v>0.65800000000000003</v>
      </c>
      <c r="X42" s="305">
        <v>12.180999999999999</v>
      </c>
      <c r="Y42" s="305">
        <v>13.486000000000001</v>
      </c>
      <c r="Z42" s="305">
        <v>16.021999999999998</v>
      </c>
      <c r="AA42" s="277">
        <v>17.777000000000001</v>
      </c>
      <c r="AB42" s="364">
        <v>20.971</v>
      </c>
      <c r="AC42" s="277">
        <v>57.640999999999998</v>
      </c>
    </row>
    <row r="43" spans="1:29" ht="13.5" customHeight="1" x14ac:dyDescent="0.15">
      <c r="A43" s="325" t="s">
        <v>15</v>
      </c>
      <c r="B43" s="44" t="s">
        <v>900</v>
      </c>
      <c r="C43" s="27">
        <v>-104.68300000000001</v>
      </c>
      <c r="D43" s="27">
        <v>-46.548000000000002</v>
      </c>
      <c r="E43" s="27">
        <v>-90.114999999999995</v>
      </c>
      <c r="F43" s="27">
        <v>126.50700000000001</v>
      </c>
      <c r="G43" s="27">
        <v>-177.315</v>
      </c>
      <c r="H43" s="27">
        <v>-403.25700000000001</v>
      </c>
      <c r="I43" s="27">
        <v>-77.481999999999999</v>
      </c>
      <c r="J43" s="27">
        <v>102.193</v>
      </c>
      <c r="K43" s="27">
        <v>-233.268</v>
      </c>
      <c r="L43" s="27">
        <v>-263.83999999999997</v>
      </c>
      <c r="M43" s="27">
        <v>-145.83699999999999</v>
      </c>
      <c r="N43" s="27">
        <v>-6.0039999999999996</v>
      </c>
      <c r="O43" s="27">
        <v>-227.85001603000001</v>
      </c>
      <c r="P43" s="27">
        <v>-125.37654948999999</v>
      </c>
      <c r="Q43" s="27">
        <v>-181.24077600999999</v>
      </c>
      <c r="R43" s="27">
        <v>65.8730726</v>
      </c>
      <c r="S43" s="27">
        <v>-146.11513553999998</v>
      </c>
      <c r="T43" s="27">
        <v>-79.373514139999997</v>
      </c>
      <c r="U43" s="305">
        <v>-13.016999999999999</v>
      </c>
      <c r="V43" s="305">
        <v>227.52699999999999</v>
      </c>
      <c r="W43" s="305">
        <v>-203.45518475</v>
      </c>
      <c r="X43" s="305">
        <v>-161.28761879999999</v>
      </c>
      <c r="Y43" s="305">
        <v>-154.172</v>
      </c>
      <c r="Z43" s="305">
        <v>-60.536999999999999</v>
      </c>
      <c r="AA43" s="277">
        <v>-101.901</v>
      </c>
      <c r="AB43" s="364">
        <v>-30.033000000000001</v>
      </c>
      <c r="AC43" s="277">
        <v>-79.891999999999996</v>
      </c>
    </row>
    <row r="44" spans="1:29" ht="13.5" customHeight="1" x14ac:dyDescent="0.15">
      <c r="A44" s="325" t="s">
        <v>708</v>
      </c>
      <c r="B44" s="44" t="s">
        <v>901</v>
      </c>
      <c r="C44" s="277">
        <v>0</v>
      </c>
      <c r="D44" s="277">
        <v>0</v>
      </c>
      <c r="E44" s="277">
        <v>0</v>
      </c>
      <c r="F44" s="277">
        <v>0</v>
      </c>
      <c r="G44" s="277">
        <v>0</v>
      </c>
      <c r="H44" s="277">
        <v>0</v>
      </c>
      <c r="I44" s="277">
        <v>0</v>
      </c>
      <c r="J44" s="277">
        <v>0</v>
      </c>
      <c r="K44" s="277">
        <v>0</v>
      </c>
      <c r="L44" s="277">
        <v>0</v>
      </c>
      <c r="M44" s="277">
        <v>0</v>
      </c>
      <c r="N44" s="277">
        <v>0</v>
      </c>
      <c r="O44" s="277">
        <v>0</v>
      </c>
      <c r="P44" s="277">
        <v>0</v>
      </c>
      <c r="Q44" s="277">
        <v>0</v>
      </c>
      <c r="R44" s="277">
        <v>0</v>
      </c>
      <c r="S44" s="277">
        <v>0</v>
      </c>
      <c r="T44" s="277">
        <v>0</v>
      </c>
      <c r="U44" s="277">
        <v>0</v>
      </c>
      <c r="V44" s="277">
        <v>0</v>
      </c>
      <c r="W44" s="277">
        <v>0</v>
      </c>
      <c r="X44" s="277">
        <v>0</v>
      </c>
      <c r="Y44" s="277">
        <v>0</v>
      </c>
      <c r="Z44" s="277">
        <v>0</v>
      </c>
      <c r="AA44" s="277">
        <v>0</v>
      </c>
      <c r="AB44" s="364">
        <v>-650.64800000000002</v>
      </c>
      <c r="AC44" s="277">
        <v>-650.64800000000002</v>
      </c>
    </row>
    <row r="45" spans="1:29" ht="13.5" customHeight="1" x14ac:dyDescent="0.15">
      <c r="A45" s="325" t="s">
        <v>795</v>
      </c>
      <c r="B45" s="44" t="s">
        <v>902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10.567</v>
      </c>
      <c r="I45" s="27">
        <v>-0.122</v>
      </c>
      <c r="J45" s="27">
        <v>235.179</v>
      </c>
      <c r="K45" s="27">
        <v>-8.9239999999999995</v>
      </c>
      <c r="L45" s="27">
        <v>-57.039000000000001</v>
      </c>
      <c r="M45" s="27">
        <v>41.110999999999997</v>
      </c>
      <c r="N45" s="27">
        <v>141.12299999999999</v>
      </c>
      <c r="O45" s="27">
        <v>-184.19527475999999</v>
      </c>
      <c r="P45" s="27">
        <v>-139.01255921000001</v>
      </c>
      <c r="Q45" s="27">
        <v>-125.6</v>
      </c>
      <c r="R45" s="27">
        <v>9.9640000000000004</v>
      </c>
      <c r="S45" s="27">
        <v>-134.21673779000002</v>
      </c>
      <c r="T45" s="27">
        <v>-73.873999999999995</v>
      </c>
      <c r="U45" s="305">
        <v>-84.061999999999998</v>
      </c>
      <c r="V45" s="305">
        <v>-21.556999999999999</v>
      </c>
      <c r="W45" s="305">
        <v>-115.88800000000001</v>
      </c>
      <c r="X45" s="305">
        <v>-78.234999999999999</v>
      </c>
      <c r="Y45" s="305">
        <v>-78.197999999999993</v>
      </c>
      <c r="Z45" s="305">
        <v>-14.666</v>
      </c>
      <c r="AA45" s="277">
        <v>-159.77099999999999</v>
      </c>
      <c r="AB45" s="364">
        <v>-79.188000000000002</v>
      </c>
      <c r="AC45" s="277">
        <v>-46.064</v>
      </c>
    </row>
    <row r="46" spans="1:29" ht="13.5" customHeight="1" x14ac:dyDescent="0.15">
      <c r="A46" s="325" t="s">
        <v>16</v>
      </c>
      <c r="B46" s="44" t="s">
        <v>863</v>
      </c>
      <c r="C46" s="27">
        <v>12.792</v>
      </c>
      <c r="D46" s="27">
        <v>-16.611999999999998</v>
      </c>
      <c r="E46" s="27">
        <v>2.39</v>
      </c>
      <c r="F46" s="27">
        <v>-2.8809999999999998</v>
      </c>
      <c r="G46" s="27">
        <v>-4.3899999999999997</v>
      </c>
      <c r="H46" s="27">
        <v>8.5310000000000006</v>
      </c>
      <c r="I46" s="27">
        <v>16.585999999999999</v>
      </c>
      <c r="J46" s="27">
        <v>8.4689999999999994</v>
      </c>
      <c r="K46" s="27">
        <v>-24.300999999999998</v>
      </c>
      <c r="L46" s="27">
        <v>-4.6619999999999999</v>
      </c>
      <c r="M46" s="27">
        <v>24.337</v>
      </c>
      <c r="N46" s="27">
        <v>20.577000000000002</v>
      </c>
      <c r="O46" s="27">
        <v>5.8369999999999997</v>
      </c>
      <c r="P46" s="27">
        <v>-27.51</v>
      </c>
      <c r="Q46" s="27">
        <v>-12.782999999999999</v>
      </c>
      <c r="R46" s="27">
        <v>44.957000000000001</v>
      </c>
      <c r="S46" s="27">
        <v>6.0839999999999996</v>
      </c>
      <c r="T46" s="27">
        <v>-14.111000000000001</v>
      </c>
      <c r="U46" s="305">
        <v>7.0759999999999996</v>
      </c>
      <c r="V46" s="305">
        <v>44.002000000000002</v>
      </c>
      <c r="W46" s="305">
        <v>23.89</v>
      </c>
      <c r="X46" s="305">
        <v>-28.829000000000001</v>
      </c>
      <c r="Y46" s="305">
        <v>8.9049999999999994</v>
      </c>
      <c r="Z46" s="305">
        <v>43.792999999999999</v>
      </c>
      <c r="AA46" s="277">
        <v>12.391</v>
      </c>
      <c r="AB46" s="364">
        <v>-31.651</v>
      </c>
      <c r="AC46" s="277">
        <v>-4.6369999999999996</v>
      </c>
    </row>
    <row r="47" spans="1:29" ht="13.5" customHeight="1" x14ac:dyDescent="0.15">
      <c r="A47" s="325" t="s">
        <v>17</v>
      </c>
      <c r="B47" s="44" t="s">
        <v>865</v>
      </c>
      <c r="C47" s="27">
        <v>-18.978000000000002</v>
      </c>
      <c r="D47" s="27">
        <v>-13.598000000000001</v>
      </c>
      <c r="E47" s="27">
        <v>-12.635</v>
      </c>
      <c r="F47" s="27">
        <v>-15.205</v>
      </c>
      <c r="G47" s="27">
        <v>1.389</v>
      </c>
      <c r="H47" s="27">
        <v>19.678999999999998</v>
      </c>
      <c r="I47" s="27">
        <v>3.4119999999999999</v>
      </c>
      <c r="J47" s="27">
        <v>4.4939999999999998</v>
      </c>
      <c r="K47" s="27">
        <v>5.6180000000000003</v>
      </c>
      <c r="L47" s="27">
        <v>5.9050000000000002</v>
      </c>
      <c r="M47" s="27">
        <v>11.727</v>
      </c>
      <c r="N47" s="27">
        <v>6.9790000000000001</v>
      </c>
      <c r="O47" s="27">
        <v>1.1319999999999999</v>
      </c>
      <c r="P47" s="27">
        <v>8.532</v>
      </c>
      <c r="Q47" s="27">
        <v>23.675000000000001</v>
      </c>
      <c r="R47" s="27">
        <v>36.393000000000001</v>
      </c>
      <c r="S47" s="27">
        <v>-12.162000000000001</v>
      </c>
      <c r="T47" s="27">
        <v>-18.114999999999998</v>
      </c>
      <c r="U47" s="305">
        <v>-4.6529999999999996</v>
      </c>
      <c r="V47" s="305">
        <v>-20.97</v>
      </c>
      <c r="W47" s="305">
        <v>4.6900000000000004</v>
      </c>
      <c r="X47" s="305">
        <v>5.8140000000000001</v>
      </c>
      <c r="Y47" s="305">
        <v>2.7199999999999998</v>
      </c>
      <c r="Z47" s="305">
        <v>-3.4820000000000002</v>
      </c>
      <c r="AA47" s="277">
        <v>-2.8969999999999998</v>
      </c>
      <c r="AB47" s="364">
        <v>-6.5419999999999998</v>
      </c>
      <c r="AC47" s="277">
        <v>-10.003</v>
      </c>
    </row>
    <row r="48" spans="1:29" ht="13.5" customHeight="1" x14ac:dyDescent="0.15">
      <c r="A48" s="325" t="s">
        <v>35</v>
      </c>
      <c r="B48" s="44" t="s">
        <v>903</v>
      </c>
      <c r="C48" s="27">
        <v>-2.2210000000000001</v>
      </c>
      <c r="D48" s="27">
        <v>-2.391</v>
      </c>
      <c r="E48" s="27">
        <v>-7.9660000000000002</v>
      </c>
      <c r="F48" s="27">
        <v>-17.556000000000001</v>
      </c>
      <c r="G48" s="27">
        <v>-3.1160000000000001</v>
      </c>
      <c r="H48" s="27">
        <v>-8.0830000000000002</v>
      </c>
      <c r="I48" s="27">
        <v>-14.026</v>
      </c>
      <c r="J48" s="27">
        <v>-18.785</v>
      </c>
      <c r="K48" s="27">
        <v>-4.0570000000000004</v>
      </c>
      <c r="L48" s="27">
        <v>-11.97</v>
      </c>
      <c r="M48" s="27">
        <v>-20.308</v>
      </c>
      <c r="N48" s="27">
        <v>-23.87</v>
      </c>
      <c r="O48" s="27">
        <v>-3.8730000000000002</v>
      </c>
      <c r="P48" s="27">
        <v>-7.4589999999999996</v>
      </c>
      <c r="Q48" s="27">
        <v>-10.696</v>
      </c>
      <c r="R48" s="27">
        <v>-17.989000000000001</v>
      </c>
      <c r="S48" s="27">
        <v>-3.5550000000000002</v>
      </c>
      <c r="T48" s="27">
        <v>-8.7710000000000008</v>
      </c>
      <c r="U48" s="305">
        <v>-16.111999999999998</v>
      </c>
      <c r="V48" s="305">
        <v>-18.399000000000001</v>
      </c>
      <c r="W48" s="305">
        <v>-10.489000000000001</v>
      </c>
      <c r="X48" s="305">
        <v>-20.041</v>
      </c>
      <c r="Y48" s="305">
        <v>-28.571999999999999</v>
      </c>
      <c r="Z48" s="305">
        <v>-34.762999999999998</v>
      </c>
      <c r="AA48" s="277">
        <v>-21.408000000000001</v>
      </c>
      <c r="AB48" s="364">
        <v>-29.277000000000001</v>
      </c>
      <c r="AC48" s="277">
        <v>-75.212999999999994</v>
      </c>
    </row>
    <row r="49" spans="1:30" ht="13.5" customHeight="1" x14ac:dyDescent="0.15">
      <c r="A49" s="325" t="s">
        <v>36</v>
      </c>
      <c r="B49" s="44" t="s">
        <v>859</v>
      </c>
      <c r="C49" s="27">
        <v>-143.483</v>
      </c>
      <c r="D49" s="27">
        <v>-109.47499999999999</v>
      </c>
      <c r="E49" s="27">
        <v>-142.99</v>
      </c>
      <c r="F49" s="27">
        <v>-33.814999999999998</v>
      </c>
      <c r="G49" s="27">
        <v>-170.85900000000001</v>
      </c>
      <c r="H49" s="27">
        <v>-187.93700000000001</v>
      </c>
      <c r="I49" s="27">
        <v>-168.374</v>
      </c>
      <c r="J49" s="27">
        <v>-92.849000000000004</v>
      </c>
      <c r="K49" s="27">
        <v>-88.694999999999993</v>
      </c>
      <c r="L49" s="27">
        <v>-60.534999999999997</v>
      </c>
      <c r="M49" s="27">
        <v>-52.442999999999998</v>
      </c>
      <c r="N49" s="27">
        <v>80.453999999999994</v>
      </c>
      <c r="O49" s="27">
        <v>-81.358999999999995</v>
      </c>
      <c r="P49" s="27">
        <v>-84.947999999999993</v>
      </c>
      <c r="Q49" s="27">
        <v>-103.41800000000001</v>
      </c>
      <c r="R49" s="27">
        <v>91.221000000000004</v>
      </c>
      <c r="S49" s="27">
        <v>-194.22399999999999</v>
      </c>
      <c r="T49" s="27">
        <v>-129.09200000000001</v>
      </c>
      <c r="U49" s="305">
        <v>-174.81200000000001</v>
      </c>
      <c r="V49" s="305">
        <v>-12.965</v>
      </c>
      <c r="W49" s="305">
        <v>-193.303</v>
      </c>
      <c r="X49" s="305">
        <v>-126.634</v>
      </c>
      <c r="Y49" s="305">
        <v>-141.28200000000001</v>
      </c>
      <c r="Z49" s="305">
        <v>87.484999999999999</v>
      </c>
      <c r="AA49" s="277">
        <v>-273.78800000000001</v>
      </c>
      <c r="AB49" s="364">
        <v>-206.571</v>
      </c>
      <c r="AC49" s="277">
        <v>-193.96899999999999</v>
      </c>
    </row>
    <row r="50" spans="1:30" ht="13.5" customHeight="1" x14ac:dyDescent="0.15">
      <c r="A50" s="325" t="s">
        <v>796</v>
      </c>
      <c r="B50" s="46" t="s">
        <v>904</v>
      </c>
      <c r="C50" s="42">
        <v>-3.2770000000000001</v>
      </c>
      <c r="D50" s="42">
        <v>-13.292999999999999</v>
      </c>
      <c r="E50" s="42">
        <v>-19.291</v>
      </c>
      <c r="F50" s="42">
        <v>-18.946999999999999</v>
      </c>
      <c r="G50" s="42">
        <v>-20.442</v>
      </c>
      <c r="H50" s="42">
        <v>-21.352</v>
      </c>
      <c r="I50" s="42">
        <v>-30.233000000000001</v>
      </c>
      <c r="J50" s="42">
        <v>-21.905000000000001</v>
      </c>
      <c r="K50" s="42">
        <v>-1.806</v>
      </c>
      <c r="L50" s="42">
        <v>-1.806</v>
      </c>
      <c r="M50" s="42">
        <v>-1.806</v>
      </c>
      <c r="N50" s="42">
        <v>-1.806</v>
      </c>
      <c r="O50" s="42">
        <v>-5.1859999999999999</v>
      </c>
      <c r="P50" s="42">
        <v>-5.1859999999999999</v>
      </c>
      <c r="Q50" s="42">
        <v>-11.835000000000001</v>
      </c>
      <c r="R50" s="42">
        <v>-19.77</v>
      </c>
      <c r="S50" s="42">
        <v>-8.6039999999999992</v>
      </c>
      <c r="T50" s="42">
        <v>-21.248000000000001</v>
      </c>
      <c r="U50" s="307">
        <v>-25.018000000000001</v>
      </c>
      <c r="V50" s="307">
        <v>-27.521000000000001</v>
      </c>
      <c r="W50" s="307">
        <v>-44.911000000000001</v>
      </c>
      <c r="X50" s="307">
        <v>-49.475000000000001</v>
      </c>
      <c r="Y50" s="307">
        <v>-53.164999999999999</v>
      </c>
      <c r="Z50" s="307">
        <v>-59.277000000000001</v>
      </c>
      <c r="AA50" s="277">
        <v>-43.143000000000001</v>
      </c>
      <c r="AB50" s="364">
        <v>-61.045000000000002</v>
      </c>
      <c r="AC50" s="277">
        <v>-111.086</v>
      </c>
    </row>
    <row r="51" spans="1:30" ht="13.5" customHeight="1" x14ac:dyDescent="0.15">
      <c r="A51" s="179" t="s">
        <v>813</v>
      </c>
      <c r="B51" s="34" t="s">
        <v>905</v>
      </c>
      <c r="C51" s="35">
        <v>119.56200000000011</v>
      </c>
      <c r="D51" s="35">
        <v>139.32699999999969</v>
      </c>
      <c r="E51" s="35">
        <v>391.52900000000005</v>
      </c>
      <c r="F51" s="35">
        <v>851.88800000000003</v>
      </c>
      <c r="G51" s="35">
        <v>-40.108000000000054</v>
      </c>
      <c r="H51" s="35">
        <v>-133.97200000000007</v>
      </c>
      <c r="I51" s="35">
        <v>89.941000000000059</v>
      </c>
      <c r="J51" s="35">
        <v>604.64800000000002</v>
      </c>
      <c r="K51" s="35">
        <v>-290.28899999999999</v>
      </c>
      <c r="L51" s="35">
        <v>-326.05899999999991</v>
      </c>
      <c r="M51" s="35">
        <v>1.2079999999999744</v>
      </c>
      <c r="N51" s="35">
        <v>480.70699999999999</v>
      </c>
      <c r="O51" s="35">
        <v>-383.42499999999995</v>
      </c>
      <c r="P51" s="35">
        <v>-250.54299999999992</v>
      </c>
      <c r="Q51" s="35">
        <v>120.89100000000013</v>
      </c>
      <c r="R51" s="35">
        <v>1109.1220000000001</v>
      </c>
      <c r="S51" s="35">
        <v>-9.8147377900000237</v>
      </c>
      <c r="T51" s="35">
        <v>252.19402499999984</v>
      </c>
      <c r="U51" s="83">
        <v>646.47074879000002</v>
      </c>
      <c r="V51" s="83">
        <v>966.74599999999987</v>
      </c>
      <c r="W51" s="83">
        <v>93.416000000000111</v>
      </c>
      <c r="X51" s="83">
        <v>310.49799999999999</v>
      </c>
      <c r="Y51" s="83">
        <v>785.26199999999994</v>
      </c>
      <c r="Z51" s="83">
        <v>1485.0469999999998</v>
      </c>
      <c r="AA51" s="83">
        <v>189.36600000000013</v>
      </c>
      <c r="AB51" s="361">
        <v>268.488</v>
      </c>
      <c r="AC51" s="83">
        <v>680.61</v>
      </c>
      <c r="AD51" s="29"/>
    </row>
    <row r="52" spans="1:30" ht="6" customHeight="1" x14ac:dyDescent="0.15">
      <c r="B52" s="25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80"/>
      <c r="V52" s="280"/>
      <c r="W52" s="280"/>
      <c r="X52" s="280"/>
      <c r="Y52" s="280"/>
      <c r="Z52" s="280"/>
      <c r="AA52" s="280"/>
      <c r="AB52" s="365"/>
      <c r="AC52" s="280"/>
    </row>
    <row r="53" spans="1:30" ht="13.5" customHeight="1" x14ac:dyDescent="0.15">
      <c r="B53" s="36" t="s">
        <v>906</v>
      </c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04"/>
      <c r="V53" s="304"/>
      <c r="W53" s="304"/>
      <c r="X53" s="304"/>
      <c r="Y53" s="304"/>
      <c r="Z53" s="304"/>
      <c r="AA53" s="304"/>
      <c r="AB53" s="366"/>
      <c r="AC53" s="304"/>
    </row>
    <row r="54" spans="1:30" ht="13.5" customHeight="1" x14ac:dyDescent="0.15">
      <c r="A54" s="325" t="s">
        <v>37</v>
      </c>
      <c r="B54" s="44" t="s">
        <v>907</v>
      </c>
      <c r="C54" s="27">
        <v>-60.441000000000003</v>
      </c>
      <c r="D54" s="27">
        <v>-163.27600000000001</v>
      </c>
      <c r="E54" s="27">
        <v>-241.01300000000001</v>
      </c>
      <c r="F54" s="27">
        <v>-321.26</v>
      </c>
      <c r="G54" s="27">
        <v>-32.630000000000003</v>
      </c>
      <c r="H54" s="27">
        <v>-76.62</v>
      </c>
      <c r="I54" s="27">
        <v>-81.676000000000002</v>
      </c>
      <c r="J54" s="27">
        <v>-158.47499999999999</v>
      </c>
      <c r="K54" s="27">
        <v>-40.325000000000003</v>
      </c>
      <c r="L54" s="27">
        <v>-102.527</v>
      </c>
      <c r="M54" s="27">
        <v>-167.904</v>
      </c>
      <c r="N54" s="27">
        <v>-302.83999999999997</v>
      </c>
      <c r="O54" s="27">
        <v>-63.698999999999998</v>
      </c>
      <c r="P54" s="27">
        <v>-120.39400000000001</v>
      </c>
      <c r="Q54" s="27">
        <v>-160.672</v>
      </c>
      <c r="R54" s="27">
        <v>-193.203</v>
      </c>
      <c r="S54" s="27">
        <v>-24.050999999999998</v>
      </c>
      <c r="T54" s="27">
        <v>-37.948999999999998</v>
      </c>
      <c r="U54" s="308">
        <v>-58.841999999999999</v>
      </c>
      <c r="V54" s="308">
        <v>-74.161000000000001</v>
      </c>
      <c r="W54" s="308">
        <v>-16.277000000000001</v>
      </c>
      <c r="X54" s="308">
        <v>-31.367000000000001</v>
      </c>
      <c r="Y54" s="308">
        <v>-72.968999999999994</v>
      </c>
      <c r="Z54" s="308">
        <v>-155.49299999999999</v>
      </c>
      <c r="AA54" s="277">
        <v>-92.379000000000005</v>
      </c>
      <c r="AB54" s="364">
        <v>-144.839</v>
      </c>
      <c r="AC54" s="277">
        <v>-249.72</v>
      </c>
    </row>
    <row r="55" spans="1:30" ht="13.5" customHeight="1" x14ac:dyDescent="0.15">
      <c r="A55" s="325" t="s">
        <v>38</v>
      </c>
      <c r="B55" s="44" t="s">
        <v>908</v>
      </c>
      <c r="C55" s="27">
        <v>-29.420999999999999</v>
      </c>
      <c r="D55" s="27">
        <v>0</v>
      </c>
      <c r="E55" s="27">
        <v>0</v>
      </c>
      <c r="F55" s="27">
        <v>-4.5999999999999999E-2</v>
      </c>
      <c r="G55" s="27">
        <v>0</v>
      </c>
      <c r="H55" s="27">
        <v>0</v>
      </c>
      <c r="I55" s="27">
        <v>-46.79</v>
      </c>
      <c r="J55" s="27">
        <v>-101.61499999999999</v>
      </c>
      <c r="K55" s="27">
        <v>-32.305</v>
      </c>
      <c r="L55" s="27">
        <v>-104.642</v>
      </c>
      <c r="M55" s="27">
        <v>-163.22399999999999</v>
      </c>
      <c r="N55" s="27">
        <v>-268.56599999999997</v>
      </c>
      <c r="O55" s="27">
        <v>-114.15900000000001</v>
      </c>
      <c r="P55" s="27">
        <v>-171.36799999999999</v>
      </c>
      <c r="Q55" s="27">
        <v>-228.25</v>
      </c>
      <c r="R55" s="27">
        <v>-278.76499999999999</v>
      </c>
      <c r="S55" s="27">
        <v>-49.54</v>
      </c>
      <c r="T55" s="27">
        <v>-92.046999999999997</v>
      </c>
      <c r="U55" s="277">
        <v>-122.697</v>
      </c>
      <c r="V55" s="277">
        <v>-161.80500000000001</v>
      </c>
      <c r="W55" s="277">
        <v>-38.587000000000003</v>
      </c>
      <c r="X55" s="277">
        <v>-68.376000000000005</v>
      </c>
      <c r="Y55" s="277">
        <v>-99.102999999999994</v>
      </c>
      <c r="Z55" s="277">
        <v>-136.34200000000001</v>
      </c>
      <c r="AA55" s="277">
        <v>-42.462000000000003</v>
      </c>
      <c r="AB55" s="364">
        <v>-73.358999999999995</v>
      </c>
      <c r="AC55" s="277">
        <v>-102.1</v>
      </c>
    </row>
    <row r="56" spans="1:30" ht="13.5" customHeight="1" x14ac:dyDescent="0.15">
      <c r="A56" s="325" t="s">
        <v>39</v>
      </c>
      <c r="B56" s="44" t="s">
        <v>909</v>
      </c>
      <c r="C56" s="27">
        <v>0</v>
      </c>
      <c r="D56" s="27">
        <v>0</v>
      </c>
      <c r="E56" s="27">
        <v>0</v>
      </c>
      <c r="F56" s="27">
        <v>0</v>
      </c>
      <c r="G56" s="27">
        <v>3.5000000000000003E-2</v>
      </c>
      <c r="H56" s="27">
        <v>8.5999999999999993E-2</v>
      </c>
      <c r="I56" s="27">
        <v>8.5999999999999993E-2</v>
      </c>
      <c r="J56" s="27">
        <v>9.0999999999999998E-2</v>
      </c>
      <c r="K56" s="27">
        <v>8.2000000000000003E-2</v>
      </c>
      <c r="L56" s="27">
        <v>8.2000000000000003E-2</v>
      </c>
      <c r="M56" s="27">
        <v>8.2000000000000003E-2</v>
      </c>
      <c r="N56" s="27">
        <v>8.2000000000000003E-2</v>
      </c>
      <c r="O56" s="27">
        <v>0.192</v>
      </c>
      <c r="P56" s="27">
        <v>0.192</v>
      </c>
      <c r="Q56" s="27">
        <v>0.36199999999999999</v>
      </c>
      <c r="R56" s="27">
        <v>0.38</v>
      </c>
      <c r="S56" s="27">
        <v>0.38</v>
      </c>
      <c r="T56" s="27">
        <v>0.36899999999999999</v>
      </c>
      <c r="U56" s="277">
        <v>0.55200000000000005</v>
      </c>
      <c r="V56" s="277">
        <v>1.5429999999999999</v>
      </c>
      <c r="W56" s="277">
        <v>0.69</v>
      </c>
      <c r="X56" s="277">
        <v>5.1999999999999998E-2</v>
      </c>
      <c r="Y56" s="277">
        <v>7.3999999999999996E-2</v>
      </c>
      <c r="Z56" s="277">
        <v>7.3999999999999996E-2</v>
      </c>
      <c r="AA56" s="277">
        <v>3.4000000000000002E-2</v>
      </c>
      <c r="AB56" s="364">
        <v>4.1000000000000002E-2</v>
      </c>
      <c r="AC56" s="277">
        <v>6.8000000000000005E-2</v>
      </c>
    </row>
    <row r="57" spans="1:30" ht="13.5" customHeight="1" x14ac:dyDescent="0.15">
      <c r="A57" s="179" t="s">
        <v>812</v>
      </c>
      <c r="B57" s="34" t="s">
        <v>910</v>
      </c>
      <c r="C57" s="35">
        <v>-89.861999999999995</v>
      </c>
      <c r="D57" s="35">
        <v>-163.27600000000001</v>
      </c>
      <c r="E57" s="35">
        <v>-241.01300000000001</v>
      </c>
      <c r="F57" s="35">
        <v>-321.30599999999998</v>
      </c>
      <c r="G57" s="35">
        <v>-32.595000000000006</v>
      </c>
      <c r="H57" s="35">
        <v>-76.534000000000006</v>
      </c>
      <c r="I57" s="35">
        <v>-128.38</v>
      </c>
      <c r="J57" s="35">
        <v>-259.99899999999997</v>
      </c>
      <c r="K57" s="35">
        <v>-72.548000000000002</v>
      </c>
      <c r="L57" s="35">
        <v>-207.08699999999999</v>
      </c>
      <c r="M57" s="35">
        <v>-331.04599999999999</v>
      </c>
      <c r="N57" s="35">
        <v>-571.32399999999996</v>
      </c>
      <c r="O57" s="35">
        <v>-177.666</v>
      </c>
      <c r="P57" s="35">
        <v>-291.57</v>
      </c>
      <c r="Q57" s="35">
        <v>-388.56</v>
      </c>
      <c r="R57" s="35">
        <v>-471.58799999999997</v>
      </c>
      <c r="S57" s="35">
        <v>-73.210999999999999</v>
      </c>
      <c r="T57" s="35">
        <v>-129.62699999999998</v>
      </c>
      <c r="U57" s="83">
        <v>-180.98699999999999</v>
      </c>
      <c r="V57" s="83">
        <v>-234.423</v>
      </c>
      <c r="W57" s="83">
        <v>-54.174000000000007</v>
      </c>
      <c r="X57" s="83">
        <v>-99.691000000000003</v>
      </c>
      <c r="Y57" s="83">
        <v>-171.99799999999999</v>
      </c>
      <c r="Z57" s="83">
        <v>-291.76100000000002</v>
      </c>
      <c r="AA57" s="83">
        <v>-134.80700000000002</v>
      </c>
      <c r="AB57" s="361">
        <v>-218.15700000000001</v>
      </c>
      <c r="AC57" s="83">
        <v>-351.75200000000001</v>
      </c>
      <c r="AD57" s="29"/>
    </row>
    <row r="58" spans="1:30" ht="6" customHeight="1" x14ac:dyDescent="0.15">
      <c r="B58" s="25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80"/>
      <c r="V58" s="280"/>
      <c r="W58" s="280"/>
      <c r="X58" s="280"/>
      <c r="Y58" s="280"/>
      <c r="Z58" s="280"/>
      <c r="AA58" s="280"/>
      <c r="AB58" s="365"/>
      <c r="AC58" s="280"/>
    </row>
    <row r="59" spans="1:30" ht="13.5" customHeight="1" x14ac:dyDescent="0.15">
      <c r="B59" s="36" t="s">
        <v>911</v>
      </c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04"/>
      <c r="V59" s="304"/>
      <c r="W59" s="304"/>
      <c r="X59" s="304"/>
      <c r="Y59" s="304"/>
      <c r="Z59" s="304"/>
      <c r="AA59" s="304"/>
      <c r="AB59" s="366"/>
      <c r="AC59" s="304"/>
    </row>
    <row r="60" spans="1:30" ht="13.5" customHeight="1" x14ac:dyDescent="0.15">
      <c r="B60" s="44" t="s">
        <v>912</v>
      </c>
      <c r="C60" s="27">
        <v>0</v>
      </c>
      <c r="D60" s="27">
        <v>0</v>
      </c>
      <c r="E60" s="27">
        <v>0</v>
      </c>
      <c r="F60" s="27">
        <v>813.69899999999996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7">
        <v>0</v>
      </c>
      <c r="V60" s="277">
        <v>0</v>
      </c>
      <c r="W60" s="277">
        <v>0</v>
      </c>
      <c r="X60" s="277">
        <v>0</v>
      </c>
      <c r="Y60" s="277">
        <v>0</v>
      </c>
      <c r="Z60" s="277">
        <v>0</v>
      </c>
      <c r="AA60" s="277">
        <v>0</v>
      </c>
      <c r="AB60" s="364"/>
      <c r="AC60" s="277"/>
    </row>
    <row r="61" spans="1:30" ht="13.5" customHeight="1" x14ac:dyDescent="0.15">
      <c r="A61" s="325" t="s">
        <v>797</v>
      </c>
      <c r="B61" s="44" t="s">
        <v>913</v>
      </c>
      <c r="C61" s="27" t="s">
        <v>21</v>
      </c>
      <c r="D61" s="27" t="s">
        <v>21</v>
      </c>
      <c r="E61" s="27">
        <v>0</v>
      </c>
      <c r="F61" s="27">
        <v>0</v>
      </c>
      <c r="G61" s="27">
        <v>0</v>
      </c>
      <c r="H61" s="27">
        <v>1200</v>
      </c>
      <c r="I61" s="27">
        <v>1200</v>
      </c>
      <c r="J61" s="27">
        <v>1200</v>
      </c>
      <c r="K61" s="27">
        <v>0</v>
      </c>
      <c r="L61" s="27">
        <v>500</v>
      </c>
      <c r="M61" s="27">
        <v>500</v>
      </c>
      <c r="N61" s="27">
        <v>515.34699999999998</v>
      </c>
      <c r="O61" s="27">
        <v>320.11</v>
      </c>
      <c r="P61" s="27">
        <v>1019.293</v>
      </c>
      <c r="Q61" s="27">
        <v>1104.6780000000001</v>
      </c>
      <c r="R61" s="27">
        <v>1291.249</v>
      </c>
      <c r="S61" s="27">
        <v>93.897999999999996</v>
      </c>
      <c r="T61" s="27">
        <v>381.37200000000001</v>
      </c>
      <c r="U61" s="277">
        <v>381.37200000000001</v>
      </c>
      <c r="V61" s="277">
        <v>381.37200000000001</v>
      </c>
      <c r="W61" s="277">
        <v>0</v>
      </c>
      <c r="X61" s="277">
        <v>0</v>
      </c>
      <c r="Y61" s="277">
        <v>659.14700000000005</v>
      </c>
      <c r="Z61" s="277">
        <v>745.96299999999997</v>
      </c>
      <c r="AA61" s="277">
        <v>0</v>
      </c>
      <c r="AB61" s="364">
        <v>0</v>
      </c>
      <c r="AC61" s="277">
        <v>0</v>
      </c>
    </row>
    <row r="62" spans="1:30" ht="13.5" customHeight="1" x14ac:dyDescent="0.15">
      <c r="A62" s="325"/>
      <c r="B62" s="44" t="s">
        <v>914</v>
      </c>
      <c r="C62" s="27">
        <v>0</v>
      </c>
      <c r="D62" s="27">
        <v>0</v>
      </c>
      <c r="E62" s="27">
        <v>0</v>
      </c>
      <c r="F62" s="27">
        <v>-2.242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7">
        <v>0</v>
      </c>
      <c r="V62" s="277">
        <v>0</v>
      </c>
      <c r="W62" s="277">
        <v>0</v>
      </c>
      <c r="X62" s="277">
        <v>0</v>
      </c>
      <c r="Y62" s="277">
        <v>0</v>
      </c>
      <c r="Z62" s="277">
        <v>0</v>
      </c>
      <c r="AA62" s="277">
        <v>0</v>
      </c>
      <c r="AB62" s="364">
        <v>0</v>
      </c>
      <c r="AC62" s="277">
        <v>0</v>
      </c>
    </row>
    <row r="63" spans="1:30" ht="13.5" customHeight="1" x14ac:dyDescent="0.15">
      <c r="B63" s="44" t="s">
        <v>915</v>
      </c>
      <c r="C63" s="27">
        <v>388</v>
      </c>
      <c r="D63" s="27">
        <v>508</v>
      </c>
      <c r="E63" s="27">
        <v>508</v>
      </c>
      <c r="F63" s="27">
        <v>508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7">
        <v>0</v>
      </c>
      <c r="V63" s="277">
        <v>0</v>
      </c>
      <c r="W63" s="277">
        <v>0</v>
      </c>
      <c r="X63" s="277">
        <v>0</v>
      </c>
      <c r="Y63" s="277">
        <v>0</v>
      </c>
      <c r="Z63" s="277">
        <v>0</v>
      </c>
      <c r="AA63" s="277">
        <v>0</v>
      </c>
      <c r="AB63" s="364">
        <v>0</v>
      </c>
      <c r="AC63" s="277">
        <v>0</v>
      </c>
    </row>
    <row r="64" spans="1:30" ht="13.5" customHeight="1" x14ac:dyDescent="0.15">
      <c r="A64" s="327" t="s">
        <v>798</v>
      </c>
      <c r="B64" s="44" t="s">
        <v>916</v>
      </c>
      <c r="C64" s="27" t="s">
        <v>21</v>
      </c>
      <c r="D64" s="27" t="s">
        <v>21</v>
      </c>
      <c r="E64" s="27">
        <v>0</v>
      </c>
      <c r="F64" s="27">
        <v>0</v>
      </c>
      <c r="G64" s="27">
        <v>0</v>
      </c>
      <c r="H64" s="27">
        <v>-4.9939999999999998</v>
      </c>
      <c r="I64" s="27">
        <v>-4.9939999999999998</v>
      </c>
      <c r="J64" s="27">
        <v>-4.9939999999999998</v>
      </c>
      <c r="K64" s="27">
        <v>-2.5999999999999999E-2</v>
      </c>
      <c r="L64" s="27">
        <v>-3.6779999999999999</v>
      </c>
      <c r="M64" s="27">
        <v>-3.7879999999999998</v>
      </c>
      <c r="N64" s="27">
        <v>-3.8119999999999998</v>
      </c>
      <c r="O64" s="27">
        <v>-2.2160000000000002</v>
      </c>
      <c r="P64" s="27">
        <v>-5.9059999999999997</v>
      </c>
      <c r="Q64" s="27">
        <v>-7.4619999999999997</v>
      </c>
      <c r="R64" s="27">
        <v>-7.5739999999999998</v>
      </c>
      <c r="S64" s="27">
        <v>-0.872</v>
      </c>
      <c r="T64" s="27">
        <v>-4.75</v>
      </c>
      <c r="U64" s="277">
        <v>-4.9589999999999996</v>
      </c>
      <c r="V64" s="277">
        <v>-4.9829999999999997</v>
      </c>
      <c r="W64" s="277">
        <v>-0.16</v>
      </c>
      <c r="X64" s="277">
        <v>-0.434</v>
      </c>
      <c r="Y64" s="277">
        <v>-1.98</v>
      </c>
      <c r="Z64" s="277">
        <v>-8.7210000000000001</v>
      </c>
      <c r="AA64" s="277">
        <v>-0.13300000000000001</v>
      </c>
      <c r="AB64" s="364">
        <v>-0.26700000000000002</v>
      </c>
      <c r="AC64" s="277">
        <v>-0.40799999999999997</v>
      </c>
    </row>
    <row r="65" spans="1:30" ht="13.5" customHeight="1" x14ac:dyDescent="0.15">
      <c r="A65" s="325" t="s">
        <v>40</v>
      </c>
      <c r="B65" s="44" t="s">
        <v>917</v>
      </c>
      <c r="C65" s="27">
        <v>-590.58799999999997</v>
      </c>
      <c r="D65" s="27">
        <v>-590.58799999999997</v>
      </c>
      <c r="E65" s="27">
        <v>-590.58799999999997</v>
      </c>
      <c r="F65" s="27">
        <v>-1373.038</v>
      </c>
      <c r="G65" s="27">
        <v>0</v>
      </c>
      <c r="H65" s="27">
        <v>0</v>
      </c>
      <c r="I65" s="27">
        <v>0</v>
      </c>
      <c r="J65" s="27">
        <v>-11</v>
      </c>
      <c r="K65" s="27">
        <v>0</v>
      </c>
      <c r="L65" s="27">
        <v>-362.5</v>
      </c>
      <c r="M65" s="27">
        <v>-362.5</v>
      </c>
      <c r="N65" s="27">
        <v>-381.5</v>
      </c>
      <c r="O65" s="27" t="s">
        <v>28</v>
      </c>
      <c r="P65" s="27">
        <v>-104.577</v>
      </c>
      <c r="Q65" s="27">
        <v>-190.01499999999999</v>
      </c>
      <c r="R65" s="27">
        <v>-590.04200000000003</v>
      </c>
      <c r="S65" s="27">
        <v>-86.575999999999993</v>
      </c>
      <c r="T65" s="27">
        <v>-725.42899999999997</v>
      </c>
      <c r="U65" s="277">
        <v>-745.42899999999997</v>
      </c>
      <c r="V65" s="277">
        <v>-745.42899999999997</v>
      </c>
      <c r="W65" s="277">
        <v>-20</v>
      </c>
      <c r="X65" s="277">
        <v>-360</v>
      </c>
      <c r="Y65" s="277">
        <v>-915.82399999999996</v>
      </c>
      <c r="Z65" s="277">
        <v>-955.42399999999998</v>
      </c>
      <c r="AA65" s="277">
        <v>-40.200000000000003</v>
      </c>
      <c r="AB65" s="364">
        <v>-228.38200000000001</v>
      </c>
      <c r="AC65" s="277">
        <v>-228.38200000000001</v>
      </c>
    </row>
    <row r="66" spans="1:30" ht="13.5" customHeight="1" x14ac:dyDescent="0.15">
      <c r="A66" s="325" t="s">
        <v>41</v>
      </c>
      <c r="B66" s="44" t="s">
        <v>918</v>
      </c>
      <c r="C66" s="27">
        <v>-9.9689999999999994</v>
      </c>
      <c r="D66" s="27">
        <v>-36.338000000000001</v>
      </c>
      <c r="E66" s="27">
        <v>-36.338000000000001</v>
      </c>
      <c r="F66" s="27">
        <v>-70.795000000000002</v>
      </c>
      <c r="G66" s="27">
        <v>0</v>
      </c>
      <c r="H66" s="27">
        <v>0</v>
      </c>
      <c r="I66" s="27">
        <v>0</v>
      </c>
      <c r="J66" s="27">
        <v>-10.592000000000001</v>
      </c>
      <c r="K66" s="27">
        <v>-5.8289999999999997</v>
      </c>
      <c r="L66" s="27">
        <v>-21.872</v>
      </c>
      <c r="M66" s="27">
        <v>-21.872</v>
      </c>
      <c r="N66" s="27">
        <v>-51.011000000000003</v>
      </c>
      <c r="O66" s="27">
        <v>-28.553000000000001</v>
      </c>
      <c r="P66" s="27">
        <v>-62.432000000000002</v>
      </c>
      <c r="Q66" s="27">
        <v>-94.430999999999997</v>
      </c>
      <c r="R66" s="27">
        <v>-194.32300000000001</v>
      </c>
      <c r="S66" s="27">
        <v>-11.101000000000001</v>
      </c>
      <c r="T66" s="27">
        <v>-226.947</v>
      </c>
      <c r="U66" s="277">
        <v>-260.61599999999999</v>
      </c>
      <c r="V66" s="277">
        <v>-354.54700000000003</v>
      </c>
      <c r="W66" s="277">
        <v>-28.35</v>
      </c>
      <c r="X66" s="277">
        <v>-110.083</v>
      </c>
      <c r="Y66" s="277">
        <v>-147.614</v>
      </c>
      <c r="Z66" s="277">
        <v>-175.78100000000001</v>
      </c>
      <c r="AA66" s="277">
        <v>-56.207000000000001</v>
      </c>
      <c r="AB66" s="364">
        <v>-89.248000000000005</v>
      </c>
      <c r="AC66" s="277">
        <v>-156.33099999999999</v>
      </c>
    </row>
    <row r="67" spans="1:30" ht="13.5" customHeight="1" x14ac:dyDescent="0.15">
      <c r="B67" s="44" t="s">
        <v>919</v>
      </c>
      <c r="C67" s="27">
        <v>7.625</v>
      </c>
      <c r="D67" s="27">
        <v>7.625</v>
      </c>
      <c r="E67" s="27">
        <v>7.625</v>
      </c>
      <c r="F67" s="27">
        <v>7.625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7">
        <v>0</v>
      </c>
      <c r="V67" s="277">
        <v>0</v>
      </c>
      <c r="W67" s="277">
        <v>0</v>
      </c>
      <c r="X67" s="277">
        <v>0</v>
      </c>
      <c r="Y67" s="277">
        <v>0</v>
      </c>
      <c r="Z67" s="277">
        <v>0</v>
      </c>
      <c r="AA67" s="277">
        <v>0</v>
      </c>
      <c r="AB67" s="364">
        <v>0</v>
      </c>
      <c r="AC67" s="277">
        <v>0</v>
      </c>
    </row>
    <row r="68" spans="1:30" ht="13.5" customHeight="1" x14ac:dyDescent="0.15">
      <c r="A68" s="325" t="s">
        <v>42</v>
      </c>
      <c r="B68" s="44" t="s">
        <v>920</v>
      </c>
      <c r="C68" s="27">
        <v>-77.308000000000007</v>
      </c>
      <c r="D68" s="27">
        <v>-156.864</v>
      </c>
      <c r="E68" s="27">
        <v>-237.90700000000001</v>
      </c>
      <c r="F68" s="27">
        <v>-354.14699999999999</v>
      </c>
      <c r="G68" s="27">
        <v>-94.442999999999998</v>
      </c>
      <c r="H68" s="27">
        <v>-173.03800000000001</v>
      </c>
      <c r="I68" s="27">
        <v>-281.99299999999999</v>
      </c>
      <c r="J68" s="27">
        <v>-387.16699999999997</v>
      </c>
      <c r="K68" s="27">
        <v>-101.995</v>
      </c>
      <c r="L68" s="27">
        <v>-209.00399999999999</v>
      </c>
      <c r="M68" s="27">
        <v>-321.77800000000002</v>
      </c>
      <c r="N68" s="27">
        <v>-438.262</v>
      </c>
      <c r="O68" s="27">
        <v>-117.94799999999999</v>
      </c>
      <c r="P68" s="27">
        <v>-238.047</v>
      </c>
      <c r="Q68" s="27">
        <v>-363.24</v>
      </c>
      <c r="R68" s="27">
        <v>-507.58800000000002</v>
      </c>
      <c r="S68" s="27">
        <v>-128.70099999999999</v>
      </c>
      <c r="T68" s="27">
        <v>-258.33999999999997</v>
      </c>
      <c r="U68" s="277">
        <v>-388.61599999999999</v>
      </c>
      <c r="V68" s="277">
        <v>-525.51900000000001</v>
      </c>
      <c r="W68" s="277">
        <v>-128.63900000000001</v>
      </c>
      <c r="X68" s="277">
        <v>-256.45</v>
      </c>
      <c r="Y68" s="277">
        <v>-384.16500000000002</v>
      </c>
      <c r="Z68" s="277">
        <v>-519.32100000000003</v>
      </c>
      <c r="AA68" s="277">
        <v>-132.30600000000001</v>
      </c>
      <c r="AB68" s="364">
        <v>-266.90499999999997</v>
      </c>
      <c r="AC68" s="277">
        <v>-403.65699999999998</v>
      </c>
    </row>
    <row r="69" spans="1:30" ht="13.5" customHeight="1" x14ac:dyDescent="0.15">
      <c r="A69" s="325" t="s">
        <v>793</v>
      </c>
      <c r="B69" s="44" t="s">
        <v>921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>
        <v>-7.69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77">
        <v>0</v>
      </c>
      <c r="V69" s="277">
        <v>0</v>
      </c>
      <c r="W69" s="277">
        <v>0</v>
      </c>
      <c r="X69" s="277">
        <v>0</v>
      </c>
      <c r="Y69" s="277">
        <v>0</v>
      </c>
      <c r="Z69" s="277">
        <v>0</v>
      </c>
      <c r="AA69" s="277">
        <v>0</v>
      </c>
      <c r="AB69" s="364">
        <v>0</v>
      </c>
      <c r="AC69" s="277">
        <v>0</v>
      </c>
    </row>
    <row r="70" spans="1:30" ht="13.5" customHeight="1" x14ac:dyDescent="0.15">
      <c r="A70" s="325" t="s">
        <v>43</v>
      </c>
      <c r="B70" s="44" t="s">
        <v>922</v>
      </c>
      <c r="C70" s="27">
        <v>0</v>
      </c>
      <c r="D70" s="27">
        <v>0</v>
      </c>
      <c r="E70" s="27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-1.3620000000000001</v>
      </c>
      <c r="O70" s="27">
        <v>0</v>
      </c>
      <c r="P70" s="27">
        <v>-2.895</v>
      </c>
      <c r="Q70" s="27">
        <v>-3.8969999999999998</v>
      </c>
      <c r="R70" s="27">
        <v>-5.4160000000000004</v>
      </c>
      <c r="S70" s="27">
        <v>-1.72</v>
      </c>
      <c r="T70" s="27">
        <v>-1.72</v>
      </c>
      <c r="U70" s="277">
        <v>-1.72</v>
      </c>
      <c r="V70" s="277">
        <v>-1.72</v>
      </c>
      <c r="W70" s="277">
        <v>0</v>
      </c>
      <c r="X70" s="277">
        <v>-29.3</v>
      </c>
      <c r="Y70" s="277">
        <v>-29.3</v>
      </c>
      <c r="Z70" s="277">
        <v>-32.363999999999997</v>
      </c>
      <c r="AA70" s="277">
        <v>-36.039000000000001</v>
      </c>
      <c r="AB70" s="364">
        <v>-36.039000000000001</v>
      </c>
      <c r="AC70" s="277">
        <v>-36.039000000000001</v>
      </c>
    </row>
    <row r="71" spans="1:30" ht="13.5" customHeight="1" x14ac:dyDescent="0.15">
      <c r="B71" s="44" t="s">
        <v>923</v>
      </c>
      <c r="C71" s="27">
        <v>0</v>
      </c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77">
        <v>0</v>
      </c>
      <c r="V71" s="277">
        <v>0</v>
      </c>
      <c r="W71" s="277">
        <v>0</v>
      </c>
      <c r="X71" s="277">
        <v>0</v>
      </c>
      <c r="Y71" s="277">
        <v>0</v>
      </c>
      <c r="Z71" s="277">
        <v>0</v>
      </c>
      <c r="AA71" s="277">
        <v>0</v>
      </c>
      <c r="AB71" s="364">
        <v>0</v>
      </c>
      <c r="AC71" s="277">
        <v>0</v>
      </c>
    </row>
    <row r="72" spans="1:30" ht="13.5" customHeight="1" x14ac:dyDescent="0.15">
      <c r="B72" s="46" t="s">
        <v>924</v>
      </c>
      <c r="C72" s="42">
        <v>-58.582000000000001</v>
      </c>
      <c r="D72" s="42">
        <v>-58.582000000000001</v>
      </c>
      <c r="E72" s="42">
        <v>-58.582000000000001</v>
      </c>
      <c r="F72" s="42">
        <v>-58.581000000000003</v>
      </c>
      <c r="G72" s="42">
        <v>0</v>
      </c>
      <c r="H72" s="42">
        <v>0</v>
      </c>
      <c r="I72" s="42">
        <v>0</v>
      </c>
      <c r="J72" s="42">
        <v>-68.846000000000004</v>
      </c>
      <c r="K72" s="42">
        <v>-1E-3</v>
      </c>
      <c r="L72" s="42">
        <v>-1E-3</v>
      </c>
      <c r="M72" s="42">
        <v>-1E-3</v>
      </c>
      <c r="N72" s="42">
        <v>-1E-3</v>
      </c>
      <c r="O72" s="42">
        <v>0</v>
      </c>
      <c r="P72" s="42">
        <v>0</v>
      </c>
      <c r="Q72" s="42">
        <v>0</v>
      </c>
      <c r="R72" s="42">
        <v>0</v>
      </c>
      <c r="S72" s="42">
        <v>0</v>
      </c>
      <c r="T72" s="42">
        <v>0</v>
      </c>
      <c r="U72" s="87">
        <v>0</v>
      </c>
      <c r="V72" s="87">
        <v>0</v>
      </c>
      <c r="W72" s="87">
        <v>0</v>
      </c>
      <c r="X72" s="87">
        <v>0</v>
      </c>
      <c r="Y72" s="87">
        <v>0</v>
      </c>
      <c r="Z72" s="87">
        <v>0</v>
      </c>
      <c r="AA72" s="277">
        <v>0</v>
      </c>
      <c r="AB72" s="364">
        <v>0</v>
      </c>
      <c r="AC72" s="277">
        <v>0</v>
      </c>
    </row>
    <row r="73" spans="1:30" ht="13.5" customHeight="1" x14ac:dyDescent="0.15">
      <c r="A73" s="179" t="s">
        <v>811</v>
      </c>
      <c r="B73" s="34" t="s">
        <v>925</v>
      </c>
      <c r="C73" s="35">
        <v>-340.82199999999995</v>
      </c>
      <c r="D73" s="35">
        <v>-326.74699999999996</v>
      </c>
      <c r="E73" s="35">
        <v>-407.78999999999996</v>
      </c>
      <c r="F73" s="35">
        <v>-529.47900000000016</v>
      </c>
      <c r="G73" s="35">
        <v>-94.442999999999998</v>
      </c>
      <c r="H73" s="35">
        <v>1021.9680000000001</v>
      </c>
      <c r="I73" s="35">
        <v>913.01300000000015</v>
      </c>
      <c r="J73" s="35">
        <v>717.40100000000007</v>
      </c>
      <c r="K73" s="35">
        <v>-107.85100000000001</v>
      </c>
      <c r="L73" s="35">
        <v>-97.054999999999993</v>
      </c>
      <c r="M73" s="35">
        <v>-209.93900000000005</v>
      </c>
      <c r="N73" s="35">
        <v>-368.29100000000005</v>
      </c>
      <c r="O73" s="35">
        <v>171.39300000000003</v>
      </c>
      <c r="P73" s="35">
        <v>605.43600000000004</v>
      </c>
      <c r="Q73" s="35">
        <v>445.6330000000001</v>
      </c>
      <c r="R73" s="35">
        <v>-13.694000000000077</v>
      </c>
      <c r="S73" s="35">
        <v>-135.072</v>
      </c>
      <c r="T73" s="35">
        <v>-835.81399999999985</v>
      </c>
      <c r="U73" s="83">
        <v>-1019.968</v>
      </c>
      <c r="V73" s="83">
        <v>-1250.826</v>
      </c>
      <c r="W73" s="83">
        <v>-177.149</v>
      </c>
      <c r="X73" s="83">
        <v>-756.26700000000005</v>
      </c>
      <c r="Y73" s="83">
        <v>-819.73599999999988</v>
      </c>
      <c r="Z73" s="83">
        <v>-945.64800000000014</v>
      </c>
      <c r="AA73" s="83">
        <v>-264.88499999999999</v>
      </c>
      <c r="AB73" s="361">
        <v>-620.84100000000001</v>
      </c>
      <c r="AC73" s="83">
        <v>-824.81700000000001</v>
      </c>
      <c r="AD73" s="29"/>
    </row>
    <row r="74" spans="1:30" ht="6" customHeight="1" x14ac:dyDescent="0.15">
      <c r="B74" s="25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80"/>
      <c r="V74" s="280"/>
      <c r="W74" s="280"/>
      <c r="X74" s="280"/>
      <c r="Y74" s="280"/>
      <c r="Z74" s="280"/>
      <c r="AA74" s="280"/>
      <c r="AB74" s="365"/>
      <c r="AC74" s="280"/>
    </row>
    <row r="75" spans="1:30" ht="13.5" customHeight="1" x14ac:dyDescent="0.15">
      <c r="A75" s="179" t="s">
        <v>810</v>
      </c>
      <c r="B75" s="91" t="s">
        <v>926</v>
      </c>
      <c r="C75" s="92">
        <v>-311.12199999999984</v>
      </c>
      <c r="D75" s="92">
        <v>-350.69600000000025</v>
      </c>
      <c r="E75" s="92">
        <v>-257.27399999999989</v>
      </c>
      <c r="F75" s="92">
        <v>1.1029999999999518</v>
      </c>
      <c r="G75" s="92">
        <v>-167.14600000000007</v>
      </c>
      <c r="H75" s="92">
        <v>811.46199999999999</v>
      </c>
      <c r="I75" s="92">
        <v>874.57400000000018</v>
      </c>
      <c r="J75" s="92">
        <v>1062.0500000000002</v>
      </c>
      <c r="K75" s="92">
        <v>-470.68799999999999</v>
      </c>
      <c r="L75" s="92">
        <v>-630.20099999999991</v>
      </c>
      <c r="M75" s="92">
        <v>-539.77700000000004</v>
      </c>
      <c r="N75" s="92">
        <v>-458.90800000000002</v>
      </c>
      <c r="O75" s="92">
        <v>-389.69799999999987</v>
      </c>
      <c r="P75" s="92">
        <v>63.323000000000093</v>
      </c>
      <c r="Q75" s="92">
        <v>177.96400000000023</v>
      </c>
      <c r="R75" s="92">
        <v>623.84</v>
      </c>
      <c r="S75" s="92">
        <v>-218.09773779000002</v>
      </c>
      <c r="T75" s="92">
        <v>-713.24697500000002</v>
      </c>
      <c r="U75" s="95">
        <v>-554.48425120999991</v>
      </c>
      <c r="V75" s="95">
        <v>-518.50300000000016</v>
      </c>
      <c r="W75" s="95">
        <v>-137.9069999999999</v>
      </c>
      <c r="X75" s="95">
        <v>-545.46</v>
      </c>
      <c r="Y75" s="95">
        <v>-206.47200000000001</v>
      </c>
      <c r="Z75" s="95">
        <v>247.63799999999969</v>
      </c>
      <c r="AA75" s="95">
        <v>-210.32599999999988</v>
      </c>
      <c r="AB75" s="363">
        <v>-570.51</v>
      </c>
      <c r="AC75" s="95">
        <v>-495.959</v>
      </c>
      <c r="AD75" s="29"/>
    </row>
    <row r="76" spans="1:30" x14ac:dyDescent="0.15">
      <c r="B76" s="48" t="s">
        <v>874</v>
      </c>
      <c r="U76" s="32"/>
      <c r="V76" s="32"/>
      <c r="W76" s="32"/>
      <c r="X76" s="32"/>
      <c r="Y76" s="32"/>
      <c r="Z76" s="32"/>
      <c r="AA76" s="32">
        <f>AA73+AA57+AA51-AA75</f>
        <v>0</v>
      </c>
      <c r="AB76" s="360">
        <v>0</v>
      </c>
      <c r="AC76" s="32">
        <f>AC73+AC57+AC51-AC75</f>
        <v>0</v>
      </c>
    </row>
  </sheetData>
  <pageMargins left="0.511811024" right="0.511811024" top="0.78740157499999996" bottom="0.78740157499999996" header="0.31496062000000002" footer="0.31496062000000002"/>
  <pageSetup paperSize="9" scale="3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C46BD-E460-4EF3-8FF7-803626A56110}">
  <dimension ref="A4:AM85"/>
  <sheetViews>
    <sheetView showGridLines="0" zoomScaleNormal="100" workbookViewId="0">
      <pane xSplit="2" ySplit="8" topLeftCell="AC49" activePane="bottomRight" state="frozen"/>
      <selection activeCell="X24" sqref="X24"/>
      <selection pane="topRight" activeCell="X24" sqref="X24"/>
      <selection pane="bottomLeft" activeCell="X24" sqref="X24"/>
      <selection pane="bottomRight" activeCell="AE65" sqref="AE65"/>
    </sheetView>
  </sheetViews>
  <sheetFormatPr defaultRowHeight="15" x14ac:dyDescent="0.25"/>
  <cols>
    <col min="1" max="1" width="6.7109375" style="179" customWidth="1"/>
    <col min="2" max="2" width="62.42578125" style="20" bestFit="1" customWidth="1"/>
    <col min="3" max="5" width="10.5703125" bestFit="1" customWidth="1"/>
    <col min="6" max="6" width="11.140625" bestFit="1" customWidth="1"/>
    <col min="7" max="7" width="10" bestFit="1" customWidth="1"/>
    <col min="8" max="8" width="11" bestFit="1" customWidth="1"/>
    <col min="9" max="10" width="10.5703125" bestFit="1" customWidth="1"/>
    <col min="11" max="11" width="11" bestFit="1" customWidth="1"/>
    <col min="12" max="14" width="10.5703125" bestFit="1" customWidth="1"/>
    <col min="15" max="18" width="11.140625" bestFit="1" customWidth="1"/>
    <col min="19" max="22" width="11.140625" style="89" bestFit="1" customWidth="1"/>
    <col min="23" max="23" width="12.7109375" style="89" customWidth="1"/>
    <col min="24" max="29" width="11.7109375" style="89" customWidth="1"/>
    <col min="30" max="30" width="12" style="337" customWidth="1"/>
    <col min="31" max="31" width="11.85546875" style="89" customWidth="1"/>
    <col min="32" max="36" width="11.28515625" style="89" customWidth="1"/>
    <col min="37" max="37" width="11.28515625" style="89" hidden="1" customWidth="1"/>
    <col min="39" max="39" width="12.140625" bestFit="1" customWidth="1"/>
  </cols>
  <sheetData>
    <row r="4" spans="1:37" x14ac:dyDescent="0.25">
      <c r="A4" s="412"/>
      <c r="B4"/>
      <c r="C4" s="3"/>
    </row>
    <row r="5" spans="1:37" x14ac:dyDescent="0.25">
      <c r="A5" s="412"/>
      <c r="B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8" spans="1:37" s="20" customFormat="1" ht="13.5" customHeight="1" x14ac:dyDescent="0.15">
      <c r="A8" s="179"/>
      <c r="B8" s="21" t="s">
        <v>935</v>
      </c>
      <c r="C8" s="22" t="s">
        <v>1120</v>
      </c>
      <c r="D8" s="22" t="s">
        <v>1121</v>
      </c>
      <c r="E8" s="22" t="s">
        <v>1122</v>
      </c>
      <c r="F8" s="22" t="s">
        <v>1123</v>
      </c>
      <c r="G8" s="22" t="s">
        <v>1124</v>
      </c>
      <c r="H8" s="22" t="s">
        <v>1125</v>
      </c>
      <c r="I8" s="22" t="s">
        <v>1126</v>
      </c>
      <c r="J8" s="22" t="s">
        <v>1127</v>
      </c>
      <c r="K8" s="22" t="s">
        <v>1128</v>
      </c>
      <c r="L8" s="22" t="s">
        <v>1129</v>
      </c>
      <c r="M8" s="22" t="s">
        <v>1130</v>
      </c>
      <c r="N8" s="22" t="s">
        <v>1131</v>
      </c>
      <c r="O8" s="22" t="s">
        <v>1132</v>
      </c>
      <c r="P8" s="22" t="s">
        <v>1133</v>
      </c>
      <c r="Q8" s="22" t="s">
        <v>1134</v>
      </c>
      <c r="R8" s="22" t="s">
        <v>1135</v>
      </c>
      <c r="S8" s="85" t="s">
        <v>1136</v>
      </c>
      <c r="T8" s="85" t="s">
        <v>1137</v>
      </c>
      <c r="U8" s="85" t="s">
        <v>1138</v>
      </c>
      <c r="V8" s="85" t="s">
        <v>1112</v>
      </c>
      <c r="W8" s="85" t="s">
        <v>1113</v>
      </c>
      <c r="X8" s="85" t="s">
        <v>1114</v>
      </c>
      <c r="Y8" s="85" t="s">
        <v>1115</v>
      </c>
      <c r="Z8" s="85" t="s">
        <v>1116</v>
      </c>
      <c r="AA8" s="85" t="s">
        <v>1117</v>
      </c>
      <c r="AB8" s="85" t="s">
        <v>1118</v>
      </c>
      <c r="AC8" s="85" t="s">
        <v>1119</v>
      </c>
      <c r="AD8" s="354"/>
      <c r="AE8" s="85" t="s">
        <v>44</v>
      </c>
      <c r="AF8" s="85" t="s">
        <v>45</v>
      </c>
      <c r="AG8" s="85" t="s">
        <v>46</v>
      </c>
      <c r="AH8" s="85" t="s">
        <v>47</v>
      </c>
      <c r="AI8" s="85" t="s">
        <v>48</v>
      </c>
      <c r="AJ8" s="85" t="s">
        <v>714</v>
      </c>
      <c r="AK8" s="323"/>
    </row>
    <row r="9" spans="1:37" s="20" customFormat="1" ht="6" customHeight="1" x14ac:dyDescent="0.15">
      <c r="A9" s="179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354"/>
      <c r="AE9" s="280"/>
      <c r="AF9" s="280"/>
      <c r="AG9" s="84"/>
      <c r="AH9" s="84"/>
      <c r="AI9" s="84"/>
      <c r="AJ9" s="84"/>
      <c r="AK9" s="84"/>
    </row>
    <row r="10" spans="1:37" x14ac:dyDescent="0.25">
      <c r="A10" s="268" t="s">
        <v>715</v>
      </c>
      <c r="B10" s="150" t="s">
        <v>927</v>
      </c>
      <c r="C10" s="151">
        <v>1335.011</v>
      </c>
      <c r="D10" s="151">
        <v>1629.2170000000001</v>
      </c>
      <c r="E10" s="151">
        <v>1609.5989999999999</v>
      </c>
      <c r="F10" s="151">
        <v>2267.2779999999998</v>
      </c>
      <c r="G10" s="151">
        <v>1251.92</v>
      </c>
      <c r="H10" s="151">
        <v>374.01</v>
      </c>
      <c r="I10" s="151">
        <v>1378.7670000000001</v>
      </c>
      <c r="J10" s="151">
        <v>2264.078</v>
      </c>
      <c r="K10" s="151">
        <v>996.80700000000002</v>
      </c>
      <c r="L10" s="151">
        <v>1532.248</v>
      </c>
      <c r="M10" s="151">
        <v>1743.1969999999999</v>
      </c>
      <c r="N10" s="151">
        <v>2423.643</v>
      </c>
      <c r="O10" s="151">
        <v>1529.6659999999999</v>
      </c>
      <c r="P10" s="151">
        <v>2114.2510000000002</v>
      </c>
      <c r="Q10" s="151">
        <v>1820.43</v>
      </c>
      <c r="R10" s="151">
        <v>2536.0070000000001</v>
      </c>
      <c r="S10" s="212">
        <v>1595.365</v>
      </c>
      <c r="T10" s="212">
        <v>2137.6060000000002</v>
      </c>
      <c r="U10" s="212">
        <v>2004.077</v>
      </c>
      <c r="V10" s="212">
        <v>2997.74</v>
      </c>
      <c r="W10" s="212">
        <v>1881.3328815771779</v>
      </c>
      <c r="X10" s="212">
        <v>2398.1688389622691</v>
      </c>
      <c r="Y10" s="212">
        <v>2355.0187131686307</v>
      </c>
      <c r="Z10" s="212">
        <v>3355.1297689758394</v>
      </c>
      <c r="AA10" s="212">
        <v>2109.95567278</v>
      </c>
      <c r="AB10" s="212">
        <v>2717.4236587552205</v>
      </c>
      <c r="AC10" s="212">
        <v>2432.3115835000003</v>
      </c>
      <c r="AE10" s="281">
        <v>6841.1049999999996</v>
      </c>
      <c r="AF10" s="262">
        <v>5268.7749999999996</v>
      </c>
      <c r="AG10" s="262">
        <v>6695.8950000000004</v>
      </c>
      <c r="AH10" s="262">
        <v>8000.3540000000012</v>
      </c>
      <c r="AI10" s="262">
        <v>8734.7880000000005</v>
      </c>
      <c r="AJ10" s="262">
        <v>9989.6502028039176</v>
      </c>
      <c r="AK10" s="262"/>
    </row>
    <row r="11" spans="1:37" x14ac:dyDescent="0.25">
      <c r="A11" s="268" t="s">
        <v>716</v>
      </c>
      <c r="B11" s="255" t="s">
        <v>928</v>
      </c>
      <c r="C11" s="256">
        <v>-294.49799999999999</v>
      </c>
      <c r="D11" s="256">
        <v>-368.887</v>
      </c>
      <c r="E11" s="256">
        <v>-367.71</v>
      </c>
      <c r="F11" s="256">
        <v>-524.83299999999997</v>
      </c>
      <c r="G11" s="256">
        <v>-275</v>
      </c>
      <c r="H11" s="256">
        <v>-79.510999999999996</v>
      </c>
      <c r="I11" s="256">
        <v>-311.51100000000002</v>
      </c>
      <c r="J11" s="256">
        <v>-516.61400000000003</v>
      </c>
      <c r="K11" s="256">
        <v>-220.73099999999999</v>
      </c>
      <c r="L11" s="256">
        <v>-356.65800000000002</v>
      </c>
      <c r="M11" s="256">
        <v>-403.79</v>
      </c>
      <c r="N11" s="256">
        <v>-561.51199999999994</v>
      </c>
      <c r="O11" s="256">
        <v>-332.642</v>
      </c>
      <c r="P11" s="256">
        <v>-484.012</v>
      </c>
      <c r="Q11" s="256">
        <v>-412.89</v>
      </c>
      <c r="R11" s="256">
        <v>-587.26099999999997</v>
      </c>
      <c r="S11" s="257">
        <v>-354.78800000000001</v>
      </c>
      <c r="T11" s="257">
        <v>-494.64400000000001</v>
      </c>
      <c r="U11" s="257">
        <v>-461.40100000000001</v>
      </c>
      <c r="V11" s="257">
        <v>-704.63699999999994</v>
      </c>
      <c r="W11" s="257">
        <v>-428.32475592999998</v>
      </c>
      <c r="X11" s="257">
        <v>-566.55947058999982</v>
      </c>
      <c r="Y11" s="257">
        <v>-555.20861041000001</v>
      </c>
      <c r="Z11" s="257">
        <v>-803.01850391000005</v>
      </c>
      <c r="AA11" s="257">
        <v>-497.87696176999998</v>
      </c>
      <c r="AB11" s="257">
        <v>-658.96074452999994</v>
      </c>
      <c r="AC11" s="257">
        <v>-591.45061830000009</v>
      </c>
      <c r="AE11" s="282">
        <v>-1555.9279999999999</v>
      </c>
      <c r="AF11" s="257">
        <v>-1182.636</v>
      </c>
      <c r="AG11" s="257">
        <v>-1542.691</v>
      </c>
      <c r="AH11" s="257">
        <v>-1816.8049999999998</v>
      </c>
      <c r="AI11" s="257">
        <v>-2015.47</v>
      </c>
      <c r="AJ11" s="257">
        <v>-2353.1113408399997</v>
      </c>
      <c r="AK11" s="257"/>
    </row>
    <row r="12" spans="1:37" s="20" customFormat="1" ht="6" customHeight="1" x14ac:dyDescent="0.25">
      <c r="A12" s="179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8"/>
      <c r="S12" s="84"/>
      <c r="T12" s="84"/>
      <c r="U12" s="84"/>
      <c r="V12" s="84"/>
      <c r="W12" s="84"/>
      <c r="X12" s="84"/>
      <c r="Y12" s="84"/>
      <c r="Z12" s="84"/>
      <c r="AA12" s="84"/>
      <c r="AB12" s="84">
        <v>0</v>
      </c>
      <c r="AC12" s="84">
        <v>0</v>
      </c>
      <c r="AD12" s="337"/>
      <c r="AE12" s="280"/>
      <c r="AF12" s="280"/>
      <c r="AG12" s="283"/>
      <c r="AH12" s="283"/>
      <c r="AI12" s="283"/>
      <c r="AJ12" s="283"/>
      <c r="AK12" s="283"/>
    </row>
    <row r="13" spans="1:37" x14ac:dyDescent="0.25">
      <c r="A13" s="268" t="s">
        <v>717</v>
      </c>
      <c r="B13" s="243" t="s">
        <v>929</v>
      </c>
      <c r="C13" s="194">
        <v>1040.5129999999999</v>
      </c>
      <c r="D13" s="194">
        <v>1260.3300000000002</v>
      </c>
      <c r="E13" s="194">
        <v>1241.8889999999999</v>
      </c>
      <c r="F13" s="194">
        <v>1742.4449999999997</v>
      </c>
      <c r="G13" s="194">
        <v>976.92000000000007</v>
      </c>
      <c r="H13" s="194">
        <v>294.49900000000002</v>
      </c>
      <c r="I13" s="194">
        <v>1067.2560000000001</v>
      </c>
      <c r="J13" s="194">
        <v>1747.4639999999999</v>
      </c>
      <c r="K13" s="194">
        <v>776.07600000000002</v>
      </c>
      <c r="L13" s="194">
        <v>1175.5900000000001</v>
      </c>
      <c r="M13" s="194">
        <v>1339.4069999999999</v>
      </c>
      <c r="N13" s="194">
        <v>1862.1310000000001</v>
      </c>
      <c r="O13" s="194">
        <v>1197.0239999999999</v>
      </c>
      <c r="P13" s="194">
        <v>1630.2390000000003</v>
      </c>
      <c r="Q13" s="194">
        <v>1407.54</v>
      </c>
      <c r="R13" s="194">
        <v>1948.7460000000001</v>
      </c>
      <c r="S13" s="244">
        <v>1240.577</v>
      </c>
      <c r="T13" s="244">
        <v>1642.9620000000002</v>
      </c>
      <c r="U13" s="244">
        <v>1542.6759999999999</v>
      </c>
      <c r="V13" s="244">
        <v>2293.1030000000001</v>
      </c>
      <c r="W13" s="244">
        <v>1453.0081256471778</v>
      </c>
      <c r="X13" s="244">
        <v>1831.6093683722693</v>
      </c>
      <c r="Y13" s="244">
        <v>1799.8101027586308</v>
      </c>
      <c r="Z13" s="244">
        <v>2552.1112650658397</v>
      </c>
      <c r="AA13" s="244">
        <v>1612.0821440300001</v>
      </c>
      <c r="AB13" s="244">
        <v>2058.4629142252197</v>
      </c>
      <c r="AC13" s="244">
        <v>1840.8609651999998</v>
      </c>
      <c r="AD13" s="355"/>
      <c r="AE13" s="284">
        <v>5285.1769999999997</v>
      </c>
      <c r="AF13" s="244">
        <v>4086.1390000000001</v>
      </c>
      <c r="AG13" s="244">
        <v>5153.2040000000006</v>
      </c>
      <c r="AH13" s="244">
        <v>6183.549</v>
      </c>
      <c r="AI13" s="244">
        <v>6719.3180000000002</v>
      </c>
      <c r="AJ13" s="244">
        <v>7636.5388619639161</v>
      </c>
      <c r="AK13" s="244"/>
    </row>
    <row r="14" spans="1:37" x14ac:dyDescent="0.25">
      <c r="A14" s="269" t="s">
        <v>718</v>
      </c>
      <c r="B14" s="245" t="s">
        <v>718</v>
      </c>
      <c r="C14" s="27">
        <v>767.07500000000005</v>
      </c>
      <c r="D14" s="27">
        <v>957.68100000000004</v>
      </c>
      <c r="E14" s="27">
        <v>974.83299999999997</v>
      </c>
      <c r="F14" s="27">
        <v>1426.3610000000001</v>
      </c>
      <c r="G14" s="27">
        <v>713.68700000000001</v>
      </c>
      <c r="H14" s="27">
        <v>194.30099999999999</v>
      </c>
      <c r="I14" s="27">
        <v>820.64400000000001</v>
      </c>
      <c r="J14" s="27">
        <v>1392.42</v>
      </c>
      <c r="K14" s="27">
        <v>565.48800000000006</v>
      </c>
      <c r="L14" s="27">
        <v>951.28899999999999</v>
      </c>
      <c r="M14" s="27">
        <v>1085.4829999999999</v>
      </c>
      <c r="N14" s="27">
        <v>1601.8019999999999</v>
      </c>
      <c r="O14" s="27">
        <v>910.79</v>
      </c>
      <c r="P14" s="27">
        <v>1328.848</v>
      </c>
      <c r="Q14" s="27">
        <v>1133.894</v>
      </c>
      <c r="R14" s="27">
        <v>1647.54</v>
      </c>
      <c r="S14" s="277">
        <v>966.005</v>
      </c>
      <c r="T14" s="277">
        <v>1351.0429999999999</v>
      </c>
      <c r="U14" s="277">
        <v>1276.9179999999999</v>
      </c>
      <c r="V14" s="277">
        <v>1957.614</v>
      </c>
      <c r="W14" s="98">
        <v>1180.6838950271767</v>
      </c>
      <c r="X14" s="98">
        <v>1528.6155363622686</v>
      </c>
      <c r="Y14" s="98">
        <v>1514.4862401786313</v>
      </c>
      <c r="Z14" s="98">
        <v>2239.1495062158392</v>
      </c>
      <c r="AA14" s="98">
        <v>1364.1040301099999</v>
      </c>
      <c r="AB14" s="98">
        <v>1795.0401424052209</v>
      </c>
      <c r="AC14" s="98">
        <v>1648.7081609399995</v>
      </c>
      <c r="AD14" s="355"/>
      <c r="AE14" s="285">
        <v>4125.95</v>
      </c>
      <c r="AF14" s="277">
        <v>3121.0520000000001</v>
      </c>
      <c r="AG14" s="277">
        <v>4204.0619999999999</v>
      </c>
      <c r="AH14" s="277">
        <v>5021.0720000000001</v>
      </c>
      <c r="AI14" s="277">
        <v>5551.58</v>
      </c>
      <c r="AJ14" s="277">
        <v>6462.9351777839156</v>
      </c>
      <c r="AK14" s="277"/>
    </row>
    <row r="15" spans="1:37" x14ac:dyDescent="0.25">
      <c r="A15" s="269" t="s">
        <v>719</v>
      </c>
      <c r="B15" s="245" t="s">
        <v>930</v>
      </c>
      <c r="C15" s="27">
        <v>213.65899999999999</v>
      </c>
      <c r="D15" s="27">
        <v>235.74299999999999</v>
      </c>
      <c r="E15" s="27">
        <v>210.74600000000001</v>
      </c>
      <c r="F15" s="27">
        <v>265.75099999999998</v>
      </c>
      <c r="G15" s="27">
        <v>191.76</v>
      </c>
      <c r="H15" s="27">
        <v>80.819000000000003</v>
      </c>
      <c r="I15" s="27">
        <v>228.071</v>
      </c>
      <c r="J15" s="27">
        <v>301.18700000000001</v>
      </c>
      <c r="K15" s="27">
        <v>142.893</v>
      </c>
      <c r="L15" s="27">
        <v>182.654</v>
      </c>
      <c r="M15" s="27">
        <v>199.76</v>
      </c>
      <c r="N15" s="27">
        <v>231.26400000000001</v>
      </c>
      <c r="O15" s="27">
        <v>214.30099999999999</v>
      </c>
      <c r="P15" s="27">
        <v>241.72399999999999</v>
      </c>
      <c r="Q15" s="27">
        <v>195.29499999999999</v>
      </c>
      <c r="R15" s="27">
        <v>232.09299999999999</v>
      </c>
      <c r="S15" s="277">
        <v>191.261</v>
      </c>
      <c r="T15" s="277">
        <v>198.286</v>
      </c>
      <c r="U15" s="277">
        <v>173.26400000000001</v>
      </c>
      <c r="V15" s="277">
        <v>222.30799999999999</v>
      </c>
      <c r="W15" s="98">
        <v>150.53847233999997</v>
      </c>
      <c r="X15" s="98">
        <v>176.89609395000002</v>
      </c>
      <c r="Y15" s="98">
        <v>162.8086093</v>
      </c>
      <c r="Z15" s="98">
        <v>205.50813026</v>
      </c>
      <c r="AA15" s="98">
        <v>145.56856886000003</v>
      </c>
      <c r="AB15" s="98">
        <v>171.48618789000002</v>
      </c>
      <c r="AC15" s="98">
        <v>120.33040349999999</v>
      </c>
      <c r="AD15" s="355"/>
      <c r="AE15" s="285">
        <v>925.899</v>
      </c>
      <c r="AF15" s="277">
        <v>801.83699999999999</v>
      </c>
      <c r="AG15" s="277">
        <v>756.57100000000003</v>
      </c>
      <c r="AH15" s="277">
        <v>883.4129999999999</v>
      </c>
      <c r="AI15" s="277">
        <v>785.11900000000003</v>
      </c>
      <c r="AJ15" s="277">
        <v>695.75130584999999</v>
      </c>
      <c r="AK15" s="277"/>
    </row>
    <row r="16" spans="1:37" s="1" customFormat="1" x14ac:dyDescent="0.25">
      <c r="A16" s="270" t="s">
        <v>720</v>
      </c>
      <c r="B16" s="239" t="s">
        <v>931</v>
      </c>
      <c r="C16" s="197">
        <v>980.73400000000004</v>
      </c>
      <c r="D16" s="197">
        <v>1193.424</v>
      </c>
      <c r="E16" s="197">
        <v>1185.579</v>
      </c>
      <c r="F16" s="197">
        <v>1692.1120000000001</v>
      </c>
      <c r="G16" s="197">
        <v>905.447</v>
      </c>
      <c r="H16" s="197">
        <v>275.12</v>
      </c>
      <c r="I16" s="197">
        <v>1048.7149999999999</v>
      </c>
      <c r="J16" s="197">
        <v>1693.607</v>
      </c>
      <c r="K16" s="197">
        <v>708.38100000000009</v>
      </c>
      <c r="L16" s="197">
        <v>1133.943</v>
      </c>
      <c r="M16" s="197">
        <v>1285.2429999999999</v>
      </c>
      <c r="N16" s="197">
        <v>1833.0659999999998</v>
      </c>
      <c r="O16" s="197">
        <v>1125.0909999999999</v>
      </c>
      <c r="P16" s="197">
        <v>1570.5719999999999</v>
      </c>
      <c r="Q16" s="197">
        <v>1329.1890000000001</v>
      </c>
      <c r="R16" s="197">
        <v>1879.633</v>
      </c>
      <c r="S16" s="278">
        <v>1157.2660000000001</v>
      </c>
      <c r="T16" s="278">
        <v>1549.329</v>
      </c>
      <c r="U16" s="278">
        <v>1450.1819999999998</v>
      </c>
      <c r="V16" s="278">
        <v>2179.922</v>
      </c>
      <c r="W16" s="97">
        <v>1331.2223673671767</v>
      </c>
      <c r="X16" s="97">
        <v>1705.5116303122686</v>
      </c>
      <c r="Y16" s="97">
        <v>1677.2948494786312</v>
      </c>
      <c r="Z16" s="97">
        <v>2444.6577398858394</v>
      </c>
      <c r="AA16" s="97">
        <v>1509.6692626399999</v>
      </c>
      <c r="AB16" s="97">
        <v>1966.5263665852208</v>
      </c>
      <c r="AC16" s="97">
        <v>1769.0386011199998</v>
      </c>
      <c r="AD16" s="355"/>
      <c r="AE16" s="286">
        <v>5051.8490000000002</v>
      </c>
      <c r="AF16" s="278">
        <v>3922.8890000000001</v>
      </c>
      <c r="AG16" s="278">
        <v>4960.6329999999998</v>
      </c>
      <c r="AH16" s="278">
        <v>5904.4849999999997</v>
      </c>
      <c r="AI16" s="278">
        <v>6336.6990000000005</v>
      </c>
      <c r="AJ16" s="278">
        <v>7158.6866168039151</v>
      </c>
      <c r="AK16" s="278"/>
    </row>
    <row r="17" spans="1:37" x14ac:dyDescent="0.25">
      <c r="A17" s="270" t="s">
        <v>721</v>
      </c>
      <c r="B17" s="248" t="s">
        <v>932</v>
      </c>
      <c r="C17" s="42">
        <v>4.4740000000000002</v>
      </c>
      <c r="D17" s="42">
        <v>5.8979999999999997</v>
      </c>
      <c r="E17" s="42">
        <v>3.843</v>
      </c>
      <c r="F17" s="42">
        <v>2.71</v>
      </c>
      <c r="G17" s="42">
        <v>3.1709999999999998</v>
      </c>
      <c r="H17" s="42">
        <v>3.4870000000000001</v>
      </c>
      <c r="I17" s="42">
        <v>2.4039999999999999</v>
      </c>
      <c r="J17" s="42">
        <v>4.2759999999999998</v>
      </c>
      <c r="K17" s="42">
        <v>5.2060000000000004</v>
      </c>
      <c r="L17" s="42">
        <v>3.9649999999999999</v>
      </c>
      <c r="M17" s="42">
        <v>4.5590000000000002</v>
      </c>
      <c r="N17" s="42">
        <v>3.8690000000000002</v>
      </c>
      <c r="O17" s="42">
        <v>5.5990000000000002</v>
      </c>
      <c r="P17" s="42">
        <v>4.8780000000000001</v>
      </c>
      <c r="Q17" s="42">
        <v>4.9450000000000003</v>
      </c>
      <c r="R17" s="42">
        <v>6.2709999999999999</v>
      </c>
      <c r="S17" s="87">
        <v>4.1420000000000003</v>
      </c>
      <c r="T17" s="87">
        <v>5.6589999999999998</v>
      </c>
      <c r="U17" s="87">
        <v>6.31</v>
      </c>
      <c r="V17" s="87">
        <v>9.9139999999999997</v>
      </c>
      <c r="W17" s="87">
        <v>7.9178165099999998</v>
      </c>
      <c r="X17" s="87">
        <v>8.5302546899999996</v>
      </c>
      <c r="Y17" s="87">
        <v>9.8707122500000004</v>
      </c>
      <c r="Z17" s="87">
        <v>10.558391289999999</v>
      </c>
      <c r="AA17" s="87">
        <v>5.949389319999999</v>
      </c>
      <c r="AB17" s="87">
        <v>6.3302482199999996</v>
      </c>
      <c r="AC17" s="87">
        <v>5.8724141500000009</v>
      </c>
      <c r="AD17" s="355"/>
      <c r="AE17" s="287">
        <v>16.925000000000001</v>
      </c>
      <c r="AF17" s="87">
        <v>13.337999999999999</v>
      </c>
      <c r="AG17" s="87">
        <v>17.599</v>
      </c>
      <c r="AH17" s="87">
        <v>21.693000000000001</v>
      </c>
      <c r="AI17" s="87">
        <v>26.024999999999999</v>
      </c>
      <c r="AJ17" s="87">
        <v>36.877174740000001</v>
      </c>
      <c r="AK17" s="87"/>
    </row>
    <row r="18" spans="1:37" x14ac:dyDescent="0.25">
      <c r="A18" s="271" t="s">
        <v>722</v>
      </c>
      <c r="B18" s="249" t="s">
        <v>933</v>
      </c>
      <c r="C18" s="35">
        <v>985.20800000000008</v>
      </c>
      <c r="D18" s="35">
        <v>1199.3219999999999</v>
      </c>
      <c r="E18" s="35">
        <v>1189.422</v>
      </c>
      <c r="F18" s="35">
        <v>1694.8220000000001</v>
      </c>
      <c r="G18" s="35">
        <v>908.61800000000005</v>
      </c>
      <c r="H18" s="35">
        <v>278.60700000000003</v>
      </c>
      <c r="I18" s="35">
        <v>1051.1189999999999</v>
      </c>
      <c r="J18" s="35">
        <v>1697.883</v>
      </c>
      <c r="K18" s="35">
        <v>713.5870000000001</v>
      </c>
      <c r="L18" s="35">
        <v>1137.9079999999999</v>
      </c>
      <c r="M18" s="35">
        <v>1289.8019999999999</v>
      </c>
      <c r="N18" s="35">
        <v>1836.9349999999997</v>
      </c>
      <c r="O18" s="35">
        <v>1130.6899999999998</v>
      </c>
      <c r="P18" s="35">
        <v>1575.4499999999998</v>
      </c>
      <c r="Q18" s="35">
        <v>1334.134</v>
      </c>
      <c r="R18" s="35">
        <v>1885.904</v>
      </c>
      <c r="S18" s="83">
        <v>1161.4080000000001</v>
      </c>
      <c r="T18" s="83">
        <v>1554.9880000000001</v>
      </c>
      <c r="U18" s="83">
        <v>1456.4919999999997</v>
      </c>
      <c r="V18" s="83">
        <v>2189.8360000000002</v>
      </c>
      <c r="W18" s="83">
        <v>1339.1401838771767</v>
      </c>
      <c r="X18" s="83">
        <v>1714.0418850022686</v>
      </c>
      <c r="Y18" s="83">
        <v>1687.1655617286312</v>
      </c>
      <c r="Z18" s="83">
        <v>2455.21613117584</v>
      </c>
      <c r="AA18" s="83">
        <v>1515.6186519599999</v>
      </c>
      <c r="AB18" s="83">
        <v>1972.8566148052207</v>
      </c>
      <c r="AC18" s="83">
        <v>1774.9110152699998</v>
      </c>
      <c r="AD18" s="355"/>
      <c r="AE18" s="288">
        <v>5068.7739999999994</v>
      </c>
      <c r="AF18" s="83">
        <v>3936.2269999999999</v>
      </c>
      <c r="AG18" s="83">
        <v>4978.2319999999991</v>
      </c>
      <c r="AH18" s="83">
        <v>5926.1779999999999</v>
      </c>
      <c r="AI18" s="83">
        <v>6362.7240000000002</v>
      </c>
      <c r="AJ18" s="83">
        <v>7195.5637915439147</v>
      </c>
      <c r="AK18" s="83"/>
    </row>
    <row r="19" spans="1:37" x14ac:dyDescent="0.25">
      <c r="A19" s="268" t="s">
        <v>723</v>
      </c>
      <c r="B19" s="250" t="s">
        <v>934</v>
      </c>
      <c r="C19" s="251">
        <v>55.305</v>
      </c>
      <c r="D19" s="251">
        <v>61.008000000000003</v>
      </c>
      <c r="E19" s="251">
        <v>52.466999999999999</v>
      </c>
      <c r="F19" s="251">
        <v>47.622</v>
      </c>
      <c r="G19" s="251">
        <v>68.231999999999999</v>
      </c>
      <c r="H19" s="251">
        <v>15.885</v>
      </c>
      <c r="I19" s="251">
        <v>16.032</v>
      </c>
      <c r="J19" s="251">
        <v>49.11</v>
      </c>
      <c r="K19" s="251">
        <v>62.488</v>
      </c>
      <c r="L19" s="251">
        <v>37.682000000000002</v>
      </c>
      <c r="M19" s="251">
        <v>49.604999999999997</v>
      </c>
      <c r="N19" s="251">
        <v>25.199000000000002</v>
      </c>
      <c r="O19" s="251">
        <v>66.334999999999994</v>
      </c>
      <c r="P19" s="251">
        <v>54.79</v>
      </c>
      <c r="Q19" s="251">
        <v>73.406000000000006</v>
      </c>
      <c r="R19" s="251">
        <v>62.841999999999999</v>
      </c>
      <c r="S19" s="251">
        <v>79.168999999999997</v>
      </c>
      <c r="T19" s="251">
        <v>87.974000000000004</v>
      </c>
      <c r="U19" s="251">
        <v>86.182000000000002</v>
      </c>
      <c r="V19" s="251">
        <v>103.26600000000001</v>
      </c>
      <c r="W19" s="252">
        <v>113.86794177000111</v>
      </c>
      <c r="X19" s="252">
        <v>117.5674536100004</v>
      </c>
      <c r="Y19" s="252">
        <v>112.64454102999963</v>
      </c>
      <c r="Z19" s="252">
        <v>96.89513389000011</v>
      </c>
      <c r="AA19" s="252">
        <v>96.460059049999998</v>
      </c>
      <c r="AB19" s="252">
        <v>85.606299419999885</v>
      </c>
      <c r="AC19" s="252">
        <v>65.949949930000002</v>
      </c>
      <c r="AD19" s="355"/>
      <c r="AE19" s="201">
        <v>216.40199999999999</v>
      </c>
      <c r="AF19" s="202">
        <v>149.25900000000001</v>
      </c>
      <c r="AG19" s="202">
        <v>174.97400000000002</v>
      </c>
      <c r="AH19" s="202">
        <v>257.37299999999999</v>
      </c>
      <c r="AI19" s="314">
        <v>356.59100000000001</v>
      </c>
      <c r="AJ19" s="314">
        <v>440.97507042000132</v>
      </c>
      <c r="AK19" s="3"/>
    </row>
    <row r="20" spans="1:37" s="20" customFormat="1" ht="6" customHeight="1" x14ac:dyDescent="0.25">
      <c r="A20" s="179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8"/>
      <c r="S20" s="84"/>
      <c r="T20" s="84"/>
      <c r="U20" s="84"/>
      <c r="V20" s="84"/>
      <c r="W20" s="84"/>
      <c r="X20" s="84"/>
      <c r="Y20" s="84"/>
      <c r="Z20" s="84"/>
      <c r="AA20" s="84"/>
      <c r="AB20" s="84">
        <v>0</v>
      </c>
      <c r="AC20" s="84">
        <v>0</v>
      </c>
      <c r="AD20" s="355"/>
      <c r="AE20" s="280"/>
      <c r="AF20" s="280"/>
      <c r="AG20" s="283"/>
      <c r="AH20" s="283"/>
      <c r="AI20" s="283"/>
      <c r="AJ20" s="283"/>
      <c r="AK20" s="283"/>
    </row>
    <row r="21" spans="1:37" x14ac:dyDescent="0.25">
      <c r="A21" s="268" t="s">
        <v>724</v>
      </c>
      <c r="B21" s="253" t="s">
        <v>936</v>
      </c>
      <c r="C21" s="191">
        <v>-539.08000000000004</v>
      </c>
      <c r="D21" s="191">
        <v>-640.18700000000001</v>
      </c>
      <c r="E21" s="191">
        <v>-654.03200000000004</v>
      </c>
      <c r="F21" s="191">
        <v>-883.76599999999996</v>
      </c>
      <c r="G21" s="191">
        <v>-500.51900000000001</v>
      </c>
      <c r="H21" s="191">
        <v>-151.23699999999999</v>
      </c>
      <c r="I21" s="191">
        <v>-612.12599999999998</v>
      </c>
      <c r="J21" s="191">
        <v>-924.97799999999995</v>
      </c>
      <c r="K21" s="191">
        <v>-425.07900000000001</v>
      </c>
      <c r="L21" s="191">
        <v>-627.154</v>
      </c>
      <c r="M21" s="191">
        <v>-740.06899999999996</v>
      </c>
      <c r="N21" s="191">
        <v>-963.596</v>
      </c>
      <c r="O21" s="191">
        <v>-629.60357073</v>
      </c>
      <c r="P21" s="191">
        <v>-793.78481690000012</v>
      </c>
      <c r="Q21" s="191">
        <v>-713.68997750999995</v>
      </c>
      <c r="R21" s="191">
        <v>-940.36184959000002</v>
      </c>
      <c r="S21" s="254">
        <v>-616.05600000000004</v>
      </c>
      <c r="T21" s="254">
        <v>-763.62099999999998</v>
      </c>
      <c r="U21" s="254">
        <v>-745.43299999999999</v>
      </c>
      <c r="V21" s="254">
        <v>-1071.9390000000001</v>
      </c>
      <c r="W21" s="254">
        <v>-682.65871710999988</v>
      </c>
      <c r="X21" s="254">
        <v>-805.79162898000004</v>
      </c>
      <c r="Y21" s="254">
        <v>-821.30250075999993</v>
      </c>
      <c r="Z21" s="254">
        <v>-1150.2174921700002</v>
      </c>
      <c r="AA21" s="254">
        <v>-740.08396877000007</v>
      </c>
      <c r="AB21" s="254">
        <v>-891.58567937999965</v>
      </c>
      <c r="AC21" s="254">
        <v>-834.93148978000011</v>
      </c>
      <c r="AD21" s="355"/>
      <c r="AE21" s="289">
        <v>-2717.0650000000001</v>
      </c>
      <c r="AF21" s="254">
        <v>-2188.86</v>
      </c>
      <c r="AG21" s="254">
        <v>-2755.8980000000001</v>
      </c>
      <c r="AH21" s="254">
        <v>-3077.4402147300002</v>
      </c>
      <c r="AI21" s="254">
        <v>-3197.049</v>
      </c>
      <c r="AJ21" s="254">
        <v>-3459.9703390199998</v>
      </c>
      <c r="AK21" s="254"/>
    </row>
    <row r="22" spans="1:37" s="20" customFormat="1" ht="6" customHeight="1" x14ac:dyDescent="0.25">
      <c r="A22" s="179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S22" s="84"/>
      <c r="T22" s="84"/>
      <c r="U22" s="84"/>
      <c r="V22" s="84"/>
      <c r="W22" s="84"/>
      <c r="X22" s="84"/>
      <c r="Y22" s="84"/>
      <c r="Z22" s="84"/>
      <c r="AA22" s="84">
        <v>0</v>
      </c>
      <c r="AB22" s="84">
        <v>0</v>
      </c>
      <c r="AC22" s="84">
        <v>0</v>
      </c>
      <c r="AD22" s="337"/>
      <c r="AE22" s="280"/>
      <c r="AF22" s="280"/>
      <c r="AG22" s="283"/>
      <c r="AH22" s="283"/>
      <c r="AI22" s="283"/>
      <c r="AJ22" s="283"/>
      <c r="AK22" s="283"/>
    </row>
    <row r="23" spans="1:37" s="1" customFormat="1" x14ac:dyDescent="0.25">
      <c r="A23" s="268" t="s">
        <v>725</v>
      </c>
      <c r="B23" s="243" t="s">
        <v>937</v>
      </c>
      <c r="C23" s="194">
        <v>501.43299999999988</v>
      </c>
      <c r="D23" s="194">
        <v>620.14300000000014</v>
      </c>
      <c r="E23" s="194">
        <v>587.85699999999986</v>
      </c>
      <c r="F23" s="194">
        <v>858.67899999999975</v>
      </c>
      <c r="G23" s="194">
        <v>476.40100000000007</v>
      </c>
      <c r="H23" s="194">
        <v>143.26200000000003</v>
      </c>
      <c r="I23" s="194">
        <v>455.13000000000011</v>
      </c>
      <c r="J23" s="194">
        <v>822.48599999999999</v>
      </c>
      <c r="K23" s="194">
        <v>350.99700000000001</v>
      </c>
      <c r="L23" s="194">
        <v>548.43600000000015</v>
      </c>
      <c r="M23" s="194">
        <v>599.33799999999997</v>
      </c>
      <c r="N23" s="194">
        <v>898.53500000000008</v>
      </c>
      <c r="O23" s="194">
        <v>567.42042926999989</v>
      </c>
      <c r="P23" s="194">
        <v>836.45418310000014</v>
      </c>
      <c r="Q23" s="194">
        <v>693.85002249000001</v>
      </c>
      <c r="R23" s="194">
        <v>1008.3841504100001</v>
      </c>
      <c r="S23" s="244">
        <v>624.52099999999996</v>
      </c>
      <c r="T23" s="244">
        <v>879.34100000000024</v>
      </c>
      <c r="U23" s="244">
        <v>797.24299999999994</v>
      </c>
      <c r="V23" s="244">
        <v>1221.164</v>
      </c>
      <c r="W23" s="244">
        <v>770.34940853717796</v>
      </c>
      <c r="X23" s="244">
        <v>1025.8177393922692</v>
      </c>
      <c r="Y23" s="244">
        <v>978.50760199863089</v>
      </c>
      <c r="Z23" s="244">
        <v>1401.8937728958392</v>
      </c>
      <c r="AA23" s="244">
        <v>871.99817526000004</v>
      </c>
      <c r="AB23" s="244">
        <v>1166.8772348452201</v>
      </c>
      <c r="AC23" s="244">
        <v>1005.9294754199999</v>
      </c>
      <c r="AD23" s="355"/>
      <c r="AE23" s="284">
        <v>2568.1119999999996</v>
      </c>
      <c r="AF23" s="244">
        <v>1897.279</v>
      </c>
      <c r="AG23" s="244">
        <v>2397.3060000000005</v>
      </c>
      <c r="AH23" s="244">
        <v>3106.1087852700002</v>
      </c>
      <c r="AI23" s="244">
        <v>3522.2690000000002</v>
      </c>
      <c r="AJ23" s="244">
        <v>4176.5685229439168</v>
      </c>
      <c r="AK23" s="244"/>
    </row>
    <row r="24" spans="1:37" x14ac:dyDescent="0.25">
      <c r="A24" s="270" t="s">
        <v>726</v>
      </c>
      <c r="B24" s="245" t="s">
        <v>718</v>
      </c>
      <c r="C24" s="27">
        <v>394.84899999999999</v>
      </c>
      <c r="D24" s="27">
        <v>506.29300000000001</v>
      </c>
      <c r="E24" s="27">
        <v>489.17700000000002</v>
      </c>
      <c r="F24" s="27">
        <v>764.10599999999999</v>
      </c>
      <c r="G24" s="27">
        <v>373.06200000000001</v>
      </c>
      <c r="H24" s="27">
        <v>106.779</v>
      </c>
      <c r="I24" s="27">
        <v>395.87099999999998</v>
      </c>
      <c r="J24" s="27">
        <v>726.37199999999996</v>
      </c>
      <c r="K24" s="27">
        <v>262.50200000000001</v>
      </c>
      <c r="L24" s="27">
        <v>485.851</v>
      </c>
      <c r="M24" s="27">
        <v>535.17399999999998</v>
      </c>
      <c r="N24" s="27">
        <v>839.87900000000002</v>
      </c>
      <c r="O24" s="27">
        <v>464.45600000000002</v>
      </c>
      <c r="P24" s="27">
        <v>743.26499999999999</v>
      </c>
      <c r="Q24" s="27">
        <v>586.81700000000001</v>
      </c>
      <c r="R24" s="27">
        <v>911.21</v>
      </c>
      <c r="S24" s="277">
        <v>512.79399999999998</v>
      </c>
      <c r="T24" s="277">
        <v>762.51199999999994</v>
      </c>
      <c r="U24" s="277">
        <v>690.77599999999995</v>
      </c>
      <c r="V24" s="277">
        <v>1105.182</v>
      </c>
      <c r="W24" s="98">
        <v>638.49336317017674</v>
      </c>
      <c r="X24" s="98">
        <v>882.14561311656837</v>
      </c>
      <c r="Y24" s="98">
        <v>833.88149705403134</v>
      </c>
      <c r="Z24" s="98">
        <v>1266.8778019284389</v>
      </c>
      <c r="AA24" s="98">
        <v>745.24944992889982</v>
      </c>
      <c r="AB24" s="98">
        <v>1049.7953429574211</v>
      </c>
      <c r="AC24" s="98">
        <v>912.71278251399951</v>
      </c>
      <c r="AD24" s="355"/>
      <c r="AE24" s="285">
        <v>2154.4250000000002</v>
      </c>
      <c r="AF24" s="277">
        <v>1602.0839999999998</v>
      </c>
      <c r="AG24" s="277">
        <v>2123.4059999999999</v>
      </c>
      <c r="AH24" s="277">
        <v>2705.748</v>
      </c>
      <c r="AI24" s="277">
        <v>3071.2640000000001</v>
      </c>
      <c r="AJ24" s="277">
        <v>3621.3982752692159</v>
      </c>
      <c r="AK24" s="277"/>
    </row>
    <row r="25" spans="1:37" x14ac:dyDescent="0.25">
      <c r="A25" s="270" t="s">
        <v>727</v>
      </c>
      <c r="B25" s="245" t="s">
        <v>930</v>
      </c>
      <c r="C25" s="27">
        <v>52.923999999999999</v>
      </c>
      <c r="D25" s="27">
        <v>57.420999999999999</v>
      </c>
      <c r="E25" s="27">
        <v>51.338000000000001</v>
      </c>
      <c r="F25" s="27">
        <v>63.491999999999997</v>
      </c>
      <c r="G25" s="27">
        <v>40.875</v>
      </c>
      <c r="H25" s="27">
        <v>19.472999999999999</v>
      </c>
      <c r="I25" s="27">
        <v>56.905000000000001</v>
      </c>
      <c r="J25" s="27">
        <v>62.886000000000003</v>
      </c>
      <c r="K25" s="27">
        <v>26.311</v>
      </c>
      <c r="L25" s="27">
        <v>36.494</v>
      </c>
      <c r="M25" s="27">
        <v>33.82</v>
      </c>
      <c r="N25" s="27">
        <v>50.414999999999999</v>
      </c>
      <c r="O25" s="27">
        <v>41.872</v>
      </c>
      <c r="P25" s="27">
        <v>52.12</v>
      </c>
      <c r="Q25" s="27">
        <v>48.320999999999998</v>
      </c>
      <c r="R25" s="27">
        <v>51.588000000000001</v>
      </c>
      <c r="S25" s="277">
        <v>43.534999999999997</v>
      </c>
      <c r="T25" s="277">
        <v>43.12</v>
      </c>
      <c r="U25" s="277">
        <v>39.723999999999997</v>
      </c>
      <c r="V25" s="277">
        <v>55.418999999999997</v>
      </c>
      <c r="W25" s="98">
        <v>35.600531476999983</v>
      </c>
      <c r="X25" s="98">
        <v>45.936236437400019</v>
      </c>
      <c r="Y25" s="98">
        <v>49.606030144599991</v>
      </c>
      <c r="Z25" s="98">
        <v>70.108904577600015</v>
      </c>
      <c r="AA25" s="98">
        <v>47.780859110500039</v>
      </c>
      <c r="AB25" s="98">
        <v>58.229813767800017</v>
      </c>
      <c r="AC25" s="98">
        <v>52.673185045999986</v>
      </c>
      <c r="AD25" s="355"/>
      <c r="AE25" s="285">
        <v>225.17499999999998</v>
      </c>
      <c r="AF25" s="277">
        <v>180.13900000000001</v>
      </c>
      <c r="AG25" s="277">
        <v>147.04</v>
      </c>
      <c r="AH25" s="277">
        <v>193.90099999999998</v>
      </c>
      <c r="AI25" s="277">
        <v>181.798</v>
      </c>
      <c r="AJ25" s="277">
        <v>201.25170263660002</v>
      </c>
      <c r="AK25" s="277"/>
    </row>
    <row r="26" spans="1:37" s="1" customFormat="1" x14ac:dyDescent="0.25">
      <c r="A26" s="268" t="s">
        <v>728</v>
      </c>
      <c r="B26" s="239" t="s">
        <v>938</v>
      </c>
      <c r="C26" s="197">
        <v>447.77299999999997</v>
      </c>
      <c r="D26" s="197">
        <v>563.71400000000006</v>
      </c>
      <c r="E26" s="197">
        <v>540.51499999999999</v>
      </c>
      <c r="F26" s="197">
        <v>827.59799999999996</v>
      </c>
      <c r="G26" s="197">
        <v>413.93700000000001</v>
      </c>
      <c r="H26" s="197">
        <v>126.252</v>
      </c>
      <c r="I26" s="197">
        <v>452.77599999999995</v>
      </c>
      <c r="J26" s="197">
        <v>789.25799999999992</v>
      </c>
      <c r="K26" s="197">
        <v>288.81299999999999</v>
      </c>
      <c r="L26" s="197">
        <v>522.34500000000003</v>
      </c>
      <c r="M26" s="197">
        <v>568.99400000000003</v>
      </c>
      <c r="N26" s="197">
        <v>890.29399999999998</v>
      </c>
      <c r="O26" s="197">
        <v>506.32800000000003</v>
      </c>
      <c r="P26" s="197">
        <v>795.38499999999999</v>
      </c>
      <c r="Q26" s="197">
        <v>635.13800000000003</v>
      </c>
      <c r="R26" s="197">
        <v>962.798</v>
      </c>
      <c r="S26" s="278">
        <v>556.32899999999995</v>
      </c>
      <c r="T26" s="278">
        <v>805.63199999999995</v>
      </c>
      <c r="U26" s="278">
        <v>730.5</v>
      </c>
      <c r="V26" s="278">
        <v>1160.6010000000001</v>
      </c>
      <c r="W26" s="97">
        <v>674.09389464717674</v>
      </c>
      <c r="X26" s="97">
        <v>928.08184955396837</v>
      </c>
      <c r="Y26" s="97">
        <v>883.48752719863137</v>
      </c>
      <c r="Z26" s="97">
        <v>1336.9867065060391</v>
      </c>
      <c r="AA26" s="97">
        <v>793.03030903939998</v>
      </c>
      <c r="AB26" s="97">
        <v>1108.0251567252212</v>
      </c>
      <c r="AC26" s="97">
        <v>965.38596755999947</v>
      </c>
      <c r="AD26" s="355"/>
      <c r="AE26" s="286">
        <v>2379.6</v>
      </c>
      <c r="AF26" s="278">
        <v>1782.223</v>
      </c>
      <c r="AG26" s="278">
        <v>2270.4459999999999</v>
      </c>
      <c r="AH26" s="278">
        <v>2899.6490000000003</v>
      </c>
      <c r="AI26" s="278">
        <v>3253.0619999999999</v>
      </c>
      <c r="AJ26" s="278">
        <v>3822.6499779058154</v>
      </c>
      <c r="AK26" s="278"/>
    </row>
    <row r="27" spans="1:37" x14ac:dyDescent="0.25">
      <c r="A27" s="268" t="s">
        <v>729</v>
      </c>
      <c r="B27" s="248" t="s">
        <v>939</v>
      </c>
      <c r="C27" s="42">
        <v>-1.3049999999999999</v>
      </c>
      <c r="D27" s="42">
        <v>-4.2610000000000001</v>
      </c>
      <c r="E27" s="42">
        <v>-4.8120000000000003</v>
      </c>
      <c r="F27" s="42">
        <v>-16.238</v>
      </c>
      <c r="G27" s="42">
        <v>-5.5380000000000003</v>
      </c>
      <c r="H27" s="42">
        <v>1.367</v>
      </c>
      <c r="I27" s="42">
        <v>-13.55</v>
      </c>
      <c r="J27" s="42">
        <v>-16.117999999999999</v>
      </c>
      <c r="K27" s="42">
        <v>-6.7000000000000004E-2</v>
      </c>
      <c r="L27" s="42">
        <v>-11.371</v>
      </c>
      <c r="M27" s="42">
        <v>-19.052</v>
      </c>
      <c r="N27" s="42">
        <v>-15.64</v>
      </c>
      <c r="O27" s="42">
        <v>-5.1180000000000003</v>
      </c>
      <c r="P27" s="42">
        <v>-13.054</v>
      </c>
      <c r="Q27" s="42">
        <v>-14.32</v>
      </c>
      <c r="R27" s="42">
        <v>-16.888999999999999</v>
      </c>
      <c r="S27" s="87">
        <v>-10.648</v>
      </c>
      <c r="T27" s="87">
        <v>-14.018000000000001</v>
      </c>
      <c r="U27" s="87">
        <v>-19.184999999999999</v>
      </c>
      <c r="V27" s="87">
        <v>-42.451999999999998</v>
      </c>
      <c r="W27" s="87">
        <v>-17.484807770000003</v>
      </c>
      <c r="X27" s="87">
        <v>-19.666809000000004</v>
      </c>
      <c r="Y27" s="87">
        <v>-17.469596439999997</v>
      </c>
      <c r="Z27" s="87">
        <v>-31.847536630000018</v>
      </c>
      <c r="AA27" s="87">
        <v>-17.332296130000003</v>
      </c>
      <c r="AB27" s="87">
        <v>-26.646491130000001</v>
      </c>
      <c r="AC27" s="87">
        <v>-25.406478750000002</v>
      </c>
      <c r="AD27" s="355"/>
      <c r="AE27" s="287">
        <v>-26.616</v>
      </c>
      <c r="AF27" s="87">
        <v>-33.838999999999999</v>
      </c>
      <c r="AG27" s="87">
        <v>-46.13</v>
      </c>
      <c r="AH27" s="87">
        <v>-49.381</v>
      </c>
      <c r="AI27" s="87">
        <v>-86.302999999999997</v>
      </c>
      <c r="AJ27" s="87">
        <v>-86.468749840000015</v>
      </c>
      <c r="AK27" s="87"/>
    </row>
    <row r="28" spans="1:37" x14ac:dyDescent="0.25">
      <c r="A28" s="270" t="s">
        <v>730</v>
      </c>
      <c r="B28" s="249" t="s">
        <v>940</v>
      </c>
      <c r="C28" s="35">
        <v>446.46799999999996</v>
      </c>
      <c r="D28" s="35">
        <v>559.45300000000009</v>
      </c>
      <c r="E28" s="35">
        <v>535.70299999999997</v>
      </c>
      <c r="F28" s="35">
        <v>811.3599999999999</v>
      </c>
      <c r="G28" s="35">
        <v>408.399</v>
      </c>
      <c r="H28" s="35">
        <v>127.619</v>
      </c>
      <c r="I28" s="35">
        <v>439.22599999999994</v>
      </c>
      <c r="J28" s="35">
        <v>773.13999999999987</v>
      </c>
      <c r="K28" s="35">
        <v>288.74599999999998</v>
      </c>
      <c r="L28" s="35">
        <v>510.97400000000005</v>
      </c>
      <c r="M28" s="35">
        <v>549.94200000000001</v>
      </c>
      <c r="N28" s="35">
        <v>874.654</v>
      </c>
      <c r="O28" s="35">
        <v>501.21000000000004</v>
      </c>
      <c r="P28" s="35">
        <v>782.33100000000002</v>
      </c>
      <c r="Q28" s="35">
        <v>620.81799999999998</v>
      </c>
      <c r="R28" s="35">
        <v>945.90899999999999</v>
      </c>
      <c r="S28" s="83">
        <v>545.68099999999993</v>
      </c>
      <c r="T28" s="83">
        <v>791.61399999999992</v>
      </c>
      <c r="U28" s="83">
        <v>711.31500000000005</v>
      </c>
      <c r="V28" s="83">
        <v>1118.1490000000001</v>
      </c>
      <c r="W28" s="83">
        <v>656.60908687717676</v>
      </c>
      <c r="X28" s="83">
        <v>908.41504055396831</v>
      </c>
      <c r="Y28" s="83">
        <v>866.01793075863134</v>
      </c>
      <c r="Z28" s="83">
        <v>1305.139169876039</v>
      </c>
      <c r="AA28" s="83">
        <v>775.69801290939995</v>
      </c>
      <c r="AB28" s="83">
        <v>1081.3786655952213</v>
      </c>
      <c r="AC28" s="83">
        <v>939.97948880999945</v>
      </c>
      <c r="AD28" s="355"/>
      <c r="AE28" s="288">
        <v>2352.9839999999999</v>
      </c>
      <c r="AF28" s="83">
        <v>1748.3839999999998</v>
      </c>
      <c r="AG28" s="83">
        <v>2224.3159999999998</v>
      </c>
      <c r="AH28" s="83">
        <v>2850.268</v>
      </c>
      <c r="AI28" s="83">
        <v>3166.759</v>
      </c>
      <c r="AJ28" s="83">
        <v>3736.1812280658155</v>
      </c>
      <c r="AK28" s="83"/>
    </row>
    <row r="29" spans="1:37" x14ac:dyDescent="0.25">
      <c r="A29" s="268" t="s">
        <v>731</v>
      </c>
      <c r="B29" s="250" t="s">
        <v>941</v>
      </c>
      <c r="C29" s="251">
        <v>54.965000000000003</v>
      </c>
      <c r="D29" s="251">
        <v>60.69</v>
      </c>
      <c r="E29" s="251">
        <v>52.152999999999999</v>
      </c>
      <c r="F29" s="251">
        <v>47.319000000000003</v>
      </c>
      <c r="G29" s="251">
        <v>67.932000000000002</v>
      </c>
      <c r="H29" s="251">
        <v>15.635999999999999</v>
      </c>
      <c r="I29" s="251">
        <v>15.798</v>
      </c>
      <c r="J29" s="251">
        <v>48.875</v>
      </c>
      <c r="K29" s="251">
        <v>62.249000000000002</v>
      </c>
      <c r="L29" s="251">
        <v>37.460999999999999</v>
      </c>
      <c r="M29" s="251">
        <v>49.396000000000001</v>
      </c>
      <c r="N29" s="251">
        <v>23.884</v>
      </c>
      <c r="O29" s="251">
        <v>66.209000000000003</v>
      </c>
      <c r="P29" s="251">
        <v>54.125</v>
      </c>
      <c r="Q29" s="251">
        <v>73.031999999999996</v>
      </c>
      <c r="R29" s="251">
        <v>62.475000000000001</v>
      </c>
      <c r="S29" s="252">
        <v>78.84</v>
      </c>
      <c r="T29" s="252">
        <v>87.727999999999994</v>
      </c>
      <c r="U29" s="252">
        <v>85.927000000000007</v>
      </c>
      <c r="V29" s="252">
        <v>103.015</v>
      </c>
      <c r="W29" s="252">
        <v>113.7403216600011</v>
      </c>
      <c r="X29" s="252">
        <v>117.40268893000039</v>
      </c>
      <c r="Y29" s="252">
        <v>112.48967123999961</v>
      </c>
      <c r="Z29" s="252">
        <v>96.754542990000104</v>
      </c>
      <c r="AA29" s="252">
        <v>96.300131399999998</v>
      </c>
      <c r="AB29" s="252">
        <v>85.501974939999883</v>
      </c>
      <c r="AC29" s="252">
        <v>65.949949930000002</v>
      </c>
      <c r="AD29" s="355"/>
      <c r="AE29" s="290">
        <v>215.12700000000001</v>
      </c>
      <c r="AF29" s="252">
        <v>148.24099999999999</v>
      </c>
      <c r="AG29" s="252">
        <v>172.99</v>
      </c>
      <c r="AH29" s="252">
        <v>255.84099999999998</v>
      </c>
      <c r="AI29" s="252">
        <v>355.51</v>
      </c>
      <c r="AJ29" s="252">
        <v>440.38722494000126</v>
      </c>
      <c r="AK29" s="252"/>
    </row>
    <row r="30" spans="1:37" s="20" customFormat="1" ht="6" customHeight="1" x14ac:dyDescent="0.25">
      <c r="A30" s="179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8"/>
      <c r="S30" s="84"/>
      <c r="T30" s="84"/>
      <c r="U30" s="84"/>
      <c r="V30" s="84"/>
      <c r="W30" s="84"/>
      <c r="X30" s="84"/>
      <c r="Y30" s="84"/>
      <c r="Z30" s="84"/>
      <c r="AA30" s="84"/>
      <c r="AB30" s="84">
        <v>0</v>
      </c>
      <c r="AC30" s="84">
        <v>0</v>
      </c>
      <c r="AD30" s="337"/>
      <c r="AE30" s="280"/>
      <c r="AF30" s="280"/>
      <c r="AG30" s="283"/>
      <c r="AH30" s="283"/>
      <c r="AI30" s="283"/>
      <c r="AJ30" s="283"/>
      <c r="AK30" s="283"/>
    </row>
    <row r="31" spans="1:37" x14ac:dyDescent="0.25">
      <c r="A31" s="268" t="s">
        <v>732</v>
      </c>
      <c r="B31" s="243" t="s">
        <v>942</v>
      </c>
      <c r="C31" s="194">
        <v>109.41400000000002</v>
      </c>
      <c r="D31" s="194">
        <v>-548.01499999999999</v>
      </c>
      <c r="E31" s="194">
        <v>-529.97399999999993</v>
      </c>
      <c r="F31" s="194">
        <v>-566.452</v>
      </c>
      <c r="G31" s="194">
        <v>-526.25</v>
      </c>
      <c r="H31" s="194">
        <v>-387.74</v>
      </c>
      <c r="I31" s="194">
        <v>-494.22700000000003</v>
      </c>
      <c r="J31" s="194">
        <v>-652.64800000000002</v>
      </c>
      <c r="K31" s="194">
        <v>-520.09</v>
      </c>
      <c r="L31" s="194">
        <v>-462.69600000000003</v>
      </c>
      <c r="M31" s="194">
        <v>-639.95600000000002</v>
      </c>
      <c r="N31" s="194">
        <v>-681.76799999999992</v>
      </c>
      <c r="O31" s="194">
        <v>-738.36063499999989</v>
      </c>
      <c r="P31" s="194">
        <v>-747.2</v>
      </c>
      <c r="Q31" s="194">
        <v>-696.21</v>
      </c>
      <c r="R31" s="194">
        <v>-651.3248900000001</v>
      </c>
      <c r="S31" s="244">
        <v>-717.71599999999989</v>
      </c>
      <c r="T31" s="244">
        <v>-777.40899999999999</v>
      </c>
      <c r="U31" s="244">
        <v>-769.05700000000013</v>
      </c>
      <c r="V31" s="244">
        <v>-859.40131000000008</v>
      </c>
      <c r="W31" s="244">
        <v>-714.46747646140841</v>
      </c>
      <c r="X31" s="244">
        <v>-805.31004125999993</v>
      </c>
      <c r="Y31" s="244">
        <v>-850.5503680700001</v>
      </c>
      <c r="Z31" s="244">
        <v>-996.99573272000009</v>
      </c>
      <c r="AA31" s="244">
        <v>-798.25086680000004</v>
      </c>
      <c r="AB31" s="244">
        <v>-787.60610433919078</v>
      </c>
      <c r="AC31" s="244">
        <v>-856.28938697000012</v>
      </c>
      <c r="AD31" s="421"/>
      <c r="AE31" s="284">
        <v>-1535.027</v>
      </c>
      <c r="AF31" s="244">
        <v>-2060.8650000000002</v>
      </c>
      <c r="AG31" s="244">
        <v>-2304.5100000000002</v>
      </c>
      <c r="AH31" s="244">
        <v>-2833.0955249999997</v>
      </c>
      <c r="AI31" s="244">
        <v>-3123.5833100000004</v>
      </c>
      <c r="AJ31" s="244">
        <v>-3367.3246171314081</v>
      </c>
      <c r="AK31" s="244"/>
    </row>
    <row r="32" spans="1:37" x14ac:dyDescent="0.25">
      <c r="A32" s="272" t="s">
        <v>733</v>
      </c>
      <c r="B32" s="245" t="s">
        <v>943</v>
      </c>
      <c r="C32" s="27">
        <v>-102.081</v>
      </c>
      <c r="D32" s="27">
        <v>-94.591999999999999</v>
      </c>
      <c r="E32" s="27">
        <v>-93.216999999999999</v>
      </c>
      <c r="F32" s="27">
        <v>-110.51900000000001</v>
      </c>
      <c r="G32" s="27">
        <v>-84.281999999999996</v>
      </c>
      <c r="H32" s="27">
        <v>-84.902000000000001</v>
      </c>
      <c r="I32" s="27">
        <v>-89.322000000000003</v>
      </c>
      <c r="J32" s="27">
        <v>-129.40100000000001</v>
      </c>
      <c r="K32" s="27">
        <v>-50.417000000000002</v>
      </c>
      <c r="L32" s="27">
        <v>-101.93600000000001</v>
      </c>
      <c r="M32" s="27">
        <v>-104.788</v>
      </c>
      <c r="N32" s="27">
        <v>-106.096</v>
      </c>
      <c r="O32" s="27">
        <v>-122.34390776999999</v>
      </c>
      <c r="P32" s="27">
        <v>-114.41</v>
      </c>
      <c r="Q32" s="27">
        <v>-109.13800000000001</v>
      </c>
      <c r="R32" s="27">
        <v>-131.94499999999999</v>
      </c>
      <c r="S32" s="277">
        <v>-111.47199999999999</v>
      </c>
      <c r="T32" s="277">
        <v>-134.898</v>
      </c>
      <c r="U32" s="277">
        <v>-129.37200000000001</v>
      </c>
      <c r="V32" s="277">
        <v>-155.93931000000001</v>
      </c>
      <c r="W32" s="98">
        <v>-142.03118161999998</v>
      </c>
      <c r="X32" s="98">
        <v>-145.37991052999999</v>
      </c>
      <c r="Y32" s="98">
        <v>-164.99774911999998</v>
      </c>
      <c r="Z32" s="98">
        <v>-196.15067818000003</v>
      </c>
      <c r="AA32" s="98">
        <v>-160.88289115999999</v>
      </c>
      <c r="AB32" s="98">
        <v>-195.92176457000002</v>
      </c>
      <c r="AC32" s="98">
        <v>-177.99943314000001</v>
      </c>
      <c r="AE32" s="285">
        <v>-400.40899999999999</v>
      </c>
      <c r="AF32" s="277">
        <v>-387.90699999999998</v>
      </c>
      <c r="AG32" s="277">
        <v>-363.23700000000002</v>
      </c>
      <c r="AH32" s="277">
        <v>-477.83690776999998</v>
      </c>
      <c r="AI32" s="277">
        <v>-531.68131000000005</v>
      </c>
      <c r="AJ32" s="277">
        <v>-648.55951945000004</v>
      </c>
      <c r="AK32" s="277"/>
    </row>
    <row r="33" spans="1:37" x14ac:dyDescent="0.25">
      <c r="A33" s="272" t="s">
        <v>734</v>
      </c>
      <c r="B33" s="245" t="s">
        <v>944</v>
      </c>
      <c r="C33" s="27">
        <v>-298.76299999999998</v>
      </c>
      <c r="D33" s="27">
        <v>-333.017</v>
      </c>
      <c r="E33" s="27">
        <v>-321.95499999999998</v>
      </c>
      <c r="F33" s="27">
        <v>-397.416</v>
      </c>
      <c r="G33" s="27">
        <v>-310.06400000000002</v>
      </c>
      <c r="H33" s="27">
        <v>-172.834</v>
      </c>
      <c r="I33" s="27">
        <v>-305.00200000000001</v>
      </c>
      <c r="J33" s="27">
        <v>-439.38600000000002</v>
      </c>
      <c r="K33" s="27">
        <v>-344.32400000000001</v>
      </c>
      <c r="L33" s="27">
        <v>-348.53500000000003</v>
      </c>
      <c r="M33" s="27">
        <v>-409.89499999999998</v>
      </c>
      <c r="N33" s="27">
        <v>-492.88099999999997</v>
      </c>
      <c r="O33" s="27">
        <v>-446.51372722999997</v>
      </c>
      <c r="P33" s="27">
        <v>-464.92500000000001</v>
      </c>
      <c r="Q33" s="27">
        <v>-427.14499999999998</v>
      </c>
      <c r="R33" s="27">
        <v>-466.1044</v>
      </c>
      <c r="S33" s="277">
        <v>-393.26600000000002</v>
      </c>
      <c r="T33" s="277">
        <v>-413.83800000000002</v>
      </c>
      <c r="U33" s="277">
        <v>-411.43200000000002</v>
      </c>
      <c r="V33" s="277">
        <v>-500.93199999999996</v>
      </c>
      <c r="W33" s="98">
        <v>-423.65519422</v>
      </c>
      <c r="X33" s="98">
        <v>-462.02545395000004</v>
      </c>
      <c r="Y33" s="98">
        <v>-469.31731624000003</v>
      </c>
      <c r="Z33" s="98">
        <v>-563.21857426000008</v>
      </c>
      <c r="AA33" s="98">
        <v>-454.32</v>
      </c>
      <c r="AB33" s="98">
        <v>-523.14092895999988</v>
      </c>
      <c r="AC33" s="98">
        <v>-480.66231015000005</v>
      </c>
      <c r="AE33" s="285">
        <v>-1351.1509999999998</v>
      </c>
      <c r="AF33" s="277">
        <v>-1227.2860000000001</v>
      </c>
      <c r="AG33" s="277">
        <v>-1595.6349999999998</v>
      </c>
      <c r="AH33" s="277">
        <v>-1804.68812723</v>
      </c>
      <c r="AI33" s="277">
        <v>-1719.4680000000001</v>
      </c>
      <c r="AJ33" s="277">
        <v>-1918.2175386700001</v>
      </c>
      <c r="AK33" s="277"/>
    </row>
    <row r="34" spans="1:37" x14ac:dyDescent="0.25">
      <c r="A34" s="272" t="s">
        <v>735</v>
      </c>
      <c r="B34" s="245" t="s">
        <v>945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-0.49199999999999999</v>
      </c>
      <c r="O34" s="27">
        <v>-1.194</v>
      </c>
      <c r="P34" s="27">
        <v>-12.192</v>
      </c>
      <c r="Q34" s="27">
        <v>-20.847000000000001</v>
      </c>
      <c r="R34" s="27">
        <v>-30.038</v>
      </c>
      <c r="S34" s="277">
        <v>-44.124000000000002</v>
      </c>
      <c r="T34" s="277">
        <v>-58.962000000000003</v>
      </c>
      <c r="U34" s="277">
        <v>-64.191000000000003</v>
      </c>
      <c r="V34" s="277">
        <v>-56.6</v>
      </c>
      <c r="W34" s="98">
        <v>-41.004241581408429</v>
      </c>
      <c r="X34" s="98">
        <v>-69.051995930000004</v>
      </c>
      <c r="Y34" s="98">
        <v>-42.890540780000009</v>
      </c>
      <c r="Z34" s="98">
        <v>-49.495258079999999</v>
      </c>
      <c r="AA34" s="98">
        <v>-29.640118289999982</v>
      </c>
      <c r="AB34" s="98">
        <v>-40.152574379190867</v>
      </c>
      <c r="AC34" s="98">
        <v>-27.823990730000027</v>
      </c>
      <c r="AE34" s="285">
        <v>0</v>
      </c>
      <c r="AF34" s="277">
        <v>0</v>
      </c>
      <c r="AG34" s="277">
        <v>-0.49199999999999999</v>
      </c>
      <c r="AH34" s="277">
        <v>-64.271000000000001</v>
      </c>
      <c r="AI34" s="277">
        <v>-223.87700000000001</v>
      </c>
      <c r="AJ34" s="277">
        <v>-202.44203610140846</v>
      </c>
      <c r="AK34" s="277"/>
    </row>
    <row r="35" spans="1:37" x14ac:dyDescent="0.25">
      <c r="A35" s="272" t="s">
        <v>736</v>
      </c>
      <c r="B35" s="245" t="s">
        <v>946</v>
      </c>
      <c r="C35" s="27">
        <v>639.851</v>
      </c>
      <c r="D35" s="27">
        <v>10.598000000000001</v>
      </c>
      <c r="E35" s="27">
        <v>17.286000000000001</v>
      </c>
      <c r="F35" s="27">
        <v>50.594000000000001</v>
      </c>
      <c r="G35" s="27">
        <v>-3.8170000000000002</v>
      </c>
      <c r="H35" s="27">
        <v>-0.42</v>
      </c>
      <c r="I35" s="27">
        <v>30.167000000000002</v>
      </c>
      <c r="J35" s="27">
        <v>53.345999999999997</v>
      </c>
      <c r="K35" s="27">
        <v>6.3780000000000001</v>
      </c>
      <c r="L35" s="27">
        <v>125.77200000000001</v>
      </c>
      <c r="M35" s="27">
        <v>13.359</v>
      </c>
      <c r="N35" s="27">
        <v>63.985999999999997</v>
      </c>
      <c r="O35" s="27">
        <v>-1.4039999999999999</v>
      </c>
      <c r="P35" s="27">
        <v>13.702999999999999</v>
      </c>
      <c r="Q35" s="27">
        <v>37.491999999999997</v>
      </c>
      <c r="R35" s="27">
        <v>119.46299999999999</v>
      </c>
      <c r="S35" s="277">
        <v>5.5910000000000002</v>
      </c>
      <c r="T35" s="277">
        <v>5.6689999999999996</v>
      </c>
      <c r="U35" s="277">
        <v>14.653</v>
      </c>
      <c r="V35" s="277">
        <v>40.192999999999998</v>
      </c>
      <c r="W35" s="98">
        <v>64.316963880000017</v>
      </c>
      <c r="X35" s="98">
        <v>39.45966293</v>
      </c>
      <c r="Y35" s="98">
        <v>-5.654008499999998</v>
      </c>
      <c r="Z35" s="98">
        <v>-20.691949749999999</v>
      </c>
      <c r="AA35" s="98">
        <v>16.39720419</v>
      </c>
      <c r="AB35" s="98">
        <v>140.79181055000004</v>
      </c>
      <c r="AC35" s="98">
        <v>1.8269849799999969</v>
      </c>
      <c r="AE35" s="285">
        <v>718.32899999999995</v>
      </c>
      <c r="AF35" s="277">
        <v>79.275999999999996</v>
      </c>
      <c r="AG35" s="277">
        <v>209.495</v>
      </c>
      <c r="AH35" s="277">
        <v>169.25399999999999</v>
      </c>
      <c r="AI35" s="277">
        <v>66.105999999999995</v>
      </c>
      <c r="AJ35" s="277">
        <v>77.430668560000015</v>
      </c>
      <c r="AK35" s="277"/>
    </row>
    <row r="36" spans="1:37" x14ac:dyDescent="0.25">
      <c r="A36" s="389" t="s">
        <v>827</v>
      </c>
      <c r="B36" s="246" t="s">
        <v>882</v>
      </c>
      <c r="C36" s="205">
        <v>-129.59299999999999</v>
      </c>
      <c r="D36" s="205">
        <v>-131.00399999999999</v>
      </c>
      <c r="E36" s="205">
        <v>-132.08799999999999</v>
      </c>
      <c r="F36" s="205">
        <v>-109.111</v>
      </c>
      <c r="G36" s="205">
        <v>-128.08699999999999</v>
      </c>
      <c r="H36" s="205">
        <v>-129.584</v>
      </c>
      <c r="I36" s="205">
        <v>-130.07</v>
      </c>
      <c r="J36" s="205">
        <v>-137.20699999999999</v>
      </c>
      <c r="K36" s="205">
        <v>-131.727</v>
      </c>
      <c r="L36" s="205">
        <v>-137.99700000000001</v>
      </c>
      <c r="M36" s="205">
        <v>-138.63200000000001</v>
      </c>
      <c r="N36" s="205">
        <v>-146.285</v>
      </c>
      <c r="O36" s="205">
        <v>-166.905</v>
      </c>
      <c r="P36" s="205">
        <v>-169.376</v>
      </c>
      <c r="Q36" s="205">
        <v>-176.572</v>
      </c>
      <c r="R36" s="205">
        <v>-142.70049</v>
      </c>
      <c r="S36" s="247">
        <v>-174.44499999999999</v>
      </c>
      <c r="T36" s="247">
        <v>-175.38</v>
      </c>
      <c r="U36" s="247">
        <v>-178.715</v>
      </c>
      <c r="V36" s="247">
        <v>-186.12300000000002</v>
      </c>
      <c r="W36" s="247">
        <v>-172.09382292000001</v>
      </c>
      <c r="X36" s="247">
        <v>-168.31234377999999</v>
      </c>
      <c r="Y36" s="247">
        <v>-167.69075343</v>
      </c>
      <c r="Z36" s="247">
        <v>-167.43927245000003</v>
      </c>
      <c r="AA36" s="247">
        <v>-169.80506153999997</v>
      </c>
      <c r="AB36" s="247">
        <v>-169.18264697999999</v>
      </c>
      <c r="AC36" s="247">
        <v>-171.63063793000001</v>
      </c>
      <c r="AE36" s="291">
        <v>-501.79599999999994</v>
      </c>
      <c r="AF36" s="247">
        <v>-524.94799999999998</v>
      </c>
      <c r="AG36" s="247">
        <v>-554.64100000000008</v>
      </c>
      <c r="AH36" s="247">
        <v>-655.55349000000001</v>
      </c>
      <c r="AI36" s="247">
        <v>-714.66300000000001</v>
      </c>
      <c r="AJ36" s="247">
        <v>-675.53619147000006</v>
      </c>
      <c r="AK36" s="247"/>
    </row>
    <row r="37" spans="1:37" s="20" customFormat="1" ht="6" customHeight="1" x14ac:dyDescent="0.25">
      <c r="A37" s="179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8"/>
      <c r="S37" s="84"/>
      <c r="T37" s="84"/>
      <c r="U37" s="84"/>
      <c r="V37" s="84"/>
      <c r="W37" s="84"/>
      <c r="X37" s="84"/>
      <c r="Y37" s="84"/>
      <c r="Z37" s="84"/>
      <c r="AA37" s="84"/>
      <c r="AB37" s="84">
        <v>0</v>
      </c>
      <c r="AC37" s="84">
        <v>0</v>
      </c>
      <c r="AD37" s="337"/>
      <c r="AE37" s="280"/>
      <c r="AF37" s="280"/>
      <c r="AG37" s="283"/>
      <c r="AH37" s="283"/>
      <c r="AI37" s="283"/>
      <c r="AJ37" s="283"/>
      <c r="AK37" s="283"/>
    </row>
    <row r="38" spans="1:37" x14ac:dyDescent="0.25">
      <c r="A38" s="268" t="s">
        <v>737</v>
      </c>
      <c r="B38" s="94" t="s">
        <v>947</v>
      </c>
      <c r="C38" s="92">
        <v>610.84699999999987</v>
      </c>
      <c r="D38" s="92">
        <v>72.128000000000156</v>
      </c>
      <c r="E38" s="92">
        <v>57.882999999999925</v>
      </c>
      <c r="F38" s="92">
        <v>292.22699999999975</v>
      </c>
      <c r="G38" s="92">
        <v>-49.848999999999933</v>
      </c>
      <c r="H38" s="92">
        <v>-244.47799999999998</v>
      </c>
      <c r="I38" s="92">
        <v>-39.096999999999923</v>
      </c>
      <c r="J38" s="92">
        <v>169.83799999999997</v>
      </c>
      <c r="K38" s="92">
        <v>-169.09300000000002</v>
      </c>
      <c r="L38" s="92">
        <v>85.740000000000123</v>
      </c>
      <c r="M38" s="92">
        <v>-40.618000000000052</v>
      </c>
      <c r="N38" s="92">
        <v>216.76700000000017</v>
      </c>
      <c r="O38" s="92">
        <v>-170.94020573</v>
      </c>
      <c r="P38" s="92">
        <v>89.254183100000091</v>
      </c>
      <c r="Q38" s="92">
        <v>-2.3599775100000215</v>
      </c>
      <c r="R38" s="92">
        <v>357.05926040999998</v>
      </c>
      <c r="S38" s="95">
        <v>-93.194999999999936</v>
      </c>
      <c r="T38" s="95">
        <v>101.93200000000024</v>
      </c>
      <c r="U38" s="95">
        <v>28.185999999999808</v>
      </c>
      <c r="V38" s="95">
        <v>361.76268999999991</v>
      </c>
      <c r="W38" s="95">
        <v>55.881932075769555</v>
      </c>
      <c r="X38" s="95">
        <v>220.5076981322693</v>
      </c>
      <c r="Y38" s="95">
        <v>127.95723392863079</v>
      </c>
      <c r="Z38" s="95">
        <v>404.89798014603889</v>
      </c>
      <c r="AA38" s="95">
        <v>73.747308459999999</v>
      </c>
      <c r="AB38" s="95">
        <v>379.27113050602935</v>
      </c>
      <c r="AC38" s="95">
        <v>149.64008844999981</v>
      </c>
      <c r="AD38" s="421"/>
      <c r="AE38" s="292">
        <v>1033.0849999999996</v>
      </c>
      <c r="AF38" s="95">
        <v>-163.58599999999984</v>
      </c>
      <c r="AG38" s="95">
        <v>92.79600000000022</v>
      </c>
      <c r="AH38" s="95">
        <v>273.01326027000005</v>
      </c>
      <c r="AI38" s="95">
        <v>398.68569000000002</v>
      </c>
      <c r="AJ38" s="95">
        <v>809.24383587440798</v>
      </c>
      <c r="AK38" s="95"/>
    </row>
    <row r="39" spans="1:37" s="20" customFormat="1" ht="6" customHeight="1" x14ac:dyDescent="0.25">
      <c r="A39" s="179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8"/>
      <c r="S39" s="84"/>
      <c r="T39" s="84"/>
      <c r="U39" s="84"/>
      <c r="V39" s="84"/>
      <c r="W39" s="84"/>
      <c r="X39" s="84"/>
      <c r="Y39" s="84"/>
      <c r="Z39" s="84"/>
      <c r="AA39" s="84"/>
      <c r="AB39" s="84">
        <v>0</v>
      </c>
      <c r="AC39" s="84">
        <v>0</v>
      </c>
      <c r="AD39" s="337"/>
      <c r="AE39" s="280"/>
      <c r="AF39" s="280"/>
      <c r="AG39" s="283"/>
      <c r="AH39" s="283"/>
      <c r="AI39" s="283"/>
      <c r="AJ39" s="283"/>
      <c r="AK39" s="283"/>
    </row>
    <row r="40" spans="1:37" x14ac:dyDescent="0.25">
      <c r="A40" s="268" t="s">
        <v>738</v>
      </c>
      <c r="B40" s="185" t="s">
        <v>948</v>
      </c>
      <c r="C40" s="186">
        <v>528.19700000000012</v>
      </c>
      <c r="D40" s="186">
        <v>-32.593999999999994</v>
      </c>
      <c r="E40" s="186">
        <v>-28.837</v>
      </c>
      <c r="F40" s="186">
        <v>-77.824000000000012</v>
      </c>
      <c r="G40" s="186">
        <v>-38.989999999999995</v>
      </c>
      <c r="H40" s="186">
        <v>-41.156000000000006</v>
      </c>
      <c r="I40" s="186">
        <v>-13.092999999999989</v>
      </c>
      <c r="J40" s="186">
        <v>1.804000000000002</v>
      </c>
      <c r="K40" s="258">
        <v>-38.286999999999999</v>
      </c>
      <c r="L40" s="258">
        <v>18.643999999999984</v>
      </c>
      <c r="M40" s="258">
        <v>-41.786000000000008</v>
      </c>
      <c r="N40" s="258">
        <v>-30.373999999999995</v>
      </c>
      <c r="O40" s="258">
        <v>-68.567506579999986</v>
      </c>
      <c r="P40" s="258">
        <v>-95.621825520000016</v>
      </c>
      <c r="Q40" s="258">
        <v>-101.54145938000001</v>
      </c>
      <c r="R40" s="258">
        <v>-69.47843204000003</v>
      </c>
      <c r="S40" s="258">
        <v>-100.97708237999997</v>
      </c>
      <c r="T40" s="258">
        <v>-104.59913867999995</v>
      </c>
      <c r="U40" s="258">
        <v>-110.92688914999997</v>
      </c>
      <c r="V40" s="258">
        <v>-130.26541272</v>
      </c>
      <c r="W40" s="258">
        <v>-3.898816529999992</v>
      </c>
      <c r="X40" s="258">
        <v>-101.50883512</v>
      </c>
      <c r="Y40" s="258">
        <v>-92.128018530000006</v>
      </c>
      <c r="Z40" s="258">
        <v>-98.789890100000022</v>
      </c>
      <c r="AA40" s="258">
        <v>-77.143272710000019</v>
      </c>
      <c r="AB40" s="258">
        <v>-87.075899759999999</v>
      </c>
      <c r="AC40" s="258">
        <f>AC42+AC45+AC54+AC60</f>
        <v>-72.457231750000005</v>
      </c>
      <c r="AD40" s="421"/>
      <c r="AE40" s="258">
        <v>388.94200000000001</v>
      </c>
      <c r="AF40" s="258">
        <v>-91.435000000000002</v>
      </c>
      <c r="AG40" s="258">
        <v>-91.803000000000026</v>
      </c>
      <c r="AH40" s="258">
        <v>-335.20922352000002</v>
      </c>
      <c r="AI40" s="258">
        <v>-446.76852292999996</v>
      </c>
      <c r="AJ40" s="258">
        <v>-296.32633376999996</v>
      </c>
      <c r="AK40" s="258"/>
    </row>
    <row r="41" spans="1:37" x14ac:dyDescent="0.25">
      <c r="A41" s="268" t="s">
        <v>739</v>
      </c>
      <c r="B41" s="239" t="s">
        <v>949</v>
      </c>
      <c r="C41" s="197">
        <v>0</v>
      </c>
      <c r="D41" s="197">
        <v>0</v>
      </c>
      <c r="E41" s="197">
        <v>0</v>
      </c>
      <c r="F41" s="197">
        <v>0</v>
      </c>
      <c r="G41" s="197">
        <v>0</v>
      </c>
      <c r="H41" s="197">
        <v>0</v>
      </c>
      <c r="I41" s="197">
        <v>0</v>
      </c>
      <c r="J41" s="197">
        <v>0</v>
      </c>
      <c r="K41" s="197">
        <v>0</v>
      </c>
      <c r="L41" s="197">
        <v>0</v>
      </c>
      <c r="M41" s="197">
        <v>0</v>
      </c>
      <c r="N41" s="197">
        <v>0</v>
      </c>
      <c r="O41" s="197">
        <v>0</v>
      </c>
      <c r="P41" s="197">
        <v>0</v>
      </c>
      <c r="Q41" s="197">
        <v>0</v>
      </c>
      <c r="R41" s="197">
        <v>0</v>
      </c>
      <c r="S41" s="278">
        <v>0</v>
      </c>
      <c r="T41" s="278">
        <v>0</v>
      </c>
      <c r="U41" s="278">
        <v>0</v>
      </c>
      <c r="V41" s="278">
        <v>0</v>
      </c>
      <c r="W41" s="97">
        <v>0</v>
      </c>
      <c r="X41" s="97">
        <v>0</v>
      </c>
      <c r="Y41" s="97"/>
      <c r="Z41" s="97"/>
      <c r="AA41" s="97"/>
      <c r="AB41" s="97">
        <v>0</v>
      </c>
      <c r="AC41" s="97">
        <v>0</v>
      </c>
      <c r="AE41" s="286">
        <v>-26.053999999999998</v>
      </c>
      <c r="AF41" s="278">
        <v>0</v>
      </c>
      <c r="AG41" s="278">
        <v>0</v>
      </c>
      <c r="AH41" s="278">
        <v>0</v>
      </c>
      <c r="AI41" s="278">
        <v>0</v>
      </c>
      <c r="AJ41" s="278">
        <v>0</v>
      </c>
      <c r="AK41" s="278"/>
    </row>
    <row r="42" spans="1:37" x14ac:dyDescent="0.25">
      <c r="A42" s="268" t="s">
        <v>740</v>
      </c>
      <c r="B42" s="239" t="s">
        <v>950</v>
      </c>
      <c r="C42" s="197">
        <v>4.7870000000000026</v>
      </c>
      <c r="D42" s="197">
        <v>5.2999999999999999E-2</v>
      </c>
      <c r="E42" s="197">
        <v>-0.27800000000000002</v>
      </c>
      <c r="F42" s="197">
        <v>-1.054</v>
      </c>
      <c r="G42" s="197">
        <v>-12.436</v>
      </c>
      <c r="H42" s="197">
        <v>-0.27400000000000002</v>
      </c>
      <c r="I42" s="197">
        <v>-0.21099999999999999</v>
      </c>
      <c r="J42" s="197">
        <v>1.2210000000000001</v>
      </c>
      <c r="K42" s="197">
        <v>-1.6</v>
      </c>
      <c r="L42" s="197">
        <v>2.8860000000000001</v>
      </c>
      <c r="M42" s="197">
        <v>-1.9019999999999999</v>
      </c>
      <c r="N42" s="197">
        <v>-7.5999999999999998E-2</v>
      </c>
      <c r="O42" s="197">
        <v>3.7490000000000001</v>
      </c>
      <c r="P42" s="197">
        <v>-2.5209999999999999</v>
      </c>
      <c r="Q42" s="197">
        <v>-1.169</v>
      </c>
      <c r="R42" s="197">
        <v>0.26537424000000015</v>
      </c>
      <c r="S42" s="278">
        <v>-0.68300000000000005</v>
      </c>
      <c r="T42" s="278">
        <v>2.282</v>
      </c>
      <c r="U42" s="278">
        <v>-0.46200000000000002</v>
      </c>
      <c r="V42" s="278">
        <v>0.84399999999999997</v>
      </c>
      <c r="W42" s="423">
        <v>-1.9305787299999999</v>
      </c>
      <c r="X42" s="97">
        <v>-9.0519076900000019</v>
      </c>
      <c r="Y42" s="97">
        <v>1.4696704499999997</v>
      </c>
      <c r="Z42" s="97">
        <v>-3.7686353300000008</v>
      </c>
      <c r="AA42" s="97">
        <v>2.2156033899999987</v>
      </c>
      <c r="AB42" s="97">
        <v>-3.5920581500000006</v>
      </c>
      <c r="AC42" s="97">
        <v>-5.3196914900000003</v>
      </c>
      <c r="AE42" s="286">
        <v>29.562000000000005</v>
      </c>
      <c r="AF42" s="278">
        <v>-11.700000000000001</v>
      </c>
      <c r="AG42" s="278">
        <v>-0.69199999999999984</v>
      </c>
      <c r="AH42" s="278">
        <v>0.32437424000000031</v>
      </c>
      <c r="AI42" s="278">
        <v>1.9809999999999999</v>
      </c>
      <c r="AJ42" s="278">
        <v>-13.281451300000002</v>
      </c>
      <c r="AK42" s="278"/>
    </row>
    <row r="43" spans="1:37" x14ac:dyDescent="0.25">
      <c r="A43" s="270" t="s">
        <v>65</v>
      </c>
      <c r="B43" s="188" t="s">
        <v>951</v>
      </c>
      <c r="C43" s="33">
        <v>4.7870000000000026</v>
      </c>
      <c r="D43" s="33">
        <v>5.2999999999999999E-2</v>
      </c>
      <c r="E43" s="33">
        <v>-0.27800000000000002</v>
      </c>
      <c r="F43" s="33">
        <v>-1.054</v>
      </c>
      <c r="G43" s="33">
        <v>-12.436</v>
      </c>
      <c r="H43" s="33">
        <v>-0.27400000000000002</v>
      </c>
      <c r="I43" s="33">
        <v>-0.21099999999999999</v>
      </c>
      <c r="J43" s="33">
        <v>1.2210000000000001</v>
      </c>
      <c r="K43" s="33">
        <v>-1.6</v>
      </c>
      <c r="L43" s="33">
        <v>2.8860000000000001</v>
      </c>
      <c r="M43" s="33">
        <v>-1.9019999999999999</v>
      </c>
      <c r="N43" s="33">
        <v>-7.5999999999999998E-2</v>
      </c>
      <c r="O43" s="33">
        <v>3.7485490100000018</v>
      </c>
      <c r="P43" s="33">
        <v>-2.5201450400000001</v>
      </c>
      <c r="Q43" s="33">
        <v>-1.1693070700000003</v>
      </c>
      <c r="R43" s="33">
        <v>0.26537424000000015</v>
      </c>
      <c r="S43" s="279">
        <v>-0.68300000000000005</v>
      </c>
      <c r="T43" s="279">
        <v>2.282</v>
      </c>
      <c r="U43" s="279">
        <v>-0.46200000000000002</v>
      </c>
      <c r="V43" s="279">
        <v>0.84399999999999997</v>
      </c>
      <c r="W43" s="96">
        <v>-1.9305787299999999</v>
      </c>
      <c r="X43" s="96">
        <v>-9.0519076900000019</v>
      </c>
      <c r="Y43" s="96">
        <v>1.84437457</v>
      </c>
      <c r="Z43" s="96">
        <v>-1.0473782600000012</v>
      </c>
      <c r="AA43" s="96">
        <v>3.1532442799999996</v>
      </c>
      <c r="AB43" s="96">
        <v>-3.5428406899999998</v>
      </c>
      <c r="AC43" s="96">
        <v>-0.73676964999999972</v>
      </c>
      <c r="AE43" s="293">
        <v>29.562000000000005</v>
      </c>
      <c r="AF43" s="279">
        <v>-11.700000000000001</v>
      </c>
      <c r="AG43" s="279">
        <v>-0.69199999999999984</v>
      </c>
      <c r="AH43" s="279">
        <v>0.3244711400000016</v>
      </c>
      <c r="AI43" s="279">
        <v>1.9809999999999999</v>
      </c>
      <c r="AJ43" s="279">
        <f t="shared" ref="AJ43:AJ44" si="0">SUM(W43:Z43)</f>
        <v>-10.185490110000003</v>
      </c>
      <c r="AK43" s="279"/>
    </row>
    <row r="44" spans="1:37" x14ac:dyDescent="0.25">
      <c r="A44" s="270" t="s">
        <v>66</v>
      </c>
      <c r="B44" s="188" t="s">
        <v>952</v>
      </c>
      <c r="C44" s="96">
        <v>0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96">
        <v>0</v>
      </c>
      <c r="N44" s="96">
        <v>0</v>
      </c>
      <c r="O44" s="96">
        <v>0</v>
      </c>
      <c r="P44" s="96">
        <v>0</v>
      </c>
      <c r="Q44" s="96">
        <v>0</v>
      </c>
      <c r="R44" s="96">
        <v>0</v>
      </c>
      <c r="S44" s="96">
        <v>0</v>
      </c>
      <c r="T44" s="96">
        <v>0</v>
      </c>
      <c r="U44" s="96">
        <v>0</v>
      </c>
      <c r="V44" s="96">
        <v>0</v>
      </c>
      <c r="W44" s="96">
        <v>0</v>
      </c>
      <c r="X44" s="96">
        <v>0</v>
      </c>
      <c r="Y44" s="96">
        <v>-0.37470412000000031</v>
      </c>
      <c r="Z44" s="96">
        <v>-2.7212570699999996</v>
      </c>
      <c r="AA44" s="96">
        <v>-0.93764089000000084</v>
      </c>
      <c r="AB44" s="96">
        <v>-4.9217460000000754E-2</v>
      </c>
      <c r="AC44" s="96">
        <v>-4.5829218400000009</v>
      </c>
      <c r="AE44" s="293">
        <v>0</v>
      </c>
      <c r="AF44" s="279">
        <v>0</v>
      </c>
      <c r="AG44" s="279">
        <v>0</v>
      </c>
      <c r="AH44" s="279">
        <v>0</v>
      </c>
      <c r="AI44" s="279">
        <v>0</v>
      </c>
      <c r="AJ44" s="279">
        <f t="shared" si="0"/>
        <v>-3.0959611899999997</v>
      </c>
      <c r="AK44" s="279"/>
    </row>
    <row r="45" spans="1:37" x14ac:dyDescent="0.25">
      <c r="A45" s="268" t="s">
        <v>741</v>
      </c>
      <c r="B45" s="239" t="s">
        <v>953</v>
      </c>
      <c r="C45" s="197">
        <v>-43.579000000000001</v>
      </c>
      <c r="D45" s="197">
        <v>-51.911999999999999</v>
      </c>
      <c r="E45" s="197">
        <v>-52.99</v>
      </c>
      <c r="F45" s="197">
        <v>-107.35600000000001</v>
      </c>
      <c r="G45" s="197">
        <v>-44.98</v>
      </c>
      <c r="H45" s="197">
        <v>-55.733000000000004</v>
      </c>
      <c r="I45" s="197">
        <v>-61.114999999999995</v>
      </c>
      <c r="J45" s="197">
        <v>-52.251999999999995</v>
      </c>
      <c r="K45" s="197">
        <v>-53.012999999999998</v>
      </c>
      <c r="L45" s="197">
        <v>-55.122000000000007</v>
      </c>
      <c r="M45" s="197">
        <v>-73.442000000000007</v>
      </c>
      <c r="N45" s="197">
        <v>-85.724999999999994</v>
      </c>
      <c r="O45" s="197">
        <v>-110.33154988</v>
      </c>
      <c r="P45" s="197">
        <v>-144.80598391000001</v>
      </c>
      <c r="Q45" s="197">
        <v>-174.33173564000001</v>
      </c>
      <c r="R45" s="197">
        <v>-195.62325971000001</v>
      </c>
      <c r="S45" s="278">
        <v>-168.92208237999998</v>
      </c>
      <c r="T45" s="278">
        <v>-151.69013867999996</v>
      </c>
      <c r="U45" s="278">
        <v>-161.09688914999998</v>
      </c>
      <c r="V45" s="278">
        <v>-172.85541272</v>
      </c>
      <c r="W45" s="97">
        <v>-144.73704680999998</v>
      </c>
      <c r="X45" s="97">
        <v>-128.14546098</v>
      </c>
      <c r="Y45" s="97">
        <v>-129.04439565000001</v>
      </c>
      <c r="Z45" s="97">
        <v>-153.11688361000003</v>
      </c>
      <c r="AA45" s="97">
        <v>-145.74894855000002</v>
      </c>
      <c r="AB45" s="97">
        <v>-150.99884291000001</v>
      </c>
      <c r="AC45" s="97">
        <f>SUM(AC46:AC53)</f>
        <v>-137.57085723</v>
      </c>
      <c r="AE45" s="286">
        <v>-255.83699999999999</v>
      </c>
      <c r="AF45" s="278">
        <v>-214.08</v>
      </c>
      <c r="AG45" s="278">
        <v>-267.30200000000002</v>
      </c>
      <c r="AH45" s="278">
        <v>-625.09252914000001</v>
      </c>
      <c r="AI45" s="278">
        <v>-654.56452292999995</v>
      </c>
      <c r="AJ45" s="278">
        <v>-555.04378704999999</v>
      </c>
      <c r="AK45" s="278"/>
    </row>
    <row r="46" spans="1:37" x14ac:dyDescent="0.25">
      <c r="A46" s="270" t="s">
        <v>67</v>
      </c>
      <c r="B46" s="188" t="s">
        <v>954</v>
      </c>
      <c r="C46" s="33">
        <v>-11.191000000000001</v>
      </c>
      <c r="D46" s="33">
        <v>-19.556999999999999</v>
      </c>
      <c r="E46" s="33">
        <v>-20.478000000000002</v>
      </c>
      <c r="F46" s="33">
        <v>-9.5229999999999997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279">
        <v>0</v>
      </c>
      <c r="T46" s="279">
        <v>0</v>
      </c>
      <c r="U46" s="279">
        <v>0</v>
      </c>
      <c r="V46" s="279">
        <v>0</v>
      </c>
      <c r="W46" s="96">
        <v>0</v>
      </c>
      <c r="X46" s="96">
        <v>0</v>
      </c>
      <c r="Y46" s="96">
        <v>0</v>
      </c>
      <c r="Z46" s="96">
        <v>0</v>
      </c>
      <c r="AA46" s="96">
        <v>0</v>
      </c>
      <c r="AB46" s="96">
        <v>0</v>
      </c>
      <c r="AC46" s="96">
        <v>0</v>
      </c>
      <c r="AE46" s="293">
        <v>-60.748999999999995</v>
      </c>
      <c r="AF46" s="279">
        <v>0</v>
      </c>
      <c r="AG46" s="279">
        <v>0</v>
      </c>
      <c r="AH46" s="279">
        <v>0</v>
      </c>
      <c r="AI46" s="279">
        <v>0</v>
      </c>
      <c r="AJ46" s="279">
        <f t="shared" ref="AJ46:AJ53" si="1">SUM(W46:Z46)</f>
        <v>0</v>
      </c>
      <c r="AK46" s="279"/>
    </row>
    <row r="47" spans="1:37" x14ac:dyDescent="0.25">
      <c r="A47" s="270" t="s">
        <v>742</v>
      </c>
      <c r="B47" s="188" t="s">
        <v>955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-9.7200000000000006</v>
      </c>
      <c r="I47" s="33">
        <v>-13.342000000000001</v>
      </c>
      <c r="J47" s="33">
        <v>-12.743</v>
      </c>
      <c r="K47" s="33">
        <v>-12.837999999999999</v>
      </c>
      <c r="L47" s="33">
        <v>-11.976000000000001</v>
      </c>
      <c r="M47" s="33">
        <v>-24.963000000000001</v>
      </c>
      <c r="N47" s="33">
        <v>-31.68</v>
      </c>
      <c r="O47" s="33">
        <v>-40.759</v>
      </c>
      <c r="P47" s="33">
        <v>-64.697000000000003</v>
      </c>
      <c r="Q47" s="33">
        <v>-85.55</v>
      </c>
      <c r="R47" s="33">
        <v>-81.360361929999996</v>
      </c>
      <c r="S47" s="279">
        <v>-74.197999999999993</v>
      </c>
      <c r="T47" s="279">
        <v>-58.716999999999999</v>
      </c>
      <c r="U47" s="279">
        <v>-64.947999999999993</v>
      </c>
      <c r="V47" s="279">
        <v>-57.558</v>
      </c>
      <c r="W47" s="96">
        <v>-53.652761469999994</v>
      </c>
      <c r="X47" s="96">
        <v>-46.963906849999994</v>
      </c>
      <c r="Y47" s="96">
        <v>-42.124632360000007</v>
      </c>
      <c r="Z47" s="96">
        <v>-45.011401960000001</v>
      </c>
      <c r="AA47" s="96">
        <v>-48.798321670000007</v>
      </c>
      <c r="AB47" s="96">
        <v>-49.23272363000001</v>
      </c>
      <c r="AC47" s="96">
        <v>-49.910595600000001</v>
      </c>
      <c r="AE47" s="293">
        <v>0</v>
      </c>
      <c r="AF47" s="279">
        <v>-35.805</v>
      </c>
      <c r="AG47" s="279">
        <v>-81.456999999999994</v>
      </c>
      <c r="AH47" s="279">
        <v>-272.36636192999998</v>
      </c>
      <c r="AI47" s="279">
        <v>-255.42099999999999</v>
      </c>
      <c r="AJ47" s="279">
        <f t="shared" si="1"/>
        <v>-187.75270264</v>
      </c>
      <c r="AK47" s="279"/>
    </row>
    <row r="48" spans="1:37" x14ac:dyDescent="0.25">
      <c r="A48" s="270" t="s">
        <v>27</v>
      </c>
      <c r="B48" s="188" t="s">
        <v>887</v>
      </c>
      <c r="C48" s="33">
        <v>-18.524000000000001</v>
      </c>
      <c r="D48" s="33">
        <v>-18.727</v>
      </c>
      <c r="E48" s="33">
        <v>-17.875</v>
      </c>
      <c r="F48" s="33">
        <v>-82.352000000000004</v>
      </c>
      <c r="G48" s="33">
        <v>-32.823</v>
      </c>
      <c r="H48" s="33">
        <v>-34.634</v>
      </c>
      <c r="I48" s="33">
        <v>-33.911999999999999</v>
      </c>
      <c r="J48" s="33">
        <v>-30.420999999999999</v>
      </c>
      <c r="K48" s="33">
        <v>-31.754999999999999</v>
      </c>
      <c r="L48" s="33">
        <v>-34.524000000000001</v>
      </c>
      <c r="M48" s="33">
        <v>-35.104999999999997</v>
      </c>
      <c r="N48" s="33">
        <v>-34.027000000000001</v>
      </c>
      <c r="O48" s="33">
        <v>-38.332000000000001</v>
      </c>
      <c r="P48" s="33">
        <v>-37.590000000000003</v>
      </c>
      <c r="Q48" s="33">
        <v>-40.406999999999996</v>
      </c>
      <c r="R48" s="33">
        <v>-63.961864540000001</v>
      </c>
      <c r="S48" s="279">
        <v>-37.959000000000003</v>
      </c>
      <c r="T48" s="279">
        <v>-39.734999999999999</v>
      </c>
      <c r="U48" s="279">
        <v>-40.503</v>
      </c>
      <c r="V48" s="279">
        <v>-60.012</v>
      </c>
      <c r="W48" s="96">
        <v>-39.523746850000002</v>
      </c>
      <c r="X48" s="96">
        <v>-35.158250170000002</v>
      </c>
      <c r="Y48" s="96">
        <v>-35.345136279999998</v>
      </c>
      <c r="Z48" s="96">
        <v>-60.885955930000009</v>
      </c>
      <c r="AA48" s="96">
        <v>-43.37</v>
      </c>
      <c r="AB48" s="96">
        <v>-43.065076220000002</v>
      </c>
      <c r="AC48" s="96">
        <v>-44.354634970000006</v>
      </c>
      <c r="AE48" s="293">
        <v>-137.47800000000001</v>
      </c>
      <c r="AF48" s="279">
        <v>-131.79</v>
      </c>
      <c r="AG48" s="279">
        <v>-135.411</v>
      </c>
      <c r="AH48" s="279">
        <v>-180.29086454</v>
      </c>
      <c r="AI48" s="279">
        <v>-178.209</v>
      </c>
      <c r="AJ48" s="279">
        <f t="shared" si="1"/>
        <v>-170.91308923000003</v>
      </c>
      <c r="AK48" s="279"/>
    </row>
    <row r="49" spans="1:38" x14ac:dyDescent="0.25">
      <c r="A49" s="270" t="s">
        <v>743</v>
      </c>
      <c r="B49" s="188" t="s">
        <v>956</v>
      </c>
      <c r="C49" s="33">
        <v>-7.5590000000000002</v>
      </c>
      <c r="D49" s="33">
        <v>-7.2919999999999998</v>
      </c>
      <c r="E49" s="33">
        <v>-6.673</v>
      </c>
      <c r="F49" s="33">
        <v>-6.694</v>
      </c>
      <c r="G49" s="33">
        <v>-5.8339999999999996</v>
      </c>
      <c r="H49" s="33">
        <v>-6.6059999999999999</v>
      </c>
      <c r="I49" s="33">
        <v>-10.477</v>
      </c>
      <c r="J49" s="33">
        <v>-4.2450000000000001</v>
      </c>
      <c r="K49" s="33">
        <v>-3.5939999999999999</v>
      </c>
      <c r="L49" s="33">
        <v>-3.468</v>
      </c>
      <c r="M49" s="33">
        <v>-3.359</v>
      </c>
      <c r="N49" s="33">
        <v>-4.04</v>
      </c>
      <c r="O49" s="33">
        <v>-3.6389999999999998</v>
      </c>
      <c r="P49" s="33">
        <v>-5.024</v>
      </c>
      <c r="Q49" s="33">
        <v>-7.0060000000000002</v>
      </c>
      <c r="R49" s="33">
        <v>-6.07789512</v>
      </c>
      <c r="S49" s="279">
        <v>-6.2119999999999997</v>
      </c>
      <c r="T49" s="279">
        <v>-5.3979999999999997</v>
      </c>
      <c r="U49" s="279">
        <v>-5.0140000000000002</v>
      </c>
      <c r="V49" s="279">
        <v>-5.5410000000000004</v>
      </c>
      <c r="W49" s="96">
        <v>-5.9768468700000001</v>
      </c>
      <c r="X49" s="96">
        <v>-4.6179744800000009</v>
      </c>
      <c r="Y49" s="96">
        <v>-6.59993272</v>
      </c>
      <c r="Z49" s="96">
        <v>-4.4626803699999993</v>
      </c>
      <c r="AA49" s="96">
        <v>-5.0128046900000012</v>
      </c>
      <c r="AB49" s="96">
        <v>-6.390865279999999</v>
      </c>
      <c r="AC49" s="96">
        <v>-7.9311746200000002</v>
      </c>
      <c r="AE49" s="293">
        <v>-28.218</v>
      </c>
      <c r="AF49" s="279">
        <v>-27.162000000000003</v>
      </c>
      <c r="AG49" s="279">
        <v>-14.460999999999999</v>
      </c>
      <c r="AH49" s="279">
        <v>-21.746895120000001</v>
      </c>
      <c r="AI49" s="279">
        <v>-22.164999999999999</v>
      </c>
      <c r="AJ49" s="279">
        <f t="shared" si="1"/>
        <v>-21.657434440000003</v>
      </c>
      <c r="AK49" s="279"/>
    </row>
    <row r="50" spans="1:38" x14ac:dyDescent="0.25">
      <c r="A50" s="270" t="s">
        <v>744</v>
      </c>
      <c r="B50" s="188" t="s">
        <v>957</v>
      </c>
      <c r="C50" s="33">
        <v>-4.327</v>
      </c>
      <c r="D50" s="33">
        <v>-5.4109999999999996</v>
      </c>
      <c r="E50" s="33">
        <v>-6.92</v>
      </c>
      <c r="F50" s="33">
        <v>-8.3249999999999993</v>
      </c>
      <c r="G50" s="33">
        <v>-5.8129999999999997</v>
      </c>
      <c r="H50" s="33">
        <v>-3.9359999999999999</v>
      </c>
      <c r="I50" s="33">
        <v>-2.1480000000000001</v>
      </c>
      <c r="J50" s="33">
        <v>-3.48</v>
      </c>
      <c r="K50" s="33">
        <v>-3.5070000000000001</v>
      </c>
      <c r="L50" s="33">
        <v>-4.149</v>
      </c>
      <c r="M50" s="33">
        <v>-8.2349999999999994</v>
      </c>
      <c r="N50" s="33">
        <v>-12.712999999999999</v>
      </c>
      <c r="O50" s="33">
        <v>-18.233000000000001</v>
      </c>
      <c r="P50" s="33">
        <v>-20.454999999999998</v>
      </c>
      <c r="Q50" s="33">
        <v>-24.103000000000002</v>
      </c>
      <c r="R50" s="33">
        <v>-25.819784959999996</v>
      </c>
      <c r="S50" s="279">
        <v>-27.890999999999998</v>
      </c>
      <c r="T50" s="279">
        <v>-27.385999999999999</v>
      </c>
      <c r="U50" s="279">
        <v>-29.483000000000001</v>
      </c>
      <c r="V50" s="279">
        <v>-31.532</v>
      </c>
      <c r="W50" s="96">
        <v>-28.02304118</v>
      </c>
      <c r="X50" s="96">
        <v>-23.539597670000003</v>
      </c>
      <c r="Y50" s="96">
        <v>-23.177137030000001</v>
      </c>
      <c r="Z50" s="96">
        <v>-21.188360469999999</v>
      </c>
      <c r="AA50" s="96">
        <v>-26.094807420000002</v>
      </c>
      <c r="AB50" s="96">
        <v>-27.957740000000001</v>
      </c>
      <c r="AC50" s="96">
        <v>-32.174380829999997</v>
      </c>
      <c r="AE50" s="293">
        <v>-24.983000000000001</v>
      </c>
      <c r="AF50" s="279">
        <v>-15.376999999999999</v>
      </c>
      <c r="AG50" s="279">
        <v>-28.603999999999999</v>
      </c>
      <c r="AH50" s="279">
        <v>-88.610784960000004</v>
      </c>
      <c r="AI50" s="279">
        <v>-116.292</v>
      </c>
      <c r="AJ50" s="279">
        <f t="shared" si="1"/>
        <v>-95.928136349999988</v>
      </c>
      <c r="AK50" s="279"/>
    </row>
    <row r="51" spans="1:38" x14ac:dyDescent="0.25">
      <c r="A51" s="270" t="s">
        <v>745</v>
      </c>
      <c r="B51" s="188" t="s">
        <v>958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-7.8512907900000002</v>
      </c>
      <c r="P51" s="33">
        <v>-13.851000000000001</v>
      </c>
      <c r="Q51" s="33">
        <v>-16.295999999999999</v>
      </c>
      <c r="R51" s="33">
        <v>-16.329999999999998</v>
      </c>
      <c r="S51" s="279">
        <v>-17.861000000000001</v>
      </c>
      <c r="T51" s="279">
        <v>-17.32</v>
      </c>
      <c r="U51" s="279">
        <v>-18.413</v>
      </c>
      <c r="V51" s="279">
        <v>-16.975000000000001</v>
      </c>
      <c r="W51" s="96">
        <v>-16.37018475</v>
      </c>
      <c r="X51" s="96">
        <v>-16.412434049999998</v>
      </c>
      <c r="Y51" s="96">
        <v>-17.595259179999999</v>
      </c>
      <c r="Z51" s="96">
        <v>-18.782175519999999</v>
      </c>
      <c r="AA51" s="96">
        <v>-20.684877329999999</v>
      </c>
      <c r="AB51" s="96">
        <v>-21.434079960000002</v>
      </c>
      <c r="AC51" s="96">
        <v>0</v>
      </c>
      <c r="AE51" s="293">
        <v>0</v>
      </c>
      <c r="AF51" s="279">
        <v>0</v>
      </c>
      <c r="AG51" s="279">
        <v>0</v>
      </c>
      <c r="AH51" s="279">
        <v>-54.328290789999997</v>
      </c>
      <c r="AI51" s="279">
        <v>-70.568999999999988</v>
      </c>
      <c r="AJ51" s="279">
        <f t="shared" si="1"/>
        <v>-69.160053499999989</v>
      </c>
      <c r="AK51" s="279"/>
    </row>
    <row r="52" spans="1:38" x14ac:dyDescent="0.25">
      <c r="A52" s="270" t="s">
        <v>68</v>
      </c>
      <c r="B52" s="188" t="s">
        <v>959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/>
      <c r="S52" s="279">
        <v>0</v>
      </c>
      <c r="T52" s="279">
        <v>-3.1052182299999997</v>
      </c>
      <c r="U52" s="279">
        <v>-1.0049999999999999</v>
      </c>
      <c r="V52" s="279">
        <v>0</v>
      </c>
      <c r="W52" s="96">
        <v>0</v>
      </c>
      <c r="X52" s="96">
        <v>0</v>
      </c>
      <c r="Y52" s="96">
        <v>0</v>
      </c>
      <c r="Z52" s="96">
        <v>0</v>
      </c>
      <c r="AA52" s="96">
        <v>0</v>
      </c>
      <c r="AB52" s="96">
        <v>0</v>
      </c>
      <c r="AC52" s="96">
        <v>0</v>
      </c>
      <c r="AE52" s="293">
        <v>0</v>
      </c>
      <c r="AF52" s="279">
        <v>0</v>
      </c>
      <c r="AG52" s="279">
        <v>0</v>
      </c>
      <c r="AH52" s="279">
        <v>0</v>
      </c>
      <c r="AI52" s="279">
        <v>-4.1102182299999992</v>
      </c>
      <c r="AJ52" s="279">
        <f t="shared" si="1"/>
        <v>0</v>
      </c>
      <c r="AK52" s="279"/>
    </row>
    <row r="53" spans="1:38" x14ac:dyDescent="0.25">
      <c r="A53" s="270" t="s">
        <v>746</v>
      </c>
      <c r="B53" s="188" t="s">
        <v>960</v>
      </c>
      <c r="C53" s="33">
        <v>-1.978</v>
      </c>
      <c r="D53" s="33">
        <v>-0.92500000000000004</v>
      </c>
      <c r="E53" s="33">
        <v>-1.044</v>
      </c>
      <c r="F53" s="33">
        <v>-0.46200000000000002</v>
      </c>
      <c r="G53" s="33">
        <v>-0.51</v>
      </c>
      <c r="H53" s="33">
        <v>-0.83699999999999997</v>
      </c>
      <c r="I53" s="33">
        <v>-1.236</v>
      </c>
      <c r="J53" s="33">
        <v>-1.363</v>
      </c>
      <c r="K53" s="33">
        <v>-1.319</v>
      </c>
      <c r="L53" s="33">
        <v>-1.0049999999999999</v>
      </c>
      <c r="M53" s="33">
        <v>-1.78</v>
      </c>
      <c r="N53" s="33">
        <v>-3.2650000000000001</v>
      </c>
      <c r="O53" s="33">
        <v>-1.51725909</v>
      </c>
      <c r="P53" s="33">
        <v>-3.1889839100000001</v>
      </c>
      <c r="Q53" s="33">
        <v>-0.96973564000000001</v>
      </c>
      <c r="R53" s="33">
        <v>-2.0733531599999995</v>
      </c>
      <c r="S53" s="279">
        <v>-4.8010823799999995</v>
      </c>
      <c r="T53" s="279">
        <v>-2.8920449999999619E-2</v>
      </c>
      <c r="U53" s="279">
        <v>-1.7308891500000003</v>
      </c>
      <c r="V53" s="279">
        <v>-1.2374127200000002</v>
      </c>
      <c r="W53" s="96">
        <v>-1.1904656899999999</v>
      </c>
      <c r="X53" s="96">
        <v>-1.4532977599999997</v>
      </c>
      <c r="Y53" s="96">
        <v>-4.2022980799999985</v>
      </c>
      <c r="Z53" s="96">
        <v>-2.7863093600000002</v>
      </c>
      <c r="AA53" s="96">
        <v>-1.7881374400000003</v>
      </c>
      <c r="AB53" s="96">
        <v>-2.9183578199999998</v>
      </c>
      <c r="AC53" s="96">
        <v>-3.2000712099999999</v>
      </c>
      <c r="AE53" s="293">
        <v>-4.4089999999999998</v>
      </c>
      <c r="AF53" s="279">
        <v>-3.9460000000000002</v>
      </c>
      <c r="AG53" s="279">
        <v>-7.3689999999999998</v>
      </c>
      <c r="AH53" s="279">
        <v>-7.7493318000000002</v>
      </c>
      <c r="AI53" s="279">
        <v>-7.7983046999999992</v>
      </c>
      <c r="AJ53" s="279">
        <f t="shared" si="1"/>
        <v>-9.6323708899999989</v>
      </c>
      <c r="AK53" s="279"/>
    </row>
    <row r="54" spans="1:38" x14ac:dyDescent="0.25">
      <c r="A54" s="268" t="s">
        <v>747</v>
      </c>
      <c r="B54" s="239" t="s">
        <v>961</v>
      </c>
      <c r="C54" s="197">
        <v>566.98900000000003</v>
      </c>
      <c r="D54" s="197">
        <v>19.265000000000004</v>
      </c>
      <c r="E54" s="197">
        <v>24.431000000000001</v>
      </c>
      <c r="F54" s="197">
        <v>30.586000000000002</v>
      </c>
      <c r="G54" s="197">
        <v>18.426000000000002</v>
      </c>
      <c r="H54" s="197">
        <v>14.850999999999999</v>
      </c>
      <c r="I54" s="197">
        <v>48.233000000000004</v>
      </c>
      <c r="J54" s="197">
        <v>52.834999999999994</v>
      </c>
      <c r="K54" s="197">
        <v>16.326000000000001</v>
      </c>
      <c r="L54" s="197">
        <v>70.88</v>
      </c>
      <c r="M54" s="197">
        <v>33.558</v>
      </c>
      <c r="N54" s="197">
        <v>55.427</v>
      </c>
      <c r="O54" s="197">
        <v>38.015043300000002</v>
      </c>
      <c r="P54" s="197">
        <v>51.705158390000001</v>
      </c>
      <c r="Q54" s="197">
        <v>73.959276259999996</v>
      </c>
      <c r="R54" s="197">
        <v>125.87945342999998</v>
      </c>
      <c r="S54" s="278">
        <v>68.628</v>
      </c>
      <c r="T54" s="278">
        <v>43.652000000000001</v>
      </c>
      <c r="U54" s="278">
        <v>48.69100000000001</v>
      </c>
      <c r="V54" s="278">
        <v>37.775999999999996</v>
      </c>
      <c r="W54" s="97">
        <v>141.81692285000003</v>
      </c>
      <c r="X54" s="97">
        <v>33.736301059999995</v>
      </c>
      <c r="Y54" s="97">
        <v>33.15378350000001</v>
      </c>
      <c r="Z54" s="97">
        <v>54.860232360000005</v>
      </c>
      <c r="AA54" s="97">
        <v>56.66326510999999</v>
      </c>
      <c r="AB54" s="97">
        <v>58.650071159999996</v>
      </c>
      <c r="AC54" s="97">
        <f>SUM(AC55:AC59)</f>
        <v>62.570739259999996</v>
      </c>
      <c r="AE54" s="97">
        <v>641.27099999999996</v>
      </c>
      <c r="AF54" s="97">
        <v>134.345</v>
      </c>
      <c r="AG54" s="97">
        <v>176.191</v>
      </c>
      <c r="AH54" s="97">
        <v>289.55893137999999</v>
      </c>
      <c r="AI54" s="97">
        <v>198.74700000000001</v>
      </c>
      <c r="AJ54" s="97">
        <f t="shared" ref="AJ54:AJ60" si="2">SUM(W54:Z54)</f>
        <v>263.56723977000001</v>
      </c>
      <c r="AK54" s="97"/>
    </row>
    <row r="55" spans="1:38" x14ac:dyDescent="0.25">
      <c r="A55" s="270" t="s">
        <v>748</v>
      </c>
      <c r="B55" s="188" t="s">
        <v>962</v>
      </c>
      <c r="C55" s="33">
        <v>561.63874251000004</v>
      </c>
      <c r="D55" s="33">
        <v>13.26628667</v>
      </c>
      <c r="E55" s="33">
        <v>18.302800310000002</v>
      </c>
      <c r="F55" s="33">
        <v>19.83923107</v>
      </c>
      <c r="G55" s="33">
        <v>7.2827130000000002</v>
      </c>
      <c r="H55" s="33">
        <v>6.4422123200000003</v>
      </c>
      <c r="I55" s="33">
        <v>40.048204120000001</v>
      </c>
      <c r="J55" s="33">
        <v>45.259802649999997</v>
      </c>
      <c r="K55" s="33">
        <v>7.4935789899999996</v>
      </c>
      <c r="L55" s="33">
        <v>67.67009542000001</v>
      </c>
      <c r="M55" s="33">
        <v>22.07825738</v>
      </c>
      <c r="N55" s="33">
        <v>38.423957709999996</v>
      </c>
      <c r="O55" s="33">
        <v>23.164269150000003</v>
      </c>
      <c r="P55" s="33">
        <v>31.223443430000003</v>
      </c>
      <c r="Q55" s="33">
        <v>38.043158169999998</v>
      </c>
      <c r="R55" s="279">
        <v>90.337506199999993</v>
      </c>
      <c r="S55" s="279">
        <v>27.839159500000001</v>
      </c>
      <c r="T55" s="279">
        <v>26.56641046</v>
      </c>
      <c r="U55" s="279">
        <v>27.353073240000001</v>
      </c>
      <c r="V55" s="279">
        <v>13.33977646</v>
      </c>
      <c r="W55" s="96">
        <v>120.15882051</v>
      </c>
      <c r="X55" s="96">
        <v>20.233243740000002</v>
      </c>
      <c r="Y55" s="96">
        <v>17.975041190000006</v>
      </c>
      <c r="Z55" s="96">
        <v>36.747323470000012</v>
      </c>
      <c r="AA55" s="96">
        <v>25.587757790000001</v>
      </c>
      <c r="AB55" s="96">
        <v>21.214406369999999</v>
      </c>
      <c r="AC55" s="96">
        <v>21.856542989999998</v>
      </c>
      <c r="AE55" s="293">
        <f t="shared" ref="AE55:AE56" si="3">SUM(C55:F55)</f>
        <v>613.04706055999998</v>
      </c>
      <c r="AF55" s="279">
        <f t="shared" ref="AF55:AF56" si="4">SUM(G55:J55)</f>
        <v>99.032932090000003</v>
      </c>
      <c r="AG55" s="279">
        <f t="shared" ref="AG55:AG56" si="5">SUM(K55:N55)</f>
        <v>135.66588949999999</v>
      </c>
      <c r="AH55" s="279">
        <f t="shared" ref="AH55:AH56" si="6">SUM(O55:R55)</f>
        <v>182.76837695</v>
      </c>
      <c r="AI55" s="279">
        <f t="shared" ref="AI55:AI56" si="7">SUM(S55:V55)</f>
        <v>95.09841965999999</v>
      </c>
      <c r="AJ55" s="279">
        <f t="shared" si="2"/>
        <v>195.11442891000002</v>
      </c>
      <c r="AK55" s="279"/>
    </row>
    <row r="56" spans="1:38" x14ac:dyDescent="0.25">
      <c r="A56" s="270" t="s">
        <v>749</v>
      </c>
      <c r="B56" s="188" t="s">
        <v>963</v>
      </c>
      <c r="C56" s="33">
        <v>0</v>
      </c>
      <c r="D56" s="33">
        <v>0</v>
      </c>
      <c r="E56" s="33">
        <v>0</v>
      </c>
      <c r="F56" s="33">
        <v>0</v>
      </c>
      <c r="G56" s="33">
        <v>3.4049999999999998</v>
      </c>
      <c r="H56" s="33">
        <v>7.5209999999999999</v>
      </c>
      <c r="I56" s="33">
        <v>6.5880000000000001</v>
      </c>
      <c r="J56" s="33">
        <v>6.3410000000000002</v>
      </c>
      <c r="K56" s="33">
        <v>6.1550000000000002</v>
      </c>
      <c r="L56" s="33">
        <v>4.8090000000000002</v>
      </c>
      <c r="M56" s="33">
        <v>11.101000000000001</v>
      </c>
      <c r="N56" s="33">
        <v>15.304</v>
      </c>
      <c r="O56" s="33">
        <v>13.948</v>
      </c>
      <c r="P56" s="33">
        <v>21.100999999999999</v>
      </c>
      <c r="Q56" s="33">
        <v>37.478000000000002</v>
      </c>
      <c r="R56" s="279">
        <v>39.134999999999998</v>
      </c>
      <c r="S56" s="279">
        <v>42.783000000000001</v>
      </c>
      <c r="T56" s="279">
        <v>16.876000000000001</v>
      </c>
      <c r="U56" s="279">
        <v>24.306646400000002</v>
      </c>
      <c r="V56" s="279">
        <v>23.933310120000002</v>
      </c>
      <c r="W56" s="96">
        <v>26.110342300000003</v>
      </c>
      <c r="X56" s="96">
        <v>14.747233079999999</v>
      </c>
      <c r="Y56" s="96">
        <v>14.86919831</v>
      </c>
      <c r="Z56" s="96">
        <v>21.31826233</v>
      </c>
      <c r="AA56" s="96">
        <v>31.953660919999997</v>
      </c>
      <c r="AB56" s="96">
        <v>34.713000000000001</v>
      </c>
      <c r="AC56" s="96">
        <v>31.801041119999997</v>
      </c>
      <c r="AE56" s="293">
        <f t="shared" si="3"/>
        <v>0</v>
      </c>
      <c r="AF56" s="279">
        <f t="shared" si="4"/>
        <v>23.855</v>
      </c>
      <c r="AG56" s="279">
        <f t="shared" si="5"/>
        <v>37.369</v>
      </c>
      <c r="AH56" s="279">
        <f t="shared" si="6"/>
        <v>111.66200000000001</v>
      </c>
      <c r="AI56" s="279">
        <f t="shared" si="7"/>
        <v>107.89895652000001</v>
      </c>
      <c r="AJ56" s="279">
        <f t="shared" si="2"/>
        <v>77.045036019999998</v>
      </c>
      <c r="AK56" s="279"/>
    </row>
    <row r="57" spans="1:38" x14ac:dyDescent="0.25">
      <c r="A57" s="270" t="s">
        <v>814</v>
      </c>
      <c r="B57" s="188" t="s">
        <v>964</v>
      </c>
      <c r="C57" s="33">
        <v>-0.22974251000000001</v>
      </c>
      <c r="D57" s="33">
        <v>-1.1262866699999998</v>
      </c>
      <c r="E57" s="33">
        <v>-1.5178003100000002</v>
      </c>
      <c r="F57" s="33">
        <v>-1.0572310700000001</v>
      </c>
      <c r="G57" s="33">
        <v>-1.2657130000000001</v>
      </c>
      <c r="H57" s="33">
        <v>-0.42321232000000036</v>
      </c>
      <c r="I57" s="33">
        <v>-2.34120412</v>
      </c>
      <c r="J57" s="33">
        <v>-2.57580265</v>
      </c>
      <c r="K57" s="33">
        <v>-1.1155789899999999</v>
      </c>
      <c r="L57" s="33">
        <v>-3.82709542</v>
      </c>
      <c r="M57" s="33">
        <v>-1.6412573800000003</v>
      </c>
      <c r="N57" s="33">
        <v>-2.70095771</v>
      </c>
      <c r="O57" s="33">
        <v>-1.8552691499999998</v>
      </c>
      <c r="P57" s="33">
        <v>-2.5214434299999997</v>
      </c>
      <c r="Q57" s="33">
        <v>-3.6071581699999999</v>
      </c>
      <c r="R57" s="279">
        <v>-6.1425062000000006</v>
      </c>
      <c r="S57" s="279">
        <v>-3.2021594999999996</v>
      </c>
      <c r="T57" s="279">
        <v>-2.1184104599999998</v>
      </c>
      <c r="U57" s="279">
        <v>-6.28071964</v>
      </c>
      <c r="V57" s="279">
        <v>-4.3790865800000001</v>
      </c>
      <c r="W57" s="96">
        <v>-8.1970837099999994</v>
      </c>
      <c r="X57" s="96">
        <v>-5.4503739899999992</v>
      </c>
      <c r="Y57" s="96">
        <v>-3.7857793200000005</v>
      </c>
      <c r="Z57" s="96">
        <v>-6.1215505600000002</v>
      </c>
      <c r="AA57" s="96">
        <v>-5.4517115700000005</v>
      </c>
      <c r="AB57" s="96">
        <v>-4.8210551700000002</v>
      </c>
      <c r="AC57" s="96">
        <v>-6.8202360599999983</v>
      </c>
      <c r="AE57" s="293">
        <f>SUM(C57:F57)</f>
        <v>-3.9310605599999997</v>
      </c>
      <c r="AF57" s="279">
        <f>SUM(G57:J57)</f>
        <v>-6.6059320900000005</v>
      </c>
      <c r="AG57" s="279">
        <f>SUM(K57:N57)</f>
        <v>-9.284889500000002</v>
      </c>
      <c r="AH57" s="279">
        <f>SUM(O57:R57)</f>
        <v>-14.126376950000001</v>
      </c>
      <c r="AI57" s="279">
        <f>SUM(S57:V57)</f>
        <v>-15.98037618</v>
      </c>
      <c r="AJ57" s="279">
        <f t="shared" si="2"/>
        <v>-23.554787579999999</v>
      </c>
      <c r="AK57" s="279"/>
    </row>
    <row r="58" spans="1:38" x14ac:dyDescent="0.25">
      <c r="A58" s="270" t="s">
        <v>750</v>
      </c>
      <c r="B58" s="188" t="s">
        <v>965</v>
      </c>
      <c r="C58" s="33">
        <v>6.2779999999999996</v>
      </c>
      <c r="D58" s="33">
        <v>6.7430000000000003</v>
      </c>
      <c r="E58" s="33">
        <v>7.569</v>
      </c>
      <c r="F58" s="33">
        <v>11.14</v>
      </c>
      <c r="G58" s="33">
        <v>8.5850000000000009</v>
      </c>
      <c r="H58" s="33">
        <v>0.875</v>
      </c>
      <c r="I58" s="33">
        <v>3.7120000000000002</v>
      </c>
      <c r="J58" s="33">
        <v>3.7970000000000002</v>
      </c>
      <c r="K58" s="33">
        <v>3.5990000000000002</v>
      </c>
      <c r="L58" s="33">
        <v>2.3650000000000002</v>
      </c>
      <c r="M58" s="33">
        <v>2.117</v>
      </c>
      <c r="N58" s="33">
        <v>4.3579999999999997</v>
      </c>
      <c r="O58" s="33">
        <v>2.7570000000000001</v>
      </c>
      <c r="P58" s="33">
        <v>1.899</v>
      </c>
      <c r="Q58" s="33">
        <v>2.044</v>
      </c>
      <c r="R58" s="279">
        <v>2.548</v>
      </c>
      <c r="S58" s="279">
        <v>1.2070000000000001</v>
      </c>
      <c r="T58" s="279">
        <v>2.3250000000000002</v>
      </c>
      <c r="U58" s="279">
        <v>3.31</v>
      </c>
      <c r="V58" s="279">
        <v>4.8440000000000003</v>
      </c>
      <c r="W58" s="96">
        <v>3.7435198999999999</v>
      </c>
      <c r="X58" s="96">
        <v>4.2050579799999994</v>
      </c>
      <c r="Y58" s="96">
        <v>4.0943388200000008</v>
      </c>
      <c r="Z58" s="96">
        <v>2.9154628300000001</v>
      </c>
      <c r="AA58" s="96">
        <v>0.90865491999999992</v>
      </c>
      <c r="AB58" s="96">
        <v>1.9371866099999999</v>
      </c>
      <c r="AC58" s="96">
        <v>4.4327287900000005</v>
      </c>
      <c r="AE58" s="293">
        <f t="shared" ref="AE58:AE59" si="8">SUM(C58:F58)</f>
        <v>31.73</v>
      </c>
      <c r="AF58" s="279">
        <f t="shared" ref="AF58:AF59" si="9">SUM(G58:J58)</f>
        <v>16.969000000000001</v>
      </c>
      <c r="AG58" s="279">
        <f t="shared" ref="AG58:AG59" si="10">SUM(K58:N58)</f>
        <v>12.439</v>
      </c>
      <c r="AH58" s="279">
        <f t="shared" ref="AH58:AH59" si="11">SUM(O58:R58)</f>
        <v>9.2480000000000011</v>
      </c>
      <c r="AI58" s="279">
        <f t="shared" ref="AI58:AI59" si="12">SUM(S58:V58)</f>
        <v>11.686</v>
      </c>
      <c r="AJ58" s="279">
        <f t="shared" si="2"/>
        <v>14.958379529999998</v>
      </c>
      <c r="AK58" s="279"/>
    </row>
    <row r="59" spans="1:38" x14ac:dyDescent="0.25">
      <c r="A59" s="270" t="s">
        <v>751</v>
      </c>
      <c r="B59" s="188" t="s">
        <v>966</v>
      </c>
      <c r="C59" s="33">
        <v>-0.69799999999999995</v>
      </c>
      <c r="D59" s="33">
        <v>0.38200000000000001</v>
      </c>
      <c r="E59" s="33">
        <v>7.6999999999999999E-2</v>
      </c>
      <c r="F59" s="33">
        <v>0.66400000000000003</v>
      </c>
      <c r="G59" s="33">
        <v>0.41899999999999998</v>
      </c>
      <c r="H59" s="33">
        <v>0.436</v>
      </c>
      <c r="I59" s="33">
        <v>0.22600000000000001</v>
      </c>
      <c r="J59" s="33">
        <v>1.2999999999999999E-2</v>
      </c>
      <c r="K59" s="33">
        <v>0.19400000000000001</v>
      </c>
      <c r="L59" s="33">
        <v>-0.13700000000000001</v>
      </c>
      <c r="M59" s="33">
        <v>-9.7000000000000003E-2</v>
      </c>
      <c r="N59" s="33">
        <v>4.2000000000000003E-2</v>
      </c>
      <c r="O59" s="33">
        <v>1.0432999999999879E-3</v>
      </c>
      <c r="P59" s="33">
        <v>3.1583900000000183E-3</v>
      </c>
      <c r="Q59" s="33">
        <v>1.2762599999999935E-3</v>
      </c>
      <c r="R59" s="279">
        <v>1.4534300000000205E-3</v>
      </c>
      <c r="S59" s="279">
        <v>1E-3</v>
      </c>
      <c r="T59" s="279">
        <v>3.0000000000000001E-3</v>
      </c>
      <c r="U59" s="279">
        <v>2E-3</v>
      </c>
      <c r="V59" s="279">
        <v>3.7999999999999999E-2</v>
      </c>
      <c r="W59" s="96">
        <v>1.3238499999999999E-3</v>
      </c>
      <c r="X59" s="96">
        <v>1.14025E-3</v>
      </c>
      <c r="Y59" s="96">
        <v>9.8450000000000013E-4</v>
      </c>
      <c r="Z59" s="96">
        <v>7.3429000000000007E-4</v>
      </c>
      <c r="AA59" s="96">
        <v>3.6631513</v>
      </c>
      <c r="AB59" s="96">
        <v>5.6065333499999994</v>
      </c>
      <c r="AC59" s="96">
        <v>11.30066242</v>
      </c>
      <c r="AE59" s="293">
        <f t="shared" si="8"/>
        <v>0.4250000000000001</v>
      </c>
      <c r="AF59" s="279">
        <f t="shared" si="9"/>
        <v>1.0939999999999999</v>
      </c>
      <c r="AG59" s="279">
        <f t="shared" si="10"/>
        <v>1.9999999999999948E-3</v>
      </c>
      <c r="AH59" s="279">
        <f t="shared" si="11"/>
        <v>6.93138000000002E-3</v>
      </c>
      <c r="AI59" s="279">
        <f t="shared" si="12"/>
        <v>4.3999999999999997E-2</v>
      </c>
      <c r="AJ59" s="279">
        <f t="shared" si="2"/>
        <v>4.1828899999999999E-3</v>
      </c>
      <c r="AK59" s="279"/>
    </row>
    <row r="60" spans="1:38" s="1" customFormat="1" x14ac:dyDescent="0.25">
      <c r="A60" s="268" t="s">
        <v>752</v>
      </c>
      <c r="B60" s="240" t="s">
        <v>967</v>
      </c>
      <c r="C60" s="209">
        <v>0</v>
      </c>
      <c r="D60" s="209">
        <v>0</v>
      </c>
      <c r="E60" s="241">
        <v>0</v>
      </c>
      <c r="F60" s="241">
        <v>0</v>
      </c>
      <c r="G60" s="241">
        <v>0</v>
      </c>
      <c r="H60" s="241">
        <v>0</v>
      </c>
      <c r="I60" s="241">
        <v>0</v>
      </c>
      <c r="J60" s="241">
        <v>0</v>
      </c>
      <c r="K60" s="241">
        <v>0</v>
      </c>
      <c r="L60" s="241">
        <v>0</v>
      </c>
      <c r="M60" s="241">
        <v>0</v>
      </c>
      <c r="N60" s="241">
        <v>0</v>
      </c>
      <c r="O60" s="241">
        <v>0</v>
      </c>
      <c r="P60" s="241">
        <v>0</v>
      </c>
      <c r="Q60" s="241">
        <v>0</v>
      </c>
      <c r="R60" s="241">
        <v>0</v>
      </c>
      <c r="S60" s="241">
        <v>0</v>
      </c>
      <c r="T60" s="241">
        <v>1.157</v>
      </c>
      <c r="U60" s="241">
        <v>1.9410000000000001</v>
      </c>
      <c r="V60" s="241">
        <v>3.97</v>
      </c>
      <c r="W60" s="241">
        <v>0.95296173000000017</v>
      </c>
      <c r="X60" s="241">
        <v>1.9503388500000001</v>
      </c>
      <c r="Y60" s="241">
        <v>2.2929743199999999</v>
      </c>
      <c r="Z60" s="241">
        <v>3.2356620899999999</v>
      </c>
      <c r="AA60" s="241">
        <v>9.7268073399999988</v>
      </c>
      <c r="AB60" s="241">
        <v>8.8647436400000004</v>
      </c>
      <c r="AC60" s="241">
        <v>7.8625777099999992</v>
      </c>
      <c r="AD60" s="337"/>
      <c r="AE60" s="294">
        <v>0</v>
      </c>
      <c r="AF60" s="241">
        <v>0</v>
      </c>
      <c r="AG60" s="241">
        <v>0</v>
      </c>
      <c r="AH60" s="241">
        <v>0</v>
      </c>
      <c r="AI60" s="241">
        <f>SUM(S60:V60)</f>
        <v>7.0679999999999996</v>
      </c>
      <c r="AJ60" s="241">
        <f t="shared" si="2"/>
        <v>8.4319369900000005</v>
      </c>
      <c r="AK60" s="241"/>
    </row>
    <row r="61" spans="1:38" s="20" customFormat="1" ht="22.5" customHeight="1" x14ac:dyDescent="0.25">
      <c r="A61" s="179"/>
      <c r="B61" s="25"/>
      <c r="C61" s="26"/>
      <c r="D61" s="26"/>
      <c r="E61" s="26"/>
      <c r="F61" s="26"/>
      <c r="G61" s="26"/>
      <c r="H61" s="26"/>
      <c r="I61" s="26"/>
      <c r="J61" s="353"/>
      <c r="K61" s="353"/>
      <c r="L61" s="353"/>
      <c r="M61" s="353"/>
      <c r="N61" s="353"/>
      <c r="O61" s="353"/>
      <c r="P61" s="353"/>
      <c r="Q61" s="353"/>
      <c r="R61" s="353"/>
      <c r="S61" s="353"/>
      <c r="T61" s="353"/>
      <c r="U61" s="353"/>
      <c r="V61" s="353"/>
      <c r="W61" s="353"/>
      <c r="X61" s="353"/>
      <c r="Y61" s="353"/>
      <c r="Z61" s="353"/>
      <c r="AA61" s="353"/>
      <c r="AB61" s="353"/>
      <c r="AC61" s="353"/>
      <c r="AD61" s="337"/>
      <c r="AE61" s="280"/>
      <c r="AF61" s="280"/>
      <c r="AG61" s="283"/>
      <c r="AH61" s="283"/>
      <c r="AI61" s="283"/>
      <c r="AJ61" s="283"/>
      <c r="AK61" s="283"/>
    </row>
    <row r="62" spans="1:38" x14ac:dyDescent="0.25">
      <c r="A62" s="179" t="s">
        <v>69</v>
      </c>
      <c r="B62" s="150" t="s">
        <v>968</v>
      </c>
      <c r="C62" s="151">
        <v>1139.0439999999999</v>
      </c>
      <c r="D62" s="151">
        <v>39.534000000000162</v>
      </c>
      <c r="E62" s="151">
        <v>29.045999999999925</v>
      </c>
      <c r="F62" s="151">
        <v>214.40299999999974</v>
      </c>
      <c r="G62" s="151">
        <v>-88.838999999999928</v>
      </c>
      <c r="H62" s="151">
        <v>-285.63400000000001</v>
      </c>
      <c r="I62" s="151">
        <v>-52.189999999999912</v>
      </c>
      <c r="J62" s="151">
        <v>171.64199999999997</v>
      </c>
      <c r="K62" s="151">
        <v>-207.38000000000002</v>
      </c>
      <c r="L62" s="151">
        <v>104.3840000000001</v>
      </c>
      <c r="M62" s="151">
        <v>-82.404000000000053</v>
      </c>
      <c r="N62" s="151">
        <v>186.39300000000017</v>
      </c>
      <c r="O62" s="151">
        <v>-239.50771230999999</v>
      </c>
      <c r="P62" s="151">
        <v>-6.3676424199999246</v>
      </c>
      <c r="Q62" s="151">
        <v>-103.90143689000003</v>
      </c>
      <c r="R62" s="151">
        <v>287.58082836999995</v>
      </c>
      <c r="S62" s="212">
        <v>-194.17208237999989</v>
      </c>
      <c r="T62" s="212">
        <v>-2.6671386799997094</v>
      </c>
      <c r="U62" s="212">
        <v>-82.740889150000157</v>
      </c>
      <c r="V62" s="212">
        <v>231.49727727999991</v>
      </c>
      <c r="W62" s="212">
        <v>51.983115545769564</v>
      </c>
      <c r="X62" s="212">
        <v>118.99985310396883</v>
      </c>
      <c r="Y62" s="212">
        <v>35.82921539863078</v>
      </c>
      <c r="Z62" s="212">
        <v>306.10809004603885</v>
      </c>
      <c r="AA62" s="212">
        <v>-3.39596425000002</v>
      </c>
      <c r="AB62" s="212">
        <v>292.19523074602932</v>
      </c>
      <c r="AC62" s="212">
        <v>77.182856699999846</v>
      </c>
      <c r="AD62" s="421"/>
      <c r="AE62" s="211">
        <v>1422.0269999999996</v>
      </c>
      <c r="AF62" s="212">
        <v>-255.02099999999984</v>
      </c>
      <c r="AG62" s="212">
        <v>0.99300000000019395</v>
      </c>
      <c r="AH62" s="212">
        <v>-62.195963249999977</v>
      </c>
      <c r="AI62" s="212">
        <v>-48.082832929999938</v>
      </c>
      <c r="AJ62" s="212">
        <v>512.92027409440789</v>
      </c>
      <c r="AK62" s="212"/>
      <c r="AL62" s="3"/>
    </row>
    <row r="63" spans="1:38" x14ac:dyDescent="0.25">
      <c r="A63" s="272" t="s">
        <v>753</v>
      </c>
      <c r="B63" s="385" t="s">
        <v>969</v>
      </c>
      <c r="C63" s="259">
        <v>-387.608</v>
      </c>
      <c r="D63" s="259">
        <v>-13.766</v>
      </c>
      <c r="E63" s="259">
        <v>-9.9380000000000006</v>
      </c>
      <c r="F63" s="259">
        <v>-38.720999999999997</v>
      </c>
      <c r="G63" s="259">
        <v>33.545000000000002</v>
      </c>
      <c r="H63" s="259">
        <v>93.561999999999998</v>
      </c>
      <c r="I63" s="259">
        <v>24.085000000000001</v>
      </c>
      <c r="J63" s="259">
        <v>-61.848999999999997</v>
      </c>
      <c r="K63" s="259">
        <v>68.840999999999994</v>
      </c>
      <c r="L63" s="259">
        <v>-35.15</v>
      </c>
      <c r="M63" s="259">
        <v>326.31099999999998</v>
      </c>
      <c r="N63" s="259">
        <v>-31.984000000000002</v>
      </c>
      <c r="O63" s="259">
        <v>86.781000000000006</v>
      </c>
      <c r="P63" s="259">
        <v>8.4600000000000009</v>
      </c>
      <c r="Q63" s="259">
        <v>42.51</v>
      </c>
      <c r="R63" s="259">
        <v>-87.212999999999994</v>
      </c>
      <c r="S63" s="260">
        <v>67.828000000000003</v>
      </c>
      <c r="T63" s="260">
        <v>6.8929999999999998</v>
      </c>
      <c r="U63" s="260">
        <v>38.517000000000003</v>
      </c>
      <c r="V63" s="260">
        <v>-71.97</v>
      </c>
      <c r="W63" s="260">
        <v>18.871135097</v>
      </c>
      <c r="X63" s="260">
        <v>-35.14</v>
      </c>
      <c r="Y63" s="260">
        <v>6.9898195973999986</v>
      </c>
      <c r="Z63" s="260">
        <v>-51.161510720000003</v>
      </c>
      <c r="AA63" s="260">
        <v>7.4677319737999994</v>
      </c>
      <c r="AB63" s="260">
        <v>-91.882000000000005</v>
      </c>
      <c r="AC63" s="260">
        <v>-7.7130000000000001</v>
      </c>
      <c r="AD63" s="421"/>
      <c r="AE63" s="295">
        <v>-450.03300000000002</v>
      </c>
      <c r="AF63" s="260">
        <v>89.343000000000018</v>
      </c>
      <c r="AG63" s="260">
        <v>328.01799999999997</v>
      </c>
      <c r="AH63" s="260">
        <v>50.538000000000011</v>
      </c>
      <c r="AI63" s="260">
        <v>41.268000000000001</v>
      </c>
      <c r="AJ63" s="260">
        <v>-60.440556025600003</v>
      </c>
      <c r="AK63" s="260"/>
    </row>
    <row r="64" spans="1:38" s="20" customFormat="1" ht="6" customHeight="1" x14ac:dyDescent="0.25">
      <c r="A64" s="179"/>
      <c r="B64" s="25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8"/>
      <c r="S64" s="84"/>
      <c r="T64" s="84"/>
      <c r="U64" s="84"/>
      <c r="V64" s="84"/>
      <c r="W64" s="84"/>
      <c r="X64" s="84"/>
      <c r="Y64" s="84"/>
      <c r="Z64" s="84"/>
      <c r="AA64" s="84">
        <v>0</v>
      </c>
      <c r="AB64" s="84">
        <v>0</v>
      </c>
      <c r="AC64" s="84">
        <v>0</v>
      </c>
      <c r="AD64" s="337"/>
      <c r="AE64" s="280"/>
      <c r="AF64" s="280"/>
      <c r="AG64" s="283"/>
      <c r="AH64" s="283"/>
      <c r="AI64" s="283"/>
      <c r="AJ64" s="283"/>
      <c r="AK64" s="283"/>
    </row>
    <row r="65" spans="1:39" x14ac:dyDescent="0.25">
      <c r="A65" s="270" t="s">
        <v>70</v>
      </c>
      <c r="B65" s="386" t="s">
        <v>970</v>
      </c>
      <c r="C65" s="261">
        <v>751.43599999999992</v>
      </c>
      <c r="D65" s="261">
        <v>25.768000000000164</v>
      </c>
      <c r="E65" s="261">
        <v>19.107999999999926</v>
      </c>
      <c r="F65" s="261">
        <v>175.68199999999973</v>
      </c>
      <c r="G65" s="261">
        <v>-55.293999999999926</v>
      </c>
      <c r="H65" s="261">
        <v>-192.072</v>
      </c>
      <c r="I65" s="261">
        <v>-28.104999999999912</v>
      </c>
      <c r="J65" s="261">
        <v>109.79299999999998</v>
      </c>
      <c r="K65" s="261">
        <v>-138.53900000000004</v>
      </c>
      <c r="L65" s="261">
        <v>69.234000000000094</v>
      </c>
      <c r="M65" s="261">
        <v>243.90699999999993</v>
      </c>
      <c r="N65" s="261">
        <v>154.40900000000016</v>
      </c>
      <c r="O65" s="261">
        <v>-152.72671230999998</v>
      </c>
      <c r="P65" s="261">
        <v>2.0923575800000762</v>
      </c>
      <c r="Q65" s="261">
        <v>-61.39143689000003</v>
      </c>
      <c r="R65" s="261">
        <v>200.36782836999996</v>
      </c>
      <c r="S65" s="262">
        <v>-126.34408237999989</v>
      </c>
      <c r="T65" s="262">
        <v>4.2258613200002904</v>
      </c>
      <c r="U65" s="262">
        <v>-44.223889150000154</v>
      </c>
      <c r="V65" s="316">
        <v>159.52727727999991</v>
      </c>
      <c r="W65" s="262">
        <v>70.854250642769415</v>
      </c>
      <c r="X65" s="262">
        <v>83.859853103968845</v>
      </c>
      <c r="Y65" s="262">
        <v>42.81903499603078</v>
      </c>
      <c r="Z65" s="262">
        <v>254.94657932603886</v>
      </c>
      <c r="AA65" s="262">
        <v>4.0717677237999794</v>
      </c>
      <c r="AB65" s="262">
        <v>200.31288853522932</v>
      </c>
      <c r="AC65" s="262">
        <v>69.469792569999839</v>
      </c>
      <c r="AD65" s="421"/>
      <c r="AE65" s="211">
        <v>971.99399999999969</v>
      </c>
      <c r="AF65" s="212">
        <v>-165.67799999999986</v>
      </c>
      <c r="AG65" s="212">
        <v>329.01100000000014</v>
      </c>
      <c r="AH65" s="212">
        <v>-11.657963249999966</v>
      </c>
      <c r="AI65" s="212">
        <v>-6.8148329299999375</v>
      </c>
      <c r="AJ65" s="212">
        <v>452.47971806880787</v>
      </c>
      <c r="AK65" s="212"/>
      <c r="AL65" s="3"/>
      <c r="AM65" s="3"/>
    </row>
    <row r="66" spans="1:39" x14ac:dyDescent="0.25">
      <c r="A66" s="412"/>
      <c r="B66" s="23" t="s">
        <v>971</v>
      </c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86">
        <v>-127.70846497479988</v>
      </c>
      <c r="T66" s="86">
        <v>3.2273291314002899</v>
      </c>
      <c r="U66" s="86">
        <v>-55.091134820400157</v>
      </c>
      <c r="V66" s="86">
        <v>142.41816469299991</v>
      </c>
      <c r="W66" s="86">
        <v>-61.35475097643058</v>
      </c>
      <c r="X66" s="86">
        <v>58.142209662568838</v>
      </c>
      <c r="Y66" s="86">
        <v>51.982313027430777</v>
      </c>
      <c r="Z66" s="86">
        <v>250.11892289483882</v>
      </c>
      <c r="AA66" s="86">
        <v>2.5220362431999832</v>
      </c>
      <c r="AB66" s="86">
        <v>124.73914456442935</v>
      </c>
      <c r="AC66" s="86">
        <v>73.639604560999842</v>
      </c>
      <c r="AE66" s="292"/>
      <c r="AF66" s="95"/>
      <c r="AG66" s="95"/>
      <c r="AH66" s="95"/>
      <c r="AI66" s="95">
        <v>-37.154105970799932</v>
      </c>
      <c r="AJ66" s="95">
        <v>298.88869460840783</v>
      </c>
      <c r="AK66" s="95"/>
      <c r="AL66" s="3"/>
    </row>
    <row r="67" spans="1:39" ht="14.25" customHeight="1" x14ac:dyDescent="0.25">
      <c r="A67" s="412"/>
      <c r="B67" s="334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335"/>
      <c r="T67" s="335"/>
      <c r="U67" s="335"/>
      <c r="V67" s="336"/>
      <c r="W67" s="335"/>
      <c r="X67" s="335"/>
      <c r="Y67" s="335"/>
      <c r="Z67" s="335"/>
      <c r="AA67" s="335"/>
      <c r="AB67" s="335"/>
      <c r="AC67" s="335"/>
      <c r="AE67" s="338"/>
      <c r="AF67" s="338"/>
      <c r="AG67" s="338"/>
      <c r="AH67" s="338"/>
      <c r="AI67" s="358"/>
      <c r="AJ67" s="358"/>
      <c r="AK67" s="338"/>
      <c r="AL67" s="3"/>
    </row>
    <row r="68" spans="1:39" x14ac:dyDescent="0.25">
      <c r="A68" s="412"/>
      <c r="B68" s="225" t="s">
        <v>972</v>
      </c>
      <c r="C68" s="220">
        <v>0.72217838700717818</v>
      </c>
      <c r="D68" s="220">
        <v>2.0445438892988471E-2</v>
      </c>
      <c r="E68" s="220">
        <v>1.538623822257861E-2</v>
      </c>
      <c r="F68" s="220">
        <v>0.10082499017185607</v>
      </c>
      <c r="G68" s="220">
        <v>-5.6600335749088897E-2</v>
      </c>
      <c r="H68" s="220">
        <v>-0.65219915857099675</v>
      </c>
      <c r="I68" s="220">
        <v>-2.6333888026865072E-2</v>
      </c>
      <c r="J68" s="220">
        <v>6.2829906653298712E-2</v>
      </c>
      <c r="K68" s="220">
        <v>-0.17851215602595627</v>
      </c>
      <c r="L68" s="220">
        <v>5.8892981396575408E-2</v>
      </c>
      <c r="M68" s="220">
        <v>0.18210073562404852</v>
      </c>
      <c r="N68" s="220">
        <v>8.2920589367772815E-2</v>
      </c>
      <c r="O68" s="220">
        <v>-0.12758868018519262</v>
      </c>
      <c r="P68" s="220">
        <v>1.2834667677561853E-3</v>
      </c>
      <c r="Q68" s="220">
        <v>-4.3616122376628749E-2</v>
      </c>
      <c r="R68" s="220">
        <v>0.10281885292901176</v>
      </c>
      <c r="S68" s="220">
        <v>-0.10184299916893501</v>
      </c>
      <c r="T68" s="220">
        <v>2.572099245144008E-3</v>
      </c>
      <c r="U68" s="220">
        <v>-2.8666997574344943E-2</v>
      </c>
      <c r="V68" s="220">
        <v>6.9568299932449562E-2</v>
      </c>
      <c r="W68" s="220">
        <v>4.836765343722154E-2</v>
      </c>
      <c r="X68" s="220">
        <v>4.6098119042328647E-2</v>
      </c>
      <c r="Y68" s="220">
        <v>2.3790862675123654E-2</v>
      </c>
      <c r="Z68" s="220">
        <v>9.9896341831108099E-2</v>
      </c>
      <c r="AA68" s="220">
        <v>2.5257817902635399E-3</v>
      </c>
      <c r="AB68" s="220">
        <v>9.7311876328179878E-2</v>
      </c>
      <c r="AC68" s="220">
        <v>3.7737663997048421E-2</v>
      </c>
      <c r="AD68" s="356"/>
      <c r="AE68" s="219">
        <v>0.18390945090391481</v>
      </c>
      <c r="AF68" s="220">
        <v>-4.0546344605506532E-2</v>
      </c>
      <c r="AG68" s="220">
        <v>6.3845910233710931E-2</v>
      </c>
      <c r="AH68" s="220">
        <v>-1.8853191346910919E-3</v>
      </c>
      <c r="AI68" s="220">
        <v>-1.0142149739006158E-3</v>
      </c>
      <c r="AJ68" s="220">
        <v>5.9251573816052422E-2</v>
      </c>
      <c r="AK68" s="309"/>
    </row>
    <row r="69" spans="1:39" x14ac:dyDescent="0.25">
      <c r="A69" s="412"/>
      <c r="B69" s="227" t="s">
        <v>973</v>
      </c>
      <c r="C69" s="223">
        <v>0</v>
      </c>
      <c r="D69" s="223">
        <v>0</v>
      </c>
      <c r="E69" s="223">
        <v>0</v>
      </c>
      <c r="F69" s="223">
        <v>0</v>
      </c>
      <c r="G69" s="223">
        <v>0</v>
      </c>
      <c r="H69" s="223">
        <v>0</v>
      </c>
      <c r="I69" s="223">
        <v>0</v>
      </c>
      <c r="J69" s="223">
        <v>0</v>
      </c>
      <c r="K69" s="223">
        <v>0</v>
      </c>
      <c r="L69" s="223">
        <v>0</v>
      </c>
      <c r="M69" s="223">
        <v>0</v>
      </c>
      <c r="N69" s="223">
        <v>0</v>
      </c>
      <c r="O69" s="223">
        <v>0</v>
      </c>
      <c r="P69" s="223">
        <v>0</v>
      </c>
      <c r="Q69" s="223">
        <v>0</v>
      </c>
      <c r="R69" s="223">
        <v>0</v>
      </c>
      <c r="S69" s="223">
        <v>-0.10294279595285087</v>
      </c>
      <c r="T69" s="223">
        <v>1.9643358345477796E-3</v>
      </c>
      <c r="U69" s="223">
        <v>-3.5711409797261486E-2</v>
      </c>
      <c r="V69" s="223">
        <v>6.2107181706621946E-2</v>
      </c>
      <c r="W69" s="223">
        <v>-4.2226020552433477E-2</v>
      </c>
      <c r="X69" s="223">
        <v>3.1743782635398489E-2</v>
      </c>
      <c r="Y69" s="223">
        <v>2.8882109811338263E-2</v>
      </c>
      <c r="Z69" s="223">
        <v>9.8004709402192233E-2</v>
      </c>
      <c r="AA69" s="223">
        <v>1.5644588909689266E-3</v>
      </c>
      <c r="AB69" s="223">
        <v>6.0598198637637171E-2</v>
      </c>
      <c r="AC69" s="223">
        <v>4.0002806270053801E-2</v>
      </c>
      <c r="AD69" s="357"/>
      <c r="AE69" s="223">
        <f>AE66/AE13</f>
        <v>0</v>
      </c>
      <c r="AF69" s="223">
        <f>AF66/AF13</f>
        <v>0</v>
      </c>
      <c r="AG69" s="223">
        <f>AG66/AG13</f>
        <v>0</v>
      </c>
      <c r="AH69" s="223">
        <f>AH66/AH13</f>
        <v>0</v>
      </c>
      <c r="AI69" s="223">
        <v>-5.5294459900245728E-3</v>
      </c>
      <c r="AJ69" s="223">
        <f>AJ66/AJ13</f>
        <v>3.9139288100413276E-2</v>
      </c>
      <c r="AK69" s="310"/>
    </row>
    <row r="70" spans="1:39" s="20" customFormat="1" ht="16.5" customHeight="1" x14ac:dyDescent="0.25">
      <c r="A70" s="179"/>
      <c r="B70" s="25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8"/>
      <c r="S70" s="84"/>
      <c r="T70" s="84"/>
      <c r="U70" s="84"/>
      <c r="V70" s="84"/>
      <c r="W70" s="84"/>
      <c r="X70" s="84"/>
      <c r="Y70" s="84"/>
      <c r="Z70" s="84"/>
      <c r="AA70" s="84">
        <v>0</v>
      </c>
      <c r="AB70" s="84"/>
      <c r="AC70" s="84"/>
      <c r="AD70" s="337"/>
      <c r="AE70" s="280"/>
      <c r="AF70" s="280"/>
      <c r="AG70" s="283"/>
      <c r="AH70" s="283"/>
      <c r="AI70" s="283"/>
      <c r="AJ70" s="283"/>
      <c r="AK70" s="283"/>
    </row>
    <row r="71" spans="1:39" x14ac:dyDescent="0.25">
      <c r="A71" s="272" t="s">
        <v>754</v>
      </c>
      <c r="B71" s="387" t="s">
        <v>974</v>
      </c>
      <c r="C71" s="263">
        <v>129.59299999999999</v>
      </c>
      <c r="D71" s="263">
        <v>131.00299999999999</v>
      </c>
      <c r="E71" s="263">
        <v>132.08699999999999</v>
      </c>
      <c r="F71" s="264">
        <v>109.113</v>
      </c>
      <c r="G71" s="264">
        <v>128.08699999999999</v>
      </c>
      <c r="H71" s="264">
        <v>129.58500000000001</v>
      </c>
      <c r="I71" s="264">
        <v>130.06800000000001</v>
      </c>
      <c r="J71" s="264">
        <v>137.20599999999999</v>
      </c>
      <c r="K71" s="264">
        <v>131.727</v>
      </c>
      <c r="L71" s="264">
        <v>137.99700000000001</v>
      </c>
      <c r="M71" s="264">
        <v>138.63200000000001</v>
      </c>
      <c r="N71" s="264">
        <v>146.285</v>
      </c>
      <c r="O71" s="264">
        <v>166.904</v>
      </c>
      <c r="P71" s="264">
        <v>169.376</v>
      </c>
      <c r="Q71" s="264">
        <v>176.572</v>
      </c>
      <c r="R71" s="264">
        <v>142.70049</v>
      </c>
      <c r="S71" s="265">
        <v>174.44499999999999</v>
      </c>
      <c r="T71" s="265">
        <v>175.38</v>
      </c>
      <c r="U71" s="265">
        <v>178.715</v>
      </c>
      <c r="V71" s="265">
        <v>186.12300000000002</v>
      </c>
      <c r="W71" s="265">
        <v>172.09382292000001</v>
      </c>
      <c r="X71" s="265">
        <v>168.31234377999999</v>
      </c>
      <c r="Y71" s="265">
        <v>167.69075343</v>
      </c>
      <c r="Z71" s="265">
        <v>167.43927245000003</v>
      </c>
      <c r="AA71" s="265">
        <v>169.80506153999997</v>
      </c>
      <c r="AB71" s="265">
        <v>169.18264697999999</v>
      </c>
      <c r="AC71" s="265">
        <v>171.63063793000001</v>
      </c>
      <c r="AE71" s="265">
        <v>501.79599999999999</v>
      </c>
      <c r="AF71" s="265">
        <v>524.94600000000003</v>
      </c>
      <c r="AG71" s="265">
        <v>554.64100000000008</v>
      </c>
      <c r="AH71" s="265">
        <v>655.55349000000001</v>
      </c>
      <c r="AI71" s="265">
        <v>714.66300000000001</v>
      </c>
      <c r="AJ71" s="265">
        <v>675.53619147000006</v>
      </c>
      <c r="AK71" s="265"/>
    </row>
    <row r="72" spans="1:39" x14ac:dyDescent="0.25">
      <c r="A72" s="179" t="s">
        <v>71</v>
      </c>
      <c r="B72" s="388" t="s">
        <v>71</v>
      </c>
      <c r="C72" s="266">
        <v>740.44</v>
      </c>
      <c r="D72" s="266">
        <v>203.131</v>
      </c>
      <c r="E72" s="266">
        <v>189.97</v>
      </c>
      <c r="F72" s="266">
        <v>401.339</v>
      </c>
      <c r="G72" s="266">
        <v>78.168000000000006</v>
      </c>
      <c r="H72" s="266">
        <v>-114.9</v>
      </c>
      <c r="I72" s="266">
        <v>90.866</v>
      </c>
      <c r="J72" s="266">
        <v>306.57299999999998</v>
      </c>
      <c r="K72" s="266">
        <v>-37.365000000000002</v>
      </c>
      <c r="L72" s="266">
        <v>223.73599999999999</v>
      </c>
      <c r="M72" s="266">
        <v>98.013000000000005</v>
      </c>
      <c r="N72" s="266">
        <v>363.05500000000001</v>
      </c>
      <c r="O72" s="267">
        <v>-4.036205730000006</v>
      </c>
      <c r="P72" s="267">
        <v>258.63018310000007</v>
      </c>
      <c r="Q72" s="267">
        <v>174.21202248999998</v>
      </c>
      <c r="R72" s="267">
        <v>499.75975040999998</v>
      </c>
      <c r="S72" s="267">
        <v>81.250000000000057</v>
      </c>
      <c r="T72" s="267">
        <v>277.31200000000024</v>
      </c>
      <c r="U72" s="267">
        <v>206.90099999999981</v>
      </c>
      <c r="V72" s="267">
        <v>547.88568999999995</v>
      </c>
      <c r="W72" s="267">
        <v>227.97575499576956</v>
      </c>
      <c r="X72" s="267">
        <v>388.82003200396883</v>
      </c>
      <c r="Y72" s="267">
        <v>295.64798735863076</v>
      </c>
      <c r="Z72" s="267">
        <v>572.33725259603898</v>
      </c>
      <c r="AA72" s="267">
        <v>243.55379716939973</v>
      </c>
      <c r="AB72" s="267">
        <v>548.45377748602937</v>
      </c>
      <c r="AC72" s="267">
        <v>321.27072637999976</v>
      </c>
      <c r="AE72" s="296">
        <v>1534.8799999999999</v>
      </c>
      <c r="AF72" s="95">
        <v>360.70699999999999</v>
      </c>
      <c r="AG72" s="95">
        <v>647.43900000000008</v>
      </c>
      <c r="AH72" s="95">
        <v>928.56575027000008</v>
      </c>
      <c r="AI72" s="95">
        <v>1113.34869</v>
      </c>
      <c r="AJ72" s="95">
        <v>1484.7800273444079</v>
      </c>
      <c r="AK72" s="95"/>
    </row>
    <row r="73" spans="1:39" x14ac:dyDescent="0.25">
      <c r="A73" s="179" t="s">
        <v>755</v>
      </c>
      <c r="B73" s="154" t="s">
        <v>975</v>
      </c>
      <c r="C73" s="33">
        <v>-2.1320000000000001</v>
      </c>
      <c r="D73" s="33">
        <v>-10.723000000000001</v>
      </c>
      <c r="E73" s="33">
        <v>-12.515000000000001</v>
      </c>
      <c r="F73" s="27">
        <v>-50.918999999999997</v>
      </c>
      <c r="G73" s="27">
        <v>4.335</v>
      </c>
      <c r="H73" s="27">
        <v>11.577999999999999</v>
      </c>
      <c r="I73" s="27">
        <v>21.170999999999999</v>
      </c>
      <c r="J73" s="27">
        <v>40.862000000000002</v>
      </c>
      <c r="K73" s="27">
        <v>-1.948</v>
      </c>
      <c r="L73" s="27">
        <v>47.494999999999997</v>
      </c>
      <c r="M73" s="27">
        <v>-6.3230000000000004</v>
      </c>
      <c r="N73" s="27">
        <v>-20.315000000000001</v>
      </c>
      <c r="O73" s="33">
        <v>4.9409999999999998</v>
      </c>
      <c r="P73" s="33">
        <v>2.5179999999999998</v>
      </c>
      <c r="Q73" s="33">
        <v>10.222</v>
      </c>
      <c r="R73" s="33">
        <v>13.446999999999999</v>
      </c>
      <c r="S73" s="279">
        <v>1.002</v>
      </c>
      <c r="T73" s="279">
        <v>1.0109999999999999</v>
      </c>
      <c r="U73" s="279">
        <v>2.2400000000000002</v>
      </c>
      <c r="V73" s="279">
        <v>5.9779999999999998</v>
      </c>
      <c r="W73" s="96">
        <v>-2.9259804400000089</v>
      </c>
      <c r="X73" s="96">
        <v>-25.960633900000005</v>
      </c>
      <c r="Y73" s="96">
        <v>3.5975351499999997</v>
      </c>
      <c r="Z73" s="96">
        <v>72.300607439999993</v>
      </c>
      <c r="AA73" s="96">
        <v>-8.6908833599999991</v>
      </c>
      <c r="AB73" s="96">
        <v>-138.19387594999998</v>
      </c>
      <c r="AC73" s="96">
        <v>2.2652349800000033</v>
      </c>
      <c r="AE73" s="297">
        <v>-76.289000000000001</v>
      </c>
      <c r="AF73" s="298">
        <v>77.945999999999998</v>
      </c>
      <c r="AG73" s="299">
        <v>18.908999999999995</v>
      </c>
      <c r="AH73" s="299">
        <v>31.127999999999997</v>
      </c>
      <c r="AI73" s="299">
        <v>10.231</v>
      </c>
      <c r="AJ73" s="299">
        <v>47.011528249999976</v>
      </c>
      <c r="AK73" s="299"/>
    </row>
    <row r="74" spans="1:39" x14ac:dyDescent="0.25">
      <c r="A74" s="179" t="s">
        <v>756</v>
      </c>
      <c r="B74" s="154" t="s">
        <v>976</v>
      </c>
      <c r="C74" s="33">
        <v>1.369</v>
      </c>
      <c r="D74" s="33">
        <v>1.234</v>
      </c>
      <c r="E74" s="33">
        <v>0.54700000000000004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 t="s">
        <v>4</v>
      </c>
      <c r="R74" s="33" t="s">
        <v>4</v>
      </c>
      <c r="S74" s="279" t="s">
        <v>4</v>
      </c>
      <c r="T74" s="279" t="s">
        <v>4</v>
      </c>
      <c r="U74" s="279" t="s">
        <v>1</v>
      </c>
      <c r="V74" s="279" t="s">
        <v>1</v>
      </c>
      <c r="W74" s="96">
        <v>0</v>
      </c>
      <c r="X74" s="96">
        <v>0</v>
      </c>
      <c r="Y74" s="96">
        <v>0</v>
      </c>
      <c r="Z74" s="96">
        <v>0</v>
      </c>
      <c r="AA74" s="96">
        <v>0</v>
      </c>
      <c r="AB74" s="96">
        <v>0</v>
      </c>
      <c r="AC74" s="96">
        <v>0</v>
      </c>
      <c r="AE74" s="293">
        <v>3.15</v>
      </c>
      <c r="AF74" s="279">
        <v>0</v>
      </c>
      <c r="AG74" s="279">
        <v>0</v>
      </c>
      <c r="AH74" s="279">
        <v>0</v>
      </c>
      <c r="AI74" s="279">
        <v>0</v>
      </c>
      <c r="AJ74" s="279">
        <v>0</v>
      </c>
      <c r="AK74" s="279"/>
    </row>
    <row r="75" spans="1:39" x14ac:dyDescent="0.25">
      <c r="A75" s="179" t="s">
        <v>757</v>
      </c>
      <c r="B75" s="154" t="s">
        <v>977</v>
      </c>
      <c r="C75" s="33">
        <v>5.6470000000000002</v>
      </c>
      <c r="D75" s="33">
        <v>7.3849999999999998</v>
      </c>
      <c r="E75" s="33">
        <v>7.5510000000000002</v>
      </c>
      <c r="F75" s="27">
        <v>11.37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Q75" s="33" t="s">
        <v>4</v>
      </c>
      <c r="R75" s="33" t="s">
        <v>4</v>
      </c>
      <c r="S75" s="279" t="s">
        <v>4</v>
      </c>
      <c r="T75" s="279" t="s">
        <v>4</v>
      </c>
      <c r="U75" s="279" t="s">
        <v>1</v>
      </c>
      <c r="V75" s="279" t="s">
        <v>1</v>
      </c>
      <c r="W75" s="96">
        <v>0</v>
      </c>
      <c r="X75" s="96">
        <v>0</v>
      </c>
      <c r="Y75" s="96">
        <v>0</v>
      </c>
      <c r="Z75" s="96">
        <v>0</v>
      </c>
      <c r="AA75" s="96">
        <v>0</v>
      </c>
      <c r="AB75" s="96">
        <v>0</v>
      </c>
      <c r="AC75" s="96">
        <v>0</v>
      </c>
      <c r="AE75" s="293">
        <v>31.952999999999996</v>
      </c>
      <c r="AF75" s="279">
        <v>0</v>
      </c>
      <c r="AG75" s="279">
        <v>0</v>
      </c>
      <c r="AH75" s="279">
        <v>0</v>
      </c>
      <c r="AI75" s="279">
        <v>0</v>
      </c>
      <c r="AJ75" s="279">
        <v>0</v>
      </c>
      <c r="AK75" s="279"/>
    </row>
    <row r="76" spans="1:39" x14ac:dyDescent="0.25">
      <c r="A76" s="179" t="s">
        <v>758</v>
      </c>
      <c r="B76" s="154" t="s">
        <v>978</v>
      </c>
      <c r="C76" s="33">
        <v>6.2779999999999996</v>
      </c>
      <c r="D76" s="33">
        <v>6.7430000000000003</v>
      </c>
      <c r="E76" s="33">
        <v>7.5720000000000001</v>
      </c>
      <c r="F76" s="27">
        <v>11.137</v>
      </c>
      <c r="G76" s="27">
        <v>8.5850000000000009</v>
      </c>
      <c r="H76" s="27">
        <v>0.875</v>
      </c>
      <c r="I76" s="27">
        <v>3.7120000000000002</v>
      </c>
      <c r="J76" s="27">
        <v>3.7970000000000002</v>
      </c>
      <c r="K76" s="27">
        <v>3.5990000000000002</v>
      </c>
      <c r="L76" s="27">
        <v>2.3650000000000002</v>
      </c>
      <c r="M76" s="27">
        <v>2.117</v>
      </c>
      <c r="N76" s="27">
        <v>4.3579999999999997</v>
      </c>
      <c r="O76" s="33">
        <v>2.7570000000000001</v>
      </c>
      <c r="P76" s="33">
        <v>1.899</v>
      </c>
      <c r="Q76" s="33">
        <v>2.044</v>
      </c>
      <c r="R76" s="33">
        <v>2.5470000000000002</v>
      </c>
      <c r="S76" s="279">
        <v>1.2070000000000001</v>
      </c>
      <c r="T76" s="279">
        <v>2.3250000000000002</v>
      </c>
      <c r="U76" s="279">
        <v>3.31</v>
      </c>
      <c r="V76" s="279">
        <v>4.8440000000000003</v>
      </c>
      <c r="W76" s="96">
        <v>3.7435198999999999</v>
      </c>
      <c r="X76" s="96">
        <v>4.2050579799999994</v>
      </c>
      <c r="Y76" s="96">
        <v>4.0943388200000008</v>
      </c>
      <c r="Z76" s="96">
        <v>2.9154628300000001</v>
      </c>
      <c r="AA76" s="96">
        <v>0.90865491999999992</v>
      </c>
      <c r="AB76" s="96">
        <v>1.9371866099999999</v>
      </c>
      <c r="AC76" s="96">
        <v>4.4327287900000005</v>
      </c>
      <c r="AE76" s="293">
        <v>31.73</v>
      </c>
      <c r="AF76" s="277">
        <v>16.969000000000001</v>
      </c>
      <c r="AG76" s="279">
        <v>12.439</v>
      </c>
      <c r="AH76" s="279">
        <v>9.2470000000000017</v>
      </c>
      <c r="AI76" s="279">
        <v>11.686</v>
      </c>
      <c r="AJ76" s="279">
        <v>14.95837953</v>
      </c>
      <c r="AK76" s="279"/>
    </row>
    <row r="77" spans="1:39" x14ac:dyDescent="0.25">
      <c r="A77" s="179" t="s">
        <v>759</v>
      </c>
      <c r="B77" s="154" t="s">
        <v>979</v>
      </c>
      <c r="C77" s="33">
        <v>-637.71900000000005</v>
      </c>
      <c r="D77" s="33">
        <v>0.125</v>
      </c>
      <c r="E77" s="33">
        <v>-4.7709999999999999</v>
      </c>
      <c r="F77" s="27">
        <v>0.32500000000000001</v>
      </c>
      <c r="G77" s="27">
        <v>-0.51800000000000002</v>
      </c>
      <c r="H77" s="27">
        <v>-11.157999999999999</v>
      </c>
      <c r="I77" s="27">
        <v>-51.341000000000001</v>
      </c>
      <c r="J77" s="27">
        <v>-94.201999999999998</v>
      </c>
      <c r="K77" s="27">
        <v>-4.3579999999999997</v>
      </c>
      <c r="L77" s="27">
        <v>-173.339</v>
      </c>
      <c r="M77" s="27">
        <v>-7.0359999999999996</v>
      </c>
      <c r="N77" s="27">
        <v>-43.670999999999999</v>
      </c>
      <c r="O77" s="33">
        <v>-3.5369999999999999</v>
      </c>
      <c r="P77" s="33">
        <v>-17.207000000000001</v>
      </c>
      <c r="Q77" s="33">
        <v>-46.728999999999999</v>
      </c>
      <c r="R77" s="33">
        <v>-132.90899999999999</v>
      </c>
      <c r="S77" s="279">
        <v>-6.593</v>
      </c>
      <c r="T77" s="279">
        <v>-6.6820000000000004</v>
      </c>
      <c r="U77" s="279">
        <v>-16.890999999999998</v>
      </c>
      <c r="V77" s="279">
        <v>-46.168999999999997</v>
      </c>
      <c r="W77" s="96">
        <v>-61.390983439999999</v>
      </c>
      <c r="X77" s="96">
        <v>-13.499029029999999</v>
      </c>
      <c r="Y77" s="96">
        <v>2.0564733500000001</v>
      </c>
      <c r="Z77" s="96">
        <v>-51.608657690000001</v>
      </c>
      <c r="AA77" s="96">
        <v>-7.7063208300000019</v>
      </c>
      <c r="AB77" s="96">
        <v>-2.5979345999999994</v>
      </c>
      <c r="AC77" s="96">
        <v>-4.0922199599999995</v>
      </c>
      <c r="AE77" s="293">
        <v>-642.04</v>
      </c>
      <c r="AF77" s="277">
        <v>-157.21899999999999</v>
      </c>
      <c r="AG77" s="279">
        <v>-228.404</v>
      </c>
      <c r="AH77" s="279">
        <v>-200.38200000000001</v>
      </c>
      <c r="AI77" s="279">
        <v>-76.334999999999994</v>
      </c>
      <c r="AJ77" s="279">
        <v>-124.44219681</v>
      </c>
      <c r="AK77" s="279"/>
    </row>
    <row r="78" spans="1:39" x14ac:dyDescent="0.25">
      <c r="A78" s="179" t="s">
        <v>72</v>
      </c>
      <c r="B78" s="154" t="s">
        <v>980</v>
      </c>
      <c r="C78" s="33">
        <v>0</v>
      </c>
      <c r="D78" s="33">
        <v>0</v>
      </c>
      <c r="E78" s="33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33">
        <v>0</v>
      </c>
      <c r="P78" s="33">
        <v>0</v>
      </c>
      <c r="Q78" s="33">
        <v>0</v>
      </c>
      <c r="R78" s="33">
        <v>0</v>
      </c>
      <c r="S78" s="279">
        <v>3.2863665299999996</v>
      </c>
      <c r="T78" s="279">
        <v>5.0480011100000004</v>
      </c>
      <c r="U78" s="279">
        <v>7.9949052499999995</v>
      </c>
      <c r="V78" s="279">
        <v>14.208496309999999</v>
      </c>
      <c r="W78" s="96">
        <v>13.113302260000001</v>
      </c>
      <c r="X78" s="96">
        <v>5.9348501400000009</v>
      </c>
      <c r="Y78" s="96">
        <v>10.621673289999999</v>
      </c>
      <c r="Z78" s="96">
        <v>-2.5274025699999991</v>
      </c>
      <c r="AA78" s="96">
        <v>16.436432780000004</v>
      </c>
      <c r="AB78" s="96">
        <v>28.834217170000002</v>
      </c>
      <c r="AC78" s="96">
        <v>9.416784830000001</v>
      </c>
      <c r="AE78" s="300">
        <v>0</v>
      </c>
      <c r="AF78" s="87">
        <v>0</v>
      </c>
      <c r="AG78" s="301">
        <v>0</v>
      </c>
      <c r="AH78" s="301">
        <v>0</v>
      </c>
      <c r="AI78" s="301">
        <v>30.5377692</v>
      </c>
      <c r="AJ78" s="301">
        <v>27.14242312</v>
      </c>
      <c r="AK78" s="301"/>
    </row>
    <row r="79" spans="1:39" x14ac:dyDescent="0.25">
      <c r="A79" s="179" t="s">
        <v>73</v>
      </c>
      <c r="B79" s="388" t="s">
        <v>981</v>
      </c>
      <c r="C79" s="266">
        <v>113.883</v>
      </c>
      <c r="D79" s="266">
        <v>207.89500000000001</v>
      </c>
      <c r="E79" s="266">
        <v>188.35400000000001</v>
      </c>
      <c r="F79" s="266">
        <v>373.25200000000001</v>
      </c>
      <c r="G79" s="266">
        <v>90.57</v>
      </c>
      <c r="H79" s="266">
        <v>-113.605</v>
      </c>
      <c r="I79" s="266">
        <v>64.408000000000001</v>
      </c>
      <c r="J79" s="266">
        <v>257.02999999999997</v>
      </c>
      <c r="K79" s="267">
        <v>-40.071999999999996</v>
      </c>
      <c r="L79" s="267">
        <v>100.25700000000001</v>
      </c>
      <c r="M79" s="267">
        <v>86.771000000000001</v>
      </c>
      <c r="N79" s="267">
        <v>303.42700000000002</v>
      </c>
      <c r="O79" s="267">
        <v>0.12479426999999399</v>
      </c>
      <c r="P79" s="267">
        <v>245.84018310000005</v>
      </c>
      <c r="Q79" s="267">
        <v>139.74902249000002</v>
      </c>
      <c r="R79" s="267">
        <v>382.84475040999996</v>
      </c>
      <c r="S79" s="267">
        <v>80.152366530000037</v>
      </c>
      <c r="T79" s="267">
        <v>279.01400111000021</v>
      </c>
      <c r="U79" s="267">
        <v>203.55490524999982</v>
      </c>
      <c r="V79" s="267">
        <v>526.74718630999996</v>
      </c>
      <c r="W79" s="267">
        <v>180.51561327576943</v>
      </c>
      <c r="X79" s="267">
        <v>359.50027719396883</v>
      </c>
      <c r="Y79" s="267">
        <v>316.01800796863074</v>
      </c>
      <c r="Z79" s="267">
        <v>593.417262606039</v>
      </c>
      <c r="AA79" s="267">
        <v>244.50168067939973</v>
      </c>
      <c r="AB79" s="267">
        <v>438.43337071602929</v>
      </c>
      <c r="AC79" s="267">
        <v>333.29325501999983</v>
      </c>
      <c r="AE79" s="302">
        <v>883.38400000000001</v>
      </c>
      <c r="AF79" s="303">
        <v>298.40299999999996</v>
      </c>
      <c r="AG79" s="303">
        <v>450.38300000000004</v>
      </c>
      <c r="AH79" s="303">
        <v>768.55875027000002</v>
      </c>
      <c r="AI79" s="303">
        <v>1089.4684592000001</v>
      </c>
      <c r="AJ79" s="303">
        <v>1449.4501614344078</v>
      </c>
      <c r="AK79" s="303"/>
    </row>
    <row r="80" spans="1:39" s="20" customFormat="1" ht="6" customHeight="1" x14ac:dyDescent="0.25">
      <c r="A80" s="179"/>
      <c r="B80" s="25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8"/>
      <c r="S80" s="84"/>
      <c r="T80" s="84"/>
      <c r="U80" s="84"/>
      <c r="V80" s="84"/>
      <c r="W80" s="84"/>
      <c r="X80" s="84"/>
      <c r="Y80" s="84"/>
      <c r="Z80" s="330"/>
      <c r="AA80" s="330"/>
      <c r="AB80" s="330"/>
      <c r="AC80" s="330"/>
      <c r="AD80" s="337"/>
      <c r="AE80" s="280"/>
      <c r="AF80" s="280"/>
      <c r="AG80" s="283"/>
      <c r="AH80" s="283"/>
      <c r="AI80" s="283"/>
      <c r="AJ80" s="283"/>
      <c r="AK80" s="283"/>
    </row>
    <row r="81" spans="1:37" x14ac:dyDescent="0.25">
      <c r="A81" s="412"/>
      <c r="B81" s="225" t="s">
        <v>982</v>
      </c>
      <c r="C81" s="220">
        <v>0.10944889684223071</v>
      </c>
      <c r="D81" s="220">
        <v>0.16495282981441367</v>
      </c>
      <c r="E81" s="220">
        <v>0.15166733902949461</v>
      </c>
      <c r="F81" s="220">
        <v>0.21421163939177423</v>
      </c>
      <c r="G81" s="220">
        <v>9.270974081808131E-2</v>
      </c>
      <c r="H81" s="220">
        <v>-0.38575682769720776</v>
      </c>
      <c r="I81" s="220">
        <v>6.034915709070738E-2</v>
      </c>
      <c r="J81" s="220">
        <v>0.14708743642215233</v>
      </c>
      <c r="K81" s="220">
        <v>-5.1634118308000757E-2</v>
      </c>
      <c r="L81" s="220">
        <v>8.5282283789416366E-2</v>
      </c>
      <c r="M81" s="220">
        <v>6.4783146571579811E-2</v>
      </c>
      <c r="N81" s="220">
        <v>0.16294610851760699</v>
      </c>
      <c r="O81" s="220">
        <v>1.0425377436040881E-4</v>
      </c>
      <c r="P81" s="220">
        <v>0.15080008704245207</v>
      </c>
      <c r="Q81" s="220">
        <v>9.9286004298279287E-2</v>
      </c>
      <c r="R81" s="220">
        <v>0.19645697818494556</v>
      </c>
      <c r="S81" s="220">
        <v>6.4608941266846021E-2</v>
      </c>
      <c r="T81" s="220">
        <v>0.16982377018458136</v>
      </c>
      <c r="U81" s="220">
        <v>0.1319492267008755</v>
      </c>
      <c r="V81" s="220">
        <v>0.22970934419866876</v>
      </c>
      <c r="W81" s="220">
        <v>0.12423579062599317</v>
      </c>
      <c r="X81" s="220">
        <v>0.19627563240831922</v>
      </c>
      <c r="Y81" s="220">
        <v>0.17558408383432178</v>
      </c>
      <c r="Z81" s="220">
        <v>0.23252013763229479</v>
      </c>
      <c r="AA81" s="220">
        <v>0.15166825188459482</v>
      </c>
      <c r="AB81" s="220">
        <v>0.21299065807121925</v>
      </c>
      <c r="AC81" s="220">
        <f>AC79/AC13</f>
        <v>0.18105292106282958</v>
      </c>
      <c r="AD81" s="356"/>
      <c r="AE81" s="219">
        <v>0.16714369263318901</v>
      </c>
      <c r="AF81" s="220">
        <v>7.302810795227474E-2</v>
      </c>
      <c r="AG81" s="220">
        <v>8.739863587779563E-2</v>
      </c>
      <c r="AH81" s="220">
        <v>0.1242908805719822</v>
      </c>
      <c r="AI81" s="220">
        <v>0.16213973787220667</v>
      </c>
      <c r="AJ81" s="220">
        <v>0.18980459441564965</v>
      </c>
      <c r="AK81" s="309"/>
    </row>
    <row r="82" spans="1:37" x14ac:dyDescent="0.25">
      <c r="A82" s="412"/>
      <c r="B82" s="227" t="s">
        <v>983</v>
      </c>
      <c r="C82" s="223">
        <v>0.11612017121869946</v>
      </c>
      <c r="D82" s="223">
        <v>0.17420045180924804</v>
      </c>
      <c r="E82" s="223">
        <v>0.15887089767953044</v>
      </c>
      <c r="F82" s="223">
        <v>0.22058350747468253</v>
      </c>
      <c r="G82" s="223">
        <v>0.10002794199991827</v>
      </c>
      <c r="H82" s="223">
        <v>-0.41292890375109043</v>
      </c>
      <c r="I82" s="223">
        <v>6.141611400618853E-2</v>
      </c>
      <c r="J82" s="223">
        <v>0.15176484272915733</v>
      </c>
      <c r="K82" s="223">
        <v>-5.6568428571630226E-2</v>
      </c>
      <c r="L82" s="223">
        <v>8.8414497024982747E-2</v>
      </c>
      <c r="M82" s="223">
        <v>6.7513302931819119E-2</v>
      </c>
      <c r="N82" s="223">
        <v>0.1655297736142616</v>
      </c>
      <c r="O82" s="223">
        <v>1.109192678636608E-4</v>
      </c>
      <c r="P82" s="223">
        <v>0.15652907545785871</v>
      </c>
      <c r="Q82" s="223">
        <v>0.10513856380845764</v>
      </c>
      <c r="R82" s="223">
        <v>0.20368058573668368</v>
      </c>
      <c r="S82" s="223">
        <v>6.9260106604704566E-2</v>
      </c>
      <c r="T82" s="223">
        <v>0.18008699321448202</v>
      </c>
      <c r="U82" s="223">
        <v>0.14036507503885709</v>
      </c>
      <c r="V82" s="223">
        <v>0.24163579536790764</v>
      </c>
      <c r="W82" s="223">
        <v>0.13560139740799584</v>
      </c>
      <c r="X82" s="223">
        <v>0.21078735595397083</v>
      </c>
      <c r="Y82" s="223">
        <v>0.18840933546469871</v>
      </c>
      <c r="Z82" s="223">
        <v>0.24274042657347625</v>
      </c>
      <c r="AA82" s="223">
        <v>0.16195711652221953</v>
      </c>
      <c r="AB82" s="223">
        <v>0.22294812729988864</v>
      </c>
      <c r="AC82" s="223">
        <f>AC79/AC16</f>
        <v>0.18840360793087715</v>
      </c>
      <c r="AD82" s="357"/>
      <c r="AE82" s="222">
        <v>0.1748635004727972</v>
      </c>
      <c r="AF82" s="223">
        <v>7.6067153569728832E-2</v>
      </c>
      <c r="AG82" s="223">
        <v>9.0791437302457173E-2</v>
      </c>
      <c r="AH82" s="223">
        <v>0.13016524731115417</v>
      </c>
      <c r="AI82" s="223">
        <v>0.17192996845834085</v>
      </c>
      <c r="AJ82" s="223">
        <v>0.20247431393798504</v>
      </c>
      <c r="AK82" s="310"/>
    </row>
    <row r="83" spans="1:37" x14ac:dyDescent="0.25">
      <c r="A83" s="412"/>
      <c r="B83" s="48" t="s">
        <v>874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E83" s="84"/>
      <c r="AF83" s="84"/>
      <c r="AG83" s="84"/>
      <c r="AH83" s="84"/>
      <c r="AI83" s="84"/>
      <c r="AJ83" s="84"/>
      <c r="AK83" s="84"/>
    </row>
    <row r="84" spans="1:37" x14ac:dyDescent="0.25">
      <c r="A84" s="412"/>
      <c r="B84"/>
      <c r="O84" s="3"/>
      <c r="P84" s="3"/>
      <c r="Q84" s="3"/>
      <c r="R84" s="3"/>
    </row>
    <row r="85" spans="1:37" x14ac:dyDescent="0.25">
      <c r="A85" s="412"/>
      <c r="B85"/>
      <c r="Z85" s="329"/>
      <c r="AA85" s="329"/>
      <c r="AB85" s="329"/>
      <c r="AC85" s="329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E51:AJ53 AJ43:AJ50 AE60:AI60 AE59:AI59 AE54:AI54 AE55:AI55 AE56:AI56 AE57:AI57 AE58:AI58 AC54" formulaRange="1"/>
    <ignoredError sqref="AE8:AL8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17885-CD1C-4493-89F8-BE49DCE99AF5}">
  <dimension ref="A5:AJ87"/>
  <sheetViews>
    <sheetView showGridLines="0" zoomScaleNormal="100" workbookViewId="0">
      <pane xSplit="2" ySplit="9" topLeftCell="T10" activePane="bottomRight" state="frozen"/>
      <selection activeCell="X24" sqref="X24"/>
      <selection pane="topRight" activeCell="X24" sqref="X24"/>
      <selection pane="bottomLeft" activeCell="X24" sqref="X24"/>
      <selection pane="bottomRight" activeCell="AH59" sqref="AH59"/>
    </sheetView>
  </sheetViews>
  <sheetFormatPr defaultRowHeight="15" x14ac:dyDescent="0.25"/>
  <cols>
    <col min="1" max="1" width="6.5703125" style="179" customWidth="1"/>
    <col min="2" max="2" width="60.7109375" style="20" bestFit="1" customWidth="1"/>
    <col min="3" max="3" width="10.28515625" style="20" bestFit="1" customWidth="1"/>
    <col min="4" max="6" width="10.28515625" bestFit="1" customWidth="1"/>
    <col min="7" max="7" width="9.7109375" bestFit="1" customWidth="1"/>
    <col min="8" max="8" width="9.5703125" bestFit="1" customWidth="1"/>
    <col min="9" max="10" width="10.28515625" bestFit="1" customWidth="1"/>
    <col min="11" max="11" width="9.5703125" bestFit="1" customWidth="1"/>
    <col min="12" max="14" width="10.28515625" bestFit="1" customWidth="1"/>
    <col min="15" max="21" width="10.28515625" style="2" bestFit="1" customWidth="1"/>
    <col min="22" max="22" width="9.140625" style="2" customWidth="1"/>
    <col min="23" max="23" width="9.28515625" style="90" bestFit="1" customWidth="1"/>
    <col min="24" max="25" width="7.5703125" style="90" bestFit="1" customWidth="1"/>
    <col min="26" max="26" width="8.28515625" style="90" customWidth="1"/>
    <col min="27" max="29" width="9.28515625" style="90" bestFit="1" customWidth="1"/>
    <col min="30" max="30" width="8.85546875" customWidth="1"/>
    <col min="31" max="35" width="11" bestFit="1" customWidth="1"/>
    <col min="36" max="36" width="11" style="2" bestFit="1" customWidth="1"/>
  </cols>
  <sheetData>
    <row r="5" spans="1:36" x14ac:dyDescent="0.25">
      <c r="N5" s="315"/>
      <c r="R5" s="315"/>
      <c r="V5" s="315"/>
      <c r="AB5"/>
      <c r="AC5"/>
    </row>
    <row r="6" spans="1:36" x14ac:dyDescent="0.25">
      <c r="F6" s="6"/>
      <c r="J6" s="6"/>
      <c r="N6" s="6"/>
      <c r="R6" s="6"/>
      <c r="V6" s="6"/>
      <c r="AB6"/>
      <c r="AC6"/>
    </row>
    <row r="8" spans="1:36" s="20" customFormat="1" ht="13.5" customHeight="1" x14ac:dyDescent="0.15">
      <c r="A8" s="179"/>
      <c r="B8" s="21" t="s">
        <v>984</v>
      </c>
      <c r="C8" s="22" t="s">
        <v>1120</v>
      </c>
      <c r="D8" s="22" t="s">
        <v>1121</v>
      </c>
      <c r="E8" s="22" t="s">
        <v>1122</v>
      </c>
      <c r="F8" s="22" t="s">
        <v>1123</v>
      </c>
      <c r="G8" s="22" t="s">
        <v>1124</v>
      </c>
      <c r="H8" s="22" t="s">
        <v>1125</v>
      </c>
      <c r="I8" s="22" t="s">
        <v>1126</v>
      </c>
      <c r="J8" s="22" t="s">
        <v>1127</v>
      </c>
      <c r="K8" s="22" t="s">
        <v>1128</v>
      </c>
      <c r="L8" s="22" t="s">
        <v>1129</v>
      </c>
      <c r="M8" s="22" t="s">
        <v>1130</v>
      </c>
      <c r="N8" s="22" t="s">
        <v>1131</v>
      </c>
      <c r="O8" s="22" t="s">
        <v>1132</v>
      </c>
      <c r="P8" s="22" t="s">
        <v>1133</v>
      </c>
      <c r="Q8" s="22" t="s">
        <v>1134</v>
      </c>
      <c r="R8" s="22" t="s">
        <v>1135</v>
      </c>
      <c r="S8" s="22" t="s">
        <v>1136</v>
      </c>
      <c r="T8" s="22" t="s">
        <v>1137</v>
      </c>
      <c r="U8" s="22" t="s">
        <v>1138</v>
      </c>
      <c r="V8" s="22" t="s">
        <v>1112</v>
      </c>
      <c r="W8" s="85" t="s">
        <v>1113</v>
      </c>
      <c r="X8" s="85" t="s">
        <v>1114</v>
      </c>
      <c r="Y8" s="85" t="s">
        <v>1115</v>
      </c>
      <c r="Z8" s="85" t="s">
        <v>1116</v>
      </c>
      <c r="AA8" s="85" t="s">
        <v>1117</v>
      </c>
      <c r="AB8" s="391" t="s">
        <v>1118</v>
      </c>
      <c r="AC8" s="391" t="s">
        <v>1119</v>
      </c>
      <c r="AE8" s="22" t="s">
        <v>44</v>
      </c>
      <c r="AF8" s="22" t="s">
        <v>45</v>
      </c>
      <c r="AG8" s="22" t="s">
        <v>46</v>
      </c>
      <c r="AH8" s="22" t="s">
        <v>47</v>
      </c>
      <c r="AI8" s="22" t="s">
        <v>48</v>
      </c>
      <c r="AJ8" s="22" t="s">
        <v>714</v>
      </c>
    </row>
    <row r="9" spans="1:36" s="20" customFormat="1" ht="6" customHeight="1" x14ac:dyDescent="0.15">
      <c r="A9" s="179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W9" s="84"/>
      <c r="X9" s="84"/>
      <c r="Y9" s="84"/>
      <c r="Z9" s="84"/>
      <c r="AA9" s="84"/>
      <c r="AB9" s="390"/>
      <c r="AC9" s="390"/>
      <c r="AF9" s="26"/>
      <c r="AG9" s="26"/>
      <c r="AH9" s="26"/>
      <c r="AI9" s="26"/>
    </row>
    <row r="10" spans="1:36" x14ac:dyDescent="0.25">
      <c r="A10" s="268" t="s">
        <v>715</v>
      </c>
      <c r="B10" s="150" t="s">
        <v>927</v>
      </c>
      <c r="C10" s="151">
        <v>1335.011</v>
      </c>
      <c r="D10" s="151">
        <v>1629.2170000000001</v>
      </c>
      <c r="E10" s="151">
        <v>1609.5989999999999</v>
      </c>
      <c r="F10" s="151">
        <v>2267.2779999999998</v>
      </c>
      <c r="G10" s="151">
        <v>1251.92</v>
      </c>
      <c r="H10" s="151">
        <v>374.01</v>
      </c>
      <c r="I10" s="151">
        <v>1378.7670000000001</v>
      </c>
      <c r="J10" s="151">
        <v>2264.078</v>
      </c>
      <c r="K10" s="151">
        <v>996.80700000000002</v>
      </c>
      <c r="L10" s="151">
        <v>1532.248</v>
      </c>
      <c r="M10" s="151">
        <v>1743.1969999999999</v>
      </c>
      <c r="N10" s="151">
        <v>2423.643</v>
      </c>
      <c r="O10" s="151">
        <v>1529.6659999999999</v>
      </c>
      <c r="P10" s="151">
        <v>2114.2510000000002</v>
      </c>
      <c r="Q10" s="151">
        <v>1820.43</v>
      </c>
      <c r="R10" s="151">
        <v>2536.0070000000001</v>
      </c>
      <c r="S10" s="151">
        <v>1595.365</v>
      </c>
      <c r="T10" s="151">
        <v>2137.6060000000002</v>
      </c>
      <c r="U10" s="151">
        <v>2004.077</v>
      </c>
      <c r="V10" s="151">
        <v>2997.74</v>
      </c>
      <c r="W10" s="212">
        <v>1881.3328815771779</v>
      </c>
      <c r="X10" s="212">
        <v>2398.1688389622691</v>
      </c>
      <c r="Y10" s="212">
        <v>2355.0187131686307</v>
      </c>
      <c r="Z10" s="212">
        <v>3355.1297689758394</v>
      </c>
      <c r="AA10" s="212">
        <v>2109.95567278</v>
      </c>
      <c r="AB10" s="398">
        <v>2717.4236587552205</v>
      </c>
      <c r="AC10" s="398">
        <v>2432.3115835000003</v>
      </c>
      <c r="AE10" s="62">
        <v>6841.1049999999996</v>
      </c>
      <c r="AF10" s="63">
        <v>5268.7749999999996</v>
      </c>
      <c r="AG10" s="63">
        <v>6695.8959999999997</v>
      </c>
      <c r="AH10" s="63">
        <v>8000.3540000000003</v>
      </c>
      <c r="AI10" s="63">
        <v>8734.7880000000005</v>
      </c>
      <c r="AJ10" s="63">
        <v>9989.6502028039176</v>
      </c>
    </row>
    <row r="11" spans="1:36" x14ac:dyDescent="0.25">
      <c r="A11" s="268" t="s">
        <v>716</v>
      </c>
      <c r="B11" s="255" t="s">
        <v>928</v>
      </c>
      <c r="C11" s="256">
        <v>-294.49799999999999</v>
      </c>
      <c r="D11" s="256">
        <v>-368.887</v>
      </c>
      <c r="E11" s="256">
        <v>-367.71</v>
      </c>
      <c r="F11" s="256">
        <v>-524.83299999999997</v>
      </c>
      <c r="G11" s="256">
        <v>-275</v>
      </c>
      <c r="H11" s="256">
        <v>-79.510999999999996</v>
      </c>
      <c r="I11" s="256">
        <v>-311.51100000000002</v>
      </c>
      <c r="J11" s="256">
        <v>-516.61400000000003</v>
      </c>
      <c r="K11" s="256">
        <v>-220.73099999999999</v>
      </c>
      <c r="L11" s="256">
        <v>-356.65800000000002</v>
      </c>
      <c r="M11" s="256">
        <v>-403.79</v>
      </c>
      <c r="N11" s="256">
        <v>-561.51199999999994</v>
      </c>
      <c r="O11" s="256">
        <v>-332.642</v>
      </c>
      <c r="P11" s="256">
        <v>-484.012</v>
      </c>
      <c r="Q11" s="256">
        <v>-412.89</v>
      </c>
      <c r="R11" s="256">
        <v>-587.26099999999997</v>
      </c>
      <c r="S11" s="256">
        <v>-354.78800000000001</v>
      </c>
      <c r="T11" s="256">
        <v>-494.64400000000001</v>
      </c>
      <c r="U11" s="256">
        <v>-461.40100000000001</v>
      </c>
      <c r="V11" s="256">
        <v>-704.63699999999994</v>
      </c>
      <c r="W11" s="257">
        <v>-428.32475592999998</v>
      </c>
      <c r="X11" s="257">
        <v>-566.55947058999982</v>
      </c>
      <c r="Y11" s="257">
        <v>-555.20861041000001</v>
      </c>
      <c r="Z11" s="257">
        <v>-803.01850391000005</v>
      </c>
      <c r="AA11" s="257">
        <v>-497.87696176999998</v>
      </c>
      <c r="AB11" s="407">
        <v>-658.96074452999994</v>
      </c>
      <c r="AC11" s="407">
        <v>-591.45061830000009</v>
      </c>
      <c r="AE11" s="190">
        <v>-1555.9290000000001</v>
      </c>
      <c r="AF11" s="191">
        <v>-1148.335</v>
      </c>
      <c r="AG11" s="191">
        <v>-1542.691</v>
      </c>
      <c r="AH11" s="191">
        <v>-1816.8050000000001</v>
      </c>
      <c r="AI11" s="191">
        <v>-2015.471</v>
      </c>
      <c r="AJ11" s="192">
        <v>-2353.1113408399997</v>
      </c>
    </row>
    <row r="12" spans="1:36" s="20" customFormat="1" ht="6" customHeight="1" x14ac:dyDescent="0.15">
      <c r="A12" s="179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8"/>
      <c r="W12" s="84"/>
      <c r="X12" s="84"/>
      <c r="Y12" s="84"/>
      <c r="Z12" s="84"/>
      <c r="AA12" s="84"/>
      <c r="AB12" s="390"/>
      <c r="AC12" s="390"/>
      <c r="AE12" s="26"/>
      <c r="AF12" s="26"/>
      <c r="AG12" s="28"/>
      <c r="AH12" s="28"/>
      <c r="AI12" s="28"/>
    </row>
    <row r="13" spans="1:36" x14ac:dyDescent="0.25">
      <c r="A13" s="268" t="s">
        <v>717</v>
      </c>
      <c r="B13" s="243" t="s">
        <v>929</v>
      </c>
      <c r="C13" s="194">
        <v>1040.5129999999999</v>
      </c>
      <c r="D13" s="194">
        <v>1260.3300000000002</v>
      </c>
      <c r="E13" s="194">
        <v>1241.8889999999999</v>
      </c>
      <c r="F13" s="194">
        <v>1742.4449999999997</v>
      </c>
      <c r="G13" s="194">
        <v>976.92000000000007</v>
      </c>
      <c r="H13" s="194">
        <v>294.49900000000002</v>
      </c>
      <c r="I13" s="194">
        <v>1067.2560000000001</v>
      </c>
      <c r="J13" s="194">
        <v>1747.4639999999999</v>
      </c>
      <c r="K13" s="194">
        <v>776.07600000000002</v>
      </c>
      <c r="L13" s="194">
        <v>1175.5900000000001</v>
      </c>
      <c r="M13" s="194">
        <v>1339.4069999999999</v>
      </c>
      <c r="N13" s="194">
        <v>1862.1310000000001</v>
      </c>
      <c r="O13" s="194">
        <v>1197.0239999999999</v>
      </c>
      <c r="P13" s="194">
        <v>1630.2390000000003</v>
      </c>
      <c r="Q13" s="194">
        <v>1407.54</v>
      </c>
      <c r="R13" s="194">
        <v>1948.7460000000001</v>
      </c>
      <c r="S13" s="194">
        <v>1240.577</v>
      </c>
      <c r="T13" s="194">
        <v>1642.9620000000002</v>
      </c>
      <c r="U13" s="194">
        <v>1542.6759999999999</v>
      </c>
      <c r="V13" s="194">
        <v>2293.1030000000001</v>
      </c>
      <c r="W13" s="244">
        <v>1453.0081256471778</v>
      </c>
      <c r="X13" s="244">
        <v>1831.6093683722693</v>
      </c>
      <c r="Y13" s="244">
        <v>1799.8101027586308</v>
      </c>
      <c r="Z13" s="244">
        <v>2552.1112650658397</v>
      </c>
      <c r="AA13" s="244">
        <v>1612.0821440300001</v>
      </c>
      <c r="AB13" s="403">
        <v>2058.4629142252197</v>
      </c>
      <c r="AC13" s="403">
        <v>1840.8609651999998</v>
      </c>
      <c r="AE13" s="193">
        <v>5285.1760000000004</v>
      </c>
      <c r="AF13" s="194">
        <v>4085.4859999999999</v>
      </c>
      <c r="AG13" s="194">
        <v>5153.2049999999999</v>
      </c>
      <c r="AH13" s="194">
        <v>6183.55</v>
      </c>
      <c r="AI13" s="194">
        <v>6719.317</v>
      </c>
      <c r="AJ13" s="195">
        <v>7636.5388619639161</v>
      </c>
    </row>
    <row r="14" spans="1:36" x14ac:dyDescent="0.25">
      <c r="A14" s="269" t="s">
        <v>718</v>
      </c>
      <c r="B14" s="245" t="s">
        <v>718</v>
      </c>
      <c r="C14" s="27">
        <v>767.07500000000005</v>
      </c>
      <c r="D14" s="27">
        <v>957.68100000000004</v>
      </c>
      <c r="E14" s="27">
        <v>974.83299999999997</v>
      </c>
      <c r="F14" s="27">
        <v>1426.3610000000001</v>
      </c>
      <c r="G14" s="27">
        <v>713.68700000000001</v>
      </c>
      <c r="H14" s="27">
        <v>194.30099999999999</v>
      </c>
      <c r="I14" s="27">
        <v>820.64400000000001</v>
      </c>
      <c r="J14" s="27">
        <v>1392.42</v>
      </c>
      <c r="K14" s="27">
        <v>565.48800000000006</v>
      </c>
      <c r="L14" s="27">
        <v>951.28899999999999</v>
      </c>
      <c r="M14" s="27">
        <v>1085.4829999999999</v>
      </c>
      <c r="N14" s="27">
        <v>1601.8019999999999</v>
      </c>
      <c r="O14" s="27">
        <v>910.79</v>
      </c>
      <c r="P14" s="27">
        <v>1328.848</v>
      </c>
      <c r="Q14" s="27">
        <v>1133.894</v>
      </c>
      <c r="R14" s="27">
        <v>1647.54</v>
      </c>
      <c r="S14" s="27">
        <v>966.005</v>
      </c>
      <c r="T14" s="27">
        <v>1351.0429999999999</v>
      </c>
      <c r="U14" s="27">
        <v>1276.9179999999999</v>
      </c>
      <c r="V14" s="27">
        <v>1957.614</v>
      </c>
      <c r="W14" s="98">
        <v>1180.6838950271767</v>
      </c>
      <c r="X14" s="98">
        <v>1528.6155363622686</v>
      </c>
      <c r="Y14" s="98">
        <v>1514.4862401786313</v>
      </c>
      <c r="Z14" s="98">
        <v>2239.1495062158392</v>
      </c>
      <c r="AA14" s="98">
        <v>1364.1040301099999</v>
      </c>
      <c r="AB14" s="397">
        <v>1795.0401424052209</v>
      </c>
      <c r="AC14" s="397">
        <v>1648.7081609399995</v>
      </c>
      <c r="AE14" s="161">
        <v>4125.95</v>
      </c>
      <c r="AF14" s="27">
        <v>3121.0520000000001</v>
      </c>
      <c r="AG14" s="27">
        <v>4204.0619999999999</v>
      </c>
      <c r="AH14" s="27">
        <v>5021.0720000000001</v>
      </c>
      <c r="AI14" s="27">
        <v>5551.58</v>
      </c>
      <c r="AJ14" s="162">
        <v>6462.9351777839156</v>
      </c>
    </row>
    <row r="15" spans="1:36" x14ac:dyDescent="0.25">
      <c r="A15" s="269" t="s">
        <v>719</v>
      </c>
      <c r="B15" s="245" t="s">
        <v>930</v>
      </c>
      <c r="C15" s="27">
        <v>213.65899999999999</v>
      </c>
      <c r="D15" s="27">
        <v>235.74299999999999</v>
      </c>
      <c r="E15" s="27">
        <v>210.74600000000001</v>
      </c>
      <c r="F15" s="27">
        <v>265.75099999999998</v>
      </c>
      <c r="G15" s="27">
        <v>191.76</v>
      </c>
      <c r="H15" s="27">
        <v>80.819000000000003</v>
      </c>
      <c r="I15" s="27">
        <v>228.071</v>
      </c>
      <c r="J15" s="27">
        <v>301.18700000000001</v>
      </c>
      <c r="K15" s="27">
        <v>142.893</v>
      </c>
      <c r="L15" s="27">
        <v>182.654</v>
      </c>
      <c r="M15" s="27">
        <v>199.76</v>
      </c>
      <c r="N15" s="27">
        <v>231.26400000000001</v>
      </c>
      <c r="O15" s="27">
        <v>214.30099999999999</v>
      </c>
      <c r="P15" s="27">
        <v>241.72399999999999</v>
      </c>
      <c r="Q15" s="27">
        <v>195.29499999999999</v>
      </c>
      <c r="R15" s="27">
        <v>232.09299999999999</v>
      </c>
      <c r="S15" s="27">
        <v>191.261</v>
      </c>
      <c r="T15" s="27">
        <v>198.286</v>
      </c>
      <c r="U15" s="27">
        <v>173.26400000000001</v>
      </c>
      <c r="V15" s="27">
        <v>222.30799999999999</v>
      </c>
      <c r="W15" s="98">
        <v>150.53847233999997</v>
      </c>
      <c r="X15" s="98">
        <v>176.89609395000002</v>
      </c>
      <c r="Y15" s="98">
        <v>162.8086093</v>
      </c>
      <c r="Z15" s="98">
        <v>205.50813026</v>
      </c>
      <c r="AA15" s="98">
        <v>145.56856886000003</v>
      </c>
      <c r="AB15" s="397">
        <v>171.48618789000002</v>
      </c>
      <c r="AC15" s="397">
        <v>120.33040349999999</v>
      </c>
      <c r="AE15" s="161">
        <v>925.899</v>
      </c>
      <c r="AF15" s="27">
        <v>801.83699999999999</v>
      </c>
      <c r="AG15" s="27">
        <v>756.57100000000003</v>
      </c>
      <c r="AH15" s="27">
        <v>883.41200000000003</v>
      </c>
      <c r="AI15" s="27">
        <v>785.12</v>
      </c>
      <c r="AJ15" s="162">
        <v>695.75130584999999</v>
      </c>
    </row>
    <row r="16" spans="1:36" s="1" customFormat="1" x14ac:dyDescent="0.25">
      <c r="A16" s="270" t="s">
        <v>720</v>
      </c>
      <c r="B16" s="239" t="s">
        <v>931</v>
      </c>
      <c r="C16" s="197">
        <v>980.73400000000004</v>
      </c>
      <c r="D16" s="197">
        <v>1193.424</v>
      </c>
      <c r="E16" s="197">
        <v>1185.579</v>
      </c>
      <c r="F16" s="197">
        <v>1692.1120000000001</v>
      </c>
      <c r="G16" s="197">
        <v>905.447</v>
      </c>
      <c r="H16" s="197">
        <v>275.12</v>
      </c>
      <c r="I16" s="197">
        <v>1048.7149999999999</v>
      </c>
      <c r="J16" s="197">
        <v>1693.607</v>
      </c>
      <c r="K16" s="197">
        <v>708.38100000000009</v>
      </c>
      <c r="L16" s="197">
        <v>1133.943</v>
      </c>
      <c r="M16" s="197">
        <v>1285.2429999999999</v>
      </c>
      <c r="N16" s="197">
        <v>1833.0659999999998</v>
      </c>
      <c r="O16" s="197">
        <v>1125.0909999999999</v>
      </c>
      <c r="P16" s="197">
        <v>1570.5719999999999</v>
      </c>
      <c r="Q16" s="197">
        <v>1329.1890000000001</v>
      </c>
      <c r="R16" s="197">
        <v>1879.633</v>
      </c>
      <c r="S16" s="197">
        <v>1157.2660000000001</v>
      </c>
      <c r="T16" s="197">
        <v>1549.329</v>
      </c>
      <c r="U16" s="197">
        <v>1450.1819999999998</v>
      </c>
      <c r="V16" s="197">
        <v>2179.922</v>
      </c>
      <c r="W16" s="97">
        <v>1331.2223673671767</v>
      </c>
      <c r="X16" s="97">
        <v>1705.5116303122686</v>
      </c>
      <c r="Y16" s="97">
        <v>1677.2948494786312</v>
      </c>
      <c r="Z16" s="97">
        <v>2444.6577398858394</v>
      </c>
      <c r="AA16" s="97">
        <v>1509.6692626399999</v>
      </c>
      <c r="AB16" s="396">
        <v>1966.5263665852208</v>
      </c>
      <c r="AC16" s="396">
        <v>1769.0386011199998</v>
      </c>
      <c r="AE16" s="196">
        <v>5051.8490000000002</v>
      </c>
      <c r="AF16" s="197">
        <v>3922.8890000000001</v>
      </c>
      <c r="AG16" s="197">
        <v>4960.6329999999998</v>
      </c>
      <c r="AH16" s="197">
        <v>5904.4840000000004</v>
      </c>
      <c r="AI16" s="197">
        <v>6336.7</v>
      </c>
      <c r="AJ16" s="198">
        <v>7158.6866168039151</v>
      </c>
    </row>
    <row r="17" spans="1:36" x14ac:dyDescent="0.25">
      <c r="A17" s="270" t="s">
        <v>721</v>
      </c>
      <c r="B17" s="248" t="s">
        <v>932</v>
      </c>
      <c r="C17" s="42">
        <v>4.4740000000000002</v>
      </c>
      <c r="D17" s="42">
        <v>5.8979999999999997</v>
      </c>
      <c r="E17" s="42">
        <v>3.843</v>
      </c>
      <c r="F17" s="42">
        <v>2.71</v>
      </c>
      <c r="G17" s="42">
        <v>3.1709999999999998</v>
      </c>
      <c r="H17" s="42">
        <v>3.4870000000000001</v>
      </c>
      <c r="I17" s="42">
        <v>2.4039999999999999</v>
      </c>
      <c r="J17" s="42">
        <v>4.2759999999999998</v>
      </c>
      <c r="K17" s="42">
        <v>5.2060000000000004</v>
      </c>
      <c r="L17" s="42">
        <v>3.9649999999999999</v>
      </c>
      <c r="M17" s="42">
        <v>4.5590000000000002</v>
      </c>
      <c r="N17" s="42">
        <v>3.8690000000000002</v>
      </c>
      <c r="O17" s="42">
        <v>5.5990000000000002</v>
      </c>
      <c r="P17" s="42">
        <v>4.8780000000000001</v>
      </c>
      <c r="Q17" s="42">
        <v>4.9450000000000003</v>
      </c>
      <c r="R17" s="42">
        <v>6.2709999999999999</v>
      </c>
      <c r="S17" s="42">
        <v>4.1420000000000003</v>
      </c>
      <c r="T17" s="42">
        <v>5.6589999999999998</v>
      </c>
      <c r="U17" s="42">
        <v>6.31</v>
      </c>
      <c r="V17" s="42">
        <v>9.9139999999999997</v>
      </c>
      <c r="W17" s="87">
        <v>7.9178165099999998</v>
      </c>
      <c r="X17" s="87">
        <v>8.5302546899999996</v>
      </c>
      <c r="Y17" s="87">
        <v>9.8707122500000004</v>
      </c>
      <c r="Z17" s="87">
        <v>10.558391289999999</v>
      </c>
      <c r="AA17" s="87">
        <v>5.949389319999999</v>
      </c>
      <c r="AB17" s="392">
        <v>6.3302482199999996</v>
      </c>
      <c r="AC17" s="392">
        <v>5.8724141500000009</v>
      </c>
      <c r="AE17" s="161">
        <v>16.925000000000001</v>
      </c>
      <c r="AF17" s="27">
        <v>13.337999999999999</v>
      </c>
      <c r="AG17" s="27">
        <v>17.599</v>
      </c>
      <c r="AH17" s="27">
        <v>21.693000000000001</v>
      </c>
      <c r="AI17" s="27">
        <v>26.024999999999999</v>
      </c>
      <c r="AJ17" s="162">
        <v>36.877174740000001</v>
      </c>
    </row>
    <row r="18" spans="1:36" x14ac:dyDescent="0.25">
      <c r="A18" s="271" t="s">
        <v>722</v>
      </c>
      <c r="B18" s="249" t="s">
        <v>933</v>
      </c>
      <c r="C18" s="35">
        <v>985.20800000000008</v>
      </c>
      <c r="D18" s="35">
        <v>1199.3219999999999</v>
      </c>
      <c r="E18" s="35">
        <v>1189.422</v>
      </c>
      <c r="F18" s="35">
        <v>1694.8220000000001</v>
      </c>
      <c r="G18" s="35">
        <v>908.61800000000005</v>
      </c>
      <c r="H18" s="35">
        <v>278.60700000000003</v>
      </c>
      <c r="I18" s="35">
        <v>1051.1189999999999</v>
      </c>
      <c r="J18" s="35">
        <v>1697.883</v>
      </c>
      <c r="K18" s="35">
        <v>713.5870000000001</v>
      </c>
      <c r="L18" s="35">
        <v>1137.9079999999999</v>
      </c>
      <c r="M18" s="35">
        <v>1289.8019999999999</v>
      </c>
      <c r="N18" s="35">
        <v>1836.9349999999997</v>
      </c>
      <c r="O18" s="35">
        <v>1130.6899999999998</v>
      </c>
      <c r="P18" s="35">
        <v>1575.4499999999998</v>
      </c>
      <c r="Q18" s="35">
        <v>1334.134</v>
      </c>
      <c r="R18" s="35">
        <v>1885.904</v>
      </c>
      <c r="S18" s="35">
        <v>1161.4080000000001</v>
      </c>
      <c r="T18" s="35">
        <v>1554.9880000000001</v>
      </c>
      <c r="U18" s="35">
        <v>1456.4919999999997</v>
      </c>
      <c r="V18" s="35">
        <v>2189.8360000000002</v>
      </c>
      <c r="W18" s="83">
        <v>1339.1401838771767</v>
      </c>
      <c r="X18" s="83">
        <v>1714.0418850022686</v>
      </c>
      <c r="Y18" s="83">
        <v>1687.1655617286312</v>
      </c>
      <c r="Z18" s="83">
        <v>2455.21613117584</v>
      </c>
      <c r="AA18" s="83">
        <v>1515.6186519599999</v>
      </c>
      <c r="AB18" s="361">
        <v>1972.8566148052207</v>
      </c>
      <c r="AC18" s="361">
        <v>1774.9110152699998</v>
      </c>
      <c r="AD18" s="2"/>
      <c r="AE18" s="199">
        <v>5068.7740000000003</v>
      </c>
      <c r="AF18" s="107">
        <v>3936.2269999999999</v>
      </c>
      <c r="AG18" s="107">
        <v>4978.232</v>
      </c>
      <c r="AH18" s="107">
        <v>5926.1769999999997</v>
      </c>
      <c r="AI18" s="107">
        <v>6362.7250000000004</v>
      </c>
      <c r="AJ18" s="200">
        <v>7195.5637915439147</v>
      </c>
    </row>
    <row r="19" spans="1:36" x14ac:dyDescent="0.25">
      <c r="A19" s="268" t="s">
        <v>723</v>
      </c>
      <c r="B19" s="250" t="s">
        <v>934</v>
      </c>
      <c r="C19" s="251">
        <v>55.305</v>
      </c>
      <c r="D19" s="251">
        <v>61.008000000000003</v>
      </c>
      <c r="E19" s="251">
        <v>52.466999999999999</v>
      </c>
      <c r="F19" s="251">
        <v>47.622</v>
      </c>
      <c r="G19" s="251">
        <v>68.231999999999999</v>
      </c>
      <c r="H19" s="251">
        <v>15.885</v>
      </c>
      <c r="I19" s="251">
        <v>16.032</v>
      </c>
      <c r="J19" s="251">
        <v>49.11</v>
      </c>
      <c r="K19" s="251">
        <v>62.488</v>
      </c>
      <c r="L19" s="251">
        <v>37.682000000000002</v>
      </c>
      <c r="M19" s="251">
        <v>49.604999999999997</v>
      </c>
      <c r="N19" s="251">
        <v>25.199000000000002</v>
      </c>
      <c r="O19" s="251">
        <v>66.334999999999994</v>
      </c>
      <c r="P19" s="251">
        <v>54.79</v>
      </c>
      <c r="Q19" s="251">
        <v>73.405000000000001</v>
      </c>
      <c r="R19" s="251">
        <v>62.841999999999999</v>
      </c>
      <c r="S19" s="251">
        <v>79.168999999999997</v>
      </c>
      <c r="T19" s="251">
        <v>87.974000000000004</v>
      </c>
      <c r="U19" s="251">
        <v>86.183000000000007</v>
      </c>
      <c r="V19" s="251">
        <v>103.265</v>
      </c>
      <c r="W19" s="252">
        <v>113.86794177000111</v>
      </c>
      <c r="X19" s="252">
        <v>117.5674536100004</v>
      </c>
      <c r="Y19" s="252">
        <v>112.64454102999963</v>
      </c>
      <c r="Z19" s="252">
        <v>96.89513389000011</v>
      </c>
      <c r="AA19" s="252">
        <v>96.460059049999998</v>
      </c>
      <c r="AB19" s="405">
        <v>85.606299419999885</v>
      </c>
      <c r="AC19" s="405">
        <v>65.949949930000002</v>
      </c>
      <c r="AE19" s="201">
        <v>216.40199999999999</v>
      </c>
      <c r="AF19" s="202">
        <v>149.25899999999999</v>
      </c>
      <c r="AG19" s="202">
        <v>174.97399999999999</v>
      </c>
      <c r="AH19" s="202">
        <v>257.37299999999999</v>
      </c>
      <c r="AI19" s="202">
        <v>356.59199999999998</v>
      </c>
      <c r="AJ19" s="203">
        <v>440.97507042000132</v>
      </c>
    </row>
    <row r="20" spans="1:36" s="20" customFormat="1" ht="6" customHeight="1" x14ac:dyDescent="0.15">
      <c r="A20" s="179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8"/>
      <c r="W20" s="84"/>
      <c r="X20" s="84"/>
      <c r="Y20" s="84"/>
      <c r="Z20" s="84"/>
      <c r="AA20" s="84"/>
      <c r="AB20" s="390"/>
      <c r="AC20" s="390"/>
      <c r="AE20" s="26"/>
      <c r="AF20" s="26"/>
      <c r="AG20" s="28"/>
      <c r="AH20" s="28"/>
      <c r="AI20" s="28"/>
    </row>
    <row r="21" spans="1:36" x14ac:dyDescent="0.25">
      <c r="A21" s="268" t="s">
        <v>724</v>
      </c>
      <c r="B21" s="253" t="s">
        <v>936</v>
      </c>
      <c r="C21" s="191">
        <v>-539.08000000000004</v>
      </c>
      <c r="D21" s="191">
        <v>-640.18700000000001</v>
      </c>
      <c r="E21" s="191">
        <v>-654.03200000000004</v>
      </c>
      <c r="F21" s="191">
        <v>-883.76599999999996</v>
      </c>
      <c r="G21" s="191">
        <v>-500.51900000000001</v>
      </c>
      <c r="H21" s="191">
        <v>-151.23699999999999</v>
      </c>
      <c r="I21" s="191">
        <v>-612.12599999999998</v>
      </c>
      <c r="J21" s="191">
        <v>-924.97799999999995</v>
      </c>
      <c r="K21" s="191">
        <v>-425.07900000000001</v>
      </c>
      <c r="L21" s="191">
        <v>-627.154</v>
      </c>
      <c r="M21" s="191">
        <v>-740.06899999999996</v>
      </c>
      <c r="N21" s="191">
        <v>-963.596</v>
      </c>
      <c r="O21" s="191">
        <v>-629.60500000000002</v>
      </c>
      <c r="P21" s="191">
        <v>-793.78399999999999</v>
      </c>
      <c r="Q21" s="191">
        <v>-713.69</v>
      </c>
      <c r="R21" s="191">
        <v>-940.36199999999997</v>
      </c>
      <c r="S21" s="191">
        <v>-616.05600000000004</v>
      </c>
      <c r="T21" s="191">
        <v>-763.62</v>
      </c>
      <c r="U21" s="191">
        <v>-745.43299999999999</v>
      </c>
      <c r="V21" s="191">
        <v>-1071.9390000000001</v>
      </c>
      <c r="W21" s="254">
        <v>-682.65871710999988</v>
      </c>
      <c r="X21" s="254">
        <v>-805.79162898000004</v>
      </c>
      <c r="Y21" s="254">
        <v>-821.30250075999993</v>
      </c>
      <c r="Z21" s="254">
        <v>-1150.2174921700002</v>
      </c>
      <c r="AA21" s="254">
        <v>-740.08396877000007</v>
      </c>
      <c r="AB21" s="406">
        <v>-891.58567937999965</v>
      </c>
      <c r="AC21" s="406">
        <v>-834.93148978000011</v>
      </c>
      <c r="AE21" s="190">
        <v>-2717.0650000000001</v>
      </c>
      <c r="AF21" s="191">
        <v>-2188.8589999999999</v>
      </c>
      <c r="AG21" s="191">
        <v>-2755.8969999999999</v>
      </c>
      <c r="AH21" s="191">
        <v>-3077.4409999999998</v>
      </c>
      <c r="AI21" s="191">
        <v>-3197.049</v>
      </c>
      <c r="AJ21" s="192">
        <v>-3459.9703390199998</v>
      </c>
    </row>
    <row r="22" spans="1:36" s="20" customFormat="1" ht="6" customHeight="1" x14ac:dyDescent="0.15">
      <c r="A22" s="179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W22" s="84"/>
      <c r="X22" s="84"/>
      <c r="Y22" s="84"/>
      <c r="Z22" s="84"/>
      <c r="AA22" s="84"/>
      <c r="AB22" s="390"/>
      <c r="AC22" s="390"/>
      <c r="AE22" s="26"/>
      <c r="AF22" s="26"/>
      <c r="AG22" s="28"/>
      <c r="AH22" s="28"/>
      <c r="AI22" s="28"/>
    </row>
    <row r="23" spans="1:36" x14ac:dyDescent="0.25">
      <c r="A23" s="268" t="s">
        <v>725</v>
      </c>
      <c r="B23" s="243" t="s">
        <v>937</v>
      </c>
      <c r="C23" s="194">
        <v>501.43299999999988</v>
      </c>
      <c r="D23" s="194">
        <v>620.14300000000014</v>
      </c>
      <c r="E23" s="194">
        <v>587.85699999999986</v>
      </c>
      <c r="F23" s="194">
        <v>858.67899999999975</v>
      </c>
      <c r="G23" s="194">
        <v>476.40100000000007</v>
      </c>
      <c r="H23" s="194">
        <v>143.26200000000003</v>
      </c>
      <c r="I23" s="194">
        <v>455.13000000000011</v>
      </c>
      <c r="J23" s="194">
        <v>822.48599999999999</v>
      </c>
      <c r="K23" s="194">
        <v>350.99700000000001</v>
      </c>
      <c r="L23" s="194">
        <v>548.43600000000015</v>
      </c>
      <c r="M23" s="194">
        <v>599.33799999999997</v>
      </c>
      <c r="N23" s="194">
        <v>898.53500000000008</v>
      </c>
      <c r="O23" s="194">
        <v>567.41899999999987</v>
      </c>
      <c r="P23" s="194">
        <v>836.45500000000027</v>
      </c>
      <c r="Q23" s="194">
        <v>693.84999999999991</v>
      </c>
      <c r="R23" s="194">
        <v>1008.3840000000001</v>
      </c>
      <c r="S23" s="194">
        <v>624.52099999999996</v>
      </c>
      <c r="T23" s="194">
        <v>879.34200000000021</v>
      </c>
      <c r="U23" s="194">
        <v>797.24299999999994</v>
      </c>
      <c r="V23" s="194">
        <v>1221.164</v>
      </c>
      <c r="W23" s="244">
        <v>770.34940853717796</v>
      </c>
      <c r="X23" s="244">
        <v>1025.8177393922692</v>
      </c>
      <c r="Y23" s="244">
        <v>978.50760199863089</v>
      </c>
      <c r="Z23" s="244">
        <v>1401.8937728958392</v>
      </c>
      <c r="AA23" s="244">
        <v>871.99817526000004</v>
      </c>
      <c r="AB23" s="403">
        <v>1166.8772348452201</v>
      </c>
      <c r="AC23" s="403">
        <v>1005.9294754199997</v>
      </c>
      <c r="AD23" s="4"/>
      <c r="AE23" s="193">
        <v>2568.1109999999999</v>
      </c>
      <c r="AF23" s="194">
        <v>1896.627</v>
      </c>
      <c r="AG23" s="194">
        <v>2397.308</v>
      </c>
      <c r="AH23" s="194">
        <v>3106.1089999999999</v>
      </c>
      <c r="AI23" s="194">
        <v>3522.268</v>
      </c>
      <c r="AJ23" s="195">
        <v>4176.5685229439168</v>
      </c>
    </row>
    <row r="24" spans="1:36" x14ac:dyDescent="0.25">
      <c r="A24" s="270" t="s">
        <v>726</v>
      </c>
      <c r="B24" s="245" t="s">
        <v>718</v>
      </c>
      <c r="C24" s="27">
        <v>394.84899999999999</v>
      </c>
      <c r="D24" s="27">
        <v>506.29300000000001</v>
      </c>
      <c r="E24" s="27">
        <v>489.17700000000002</v>
      </c>
      <c r="F24" s="27">
        <v>764.10599999999999</v>
      </c>
      <c r="G24" s="27">
        <v>373.06200000000001</v>
      </c>
      <c r="H24" s="27">
        <v>106.779</v>
      </c>
      <c r="I24" s="27">
        <v>395.87099999999998</v>
      </c>
      <c r="J24" s="27">
        <v>726.37199999999996</v>
      </c>
      <c r="K24" s="27">
        <v>262.50200000000001</v>
      </c>
      <c r="L24" s="27">
        <v>485.851</v>
      </c>
      <c r="M24" s="27">
        <v>535.17399999999998</v>
      </c>
      <c r="N24" s="27">
        <v>839.87900000000002</v>
      </c>
      <c r="O24" s="27">
        <v>464.45600000000002</v>
      </c>
      <c r="P24" s="27">
        <v>743.26499999999999</v>
      </c>
      <c r="Q24" s="27">
        <v>586.81700000000001</v>
      </c>
      <c r="R24" s="27">
        <v>911.21</v>
      </c>
      <c r="S24" s="27">
        <v>512.79399999999998</v>
      </c>
      <c r="T24" s="27">
        <v>762.51199999999994</v>
      </c>
      <c r="U24" s="27">
        <v>690.77599999999995</v>
      </c>
      <c r="V24" s="27">
        <v>1105.182</v>
      </c>
      <c r="W24" s="98">
        <v>638.49336317017674</v>
      </c>
      <c r="X24" s="98">
        <v>882.14561311656837</v>
      </c>
      <c r="Y24" s="98">
        <v>833.88149705403134</v>
      </c>
      <c r="Z24" s="98">
        <v>1266.8778019284389</v>
      </c>
      <c r="AA24" s="98">
        <v>745.24944992889982</v>
      </c>
      <c r="AB24" s="397">
        <v>1049.7953429574211</v>
      </c>
      <c r="AC24" s="397">
        <v>912.71278251399951</v>
      </c>
      <c r="AD24" s="4"/>
      <c r="AE24" s="161">
        <v>2154.4250000000002</v>
      </c>
      <c r="AF24" s="27">
        <v>1602.0840000000001</v>
      </c>
      <c r="AG24" s="27">
        <v>2123.4059999999999</v>
      </c>
      <c r="AH24" s="27">
        <v>2705.748</v>
      </c>
      <c r="AI24" s="27">
        <v>3071.2640000000001</v>
      </c>
      <c r="AJ24" s="162">
        <v>3621.3982752692159</v>
      </c>
    </row>
    <row r="25" spans="1:36" x14ac:dyDescent="0.25">
      <c r="A25" s="270" t="s">
        <v>727</v>
      </c>
      <c r="B25" s="245" t="s">
        <v>930</v>
      </c>
      <c r="C25" s="27">
        <v>52.923999999999999</v>
      </c>
      <c r="D25" s="27">
        <v>57.420999999999999</v>
      </c>
      <c r="E25" s="27">
        <v>51.338000000000001</v>
      </c>
      <c r="F25" s="27">
        <v>63.491999999999997</v>
      </c>
      <c r="G25" s="27">
        <v>40.875</v>
      </c>
      <c r="H25" s="27">
        <v>19.472999999999999</v>
      </c>
      <c r="I25" s="27">
        <v>56.905000000000001</v>
      </c>
      <c r="J25" s="27">
        <v>62.886000000000003</v>
      </c>
      <c r="K25" s="27">
        <v>26.311</v>
      </c>
      <c r="L25" s="27">
        <v>36.494</v>
      </c>
      <c r="M25" s="27">
        <v>33.82</v>
      </c>
      <c r="N25" s="27">
        <v>50.414999999999999</v>
      </c>
      <c r="O25" s="27">
        <v>41.872</v>
      </c>
      <c r="P25" s="27">
        <v>52.12</v>
      </c>
      <c r="Q25" s="27">
        <v>48.320999999999998</v>
      </c>
      <c r="R25" s="27">
        <v>51.588000000000001</v>
      </c>
      <c r="S25" s="27">
        <v>43.534999999999997</v>
      </c>
      <c r="T25" s="27">
        <v>43.12</v>
      </c>
      <c r="U25" s="27">
        <v>39.723999999999997</v>
      </c>
      <c r="V25" s="27">
        <v>55.418999999999997</v>
      </c>
      <c r="W25" s="98">
        <v>35.600531476999983</v>
      </c>
      <c r="X25" s="98">
        <v>45.936236437400019</v>
      </c>
      <c r="Y25" s="98">
        <v>49.606030144599991</v>
      </c>
      <c r="Z25" s="98">
        <v>70.108904577600015</v>
      </c>
      <c r="AA25" s="98">
        <v>47.780859110500039</v>
      </c>
      <c r="AB25" s="397">
        <v>58.229813767800017</v>
      </c>
      <c r="AC25" s="397">
        <v>52.673185045999986</v>
      </c>
      <c r="AE25" s="161">
        <v>225.17500000000001</v>
      </c>
      <c r="AF25" s="27">
        <v>180.13900000000001</v>
      </c>
      <c r="AG25" s="27">
        <v>147.04</v>
      </c>
      <c r="AH25" s="27">
        <v>193.90100000000001</v>
      </c>
      <c r="AI25" s="27">
        <v>181.798</v>
      </c>
      <c r="AJ25" s="162">
        <v>201.25170263660002</v>
      </c>
    </row>
    <row r="26" spans="1:36" x14ac:dyDescent="0.25">
      <c r="A26" s="268" t="s">
        <v>728</v>
      </c>
      <c r="B26" s="239" t="s">
        <v>938</v>
      </c>
      <c r="C26" s="197">
        <v>447.77299999999997</v>
      </c>
      <c r="D26" s="197">
        <v>563.71400000000006</v>
      </c>
      <c r="E26" s="197">
        <v>540.51499999999999</v>
      </c>
      <c r="F26" s="197">
        <v>827.59799999999996</v>
      </c>
      <c r="G26" s="197">
        <v>413.93700000000001</v>
      </c>
      <c r="H26" s="197">
        <v>126.252</v>
      </c>
      <c r="I26" s="197">
        <v>452.77599999999995</v>
      </c>
      <c r="J26" s="197">
        <v>789.25799999999992</v>
      </c>
      <c r="K26" s="197">
        <v>288.81299999999999</v>
      </c>
      <c r="L26" s="197">
        <v>522.34500000000003</v>
      </c>
      <c r="M26" s="197">
        <v>568.99400000000003</v>
      </c>
      <c r="N26" s="197">
        <v>890.29399999999998</v>
      </c>
      <c r="O26" s="197">
        <v>506.32800000000003</v>
      </c>
      <c r="P26" s="197">
        <v>795.38499999999999</v>
      </c>
      <c r="Q26" s="197">
        <v>635.13800000000003</v>
      </c>
      <c r="R26" s="197">
        <v>962.798</v>
      </c>
      <c r="S26" s="197">
        <v>556.32899999999995</v>
      </c>
      <c r="T26" s="197">
        <v>805.63199999999995</v>
      </c>
      <c r="U26" s="197">
        <v>730.5</v>
      </c>
      <c r="V26" s="197">
        <v>1160.6010000000001</v>
      </c>
      <c r="W26" s="97">
        <v>674.09389464717674</v>
      </c>
      <c r="X26" s="97">
        <v>928.08184955396837</v>
      </c>
      <c r="Y26" s="97">
        <v>883.48752719863137</v>
      </c>
      <c r="Z26" s="97">
        <v>1336.9867065060391</v>
      </c>
      <c r="AA26" s="97">
        <v>793.03030903939998</v>
      </c>
      <c r="AB26" s="396">
        <v>1108.0251567252212</v>
      </c>
      <c r="AC26" s="396">
        <v>965.38596755999947</v>
      </c>
      <c r="AD26" s="19"/>
      <c r="AE26" s="196">
        <v>2379.6</v>
      </c>
      <c r="AF26" s="197">
        <v>1782.223</v>
      </c>
      <c r="AG26" s="197">
        <v>2270.4470000000001</v>
      </c>
      <c r="AH26" s="197">
        <v>2899.6489999999999</v>
      </c>
      <c r="AI26" s="197">
        <v>3253.0619999999999</v>
      </c>
      <c r="AJ26" s="198">
        <v>3822.6499779058154</v>
      </c>
    </row>
    <row r="27" spans="1:36" x14ac:dyDescent="0.25">
      <c r="A27" s="268" t="s">
        <v>729</v>
      </c>
      <c r="B27" s="248" t="s">
        <v>939</v>
      </c>
      <c r="C27" s="42">
        <v>-1.3049999999999999</v>
      </c>
      <c r="D27" s="42">
        <v>-4.2610000000000001</v>
      </c>
      <c r="E27" s="42">
        <v>-4.8120000000000003</v>
      </c>
      <c r="F27" s="42">
        <v>-16.238</v>
      </c>
      <c r="G27" s="42">
        <v>-5.5380000000000003</v>
      </c>
      <c r="H27" s="42">
        <v>1.367</v>
      </c>
      <c r="I27" s="42">
        <v>-13.55</v>
      </c>
      <c r="J27" s="42">
        <v>-16.117999999999999</v>
      </c>
      <c r="K27" s="42">
        <v>-6.7000000000000004E-2</v>
      </c>
      <c r="L27" s="42">
        <v>-11.371</v>
      </c>
      <c r="M27" s="42">
        <v>-19.052</v>
      </c>
      <c r="N27" s="42">
        <v>-15.64</v>
      </c>
      <c r="O27" s="42">
        <v>-5.1180000000000003</v>
      </c>
      <c r="P27" s="42">
        <v>-13.054</v>
      </c>
      <c r="Q27" s="42">
        <v>-14.32</v>
      </c>
      <c r="R27" s="42">
        <v>-16.888999999999999</v>
      </c>
      <c r="S27" s="42">
        <v>-10.648</v>
      </c>
      <c r="T27" s="42">
        <v>-14.018000000000001</v>
      </c>
      <c r="U27" s="42">
        <v>-19.184999999999999</v>
      </c>
      <c r="V27" s="42">
        <v>-42.451999999999998</v>
      </c>
      <c r="W27" s="87">
        <v>-17.484807770000003</v>
      </c>
      <c r="X27" s="87">
        <v>-19.666809000000004</v>
      </c>
      <c r="Y27" s="87">
        <v>-17.469596439999997</v>
      </c>
      <c r="Z27" s="87">
        <v>-31.847536630000018</v>
      </c>
      <c r="AA27" s="87">
        <v>-17.332296130000003</v>
      </c>
      <c r="AB27" s="392">
        <v>-26.646491130000001</v>
      </c>
      <c r="AC27" s="392">
        <v>-25.406478750000002</v>
      </c>
      <c r="AE27" s="161">
        <v>-26.616</v>
      </c>
      <c r="AF27" s="27">
        <v>-33.838999999999999</v>
      </c>
      <c r="AG27" s="27">
        <v>-46.128999999999998</v>
      </c>
      <c r="AH27" s="27">
        <v>-49.381</v>
      </c>
      <c r="AI27" s="27">
        <v>-86.302999999999997</v>
      </c>
      <c r="AJ27" s="162">
        <v>-86.468749840000015</v>
      </c>
    </row>
    <row r="28" spans="1:36" x14ac:dyDescent="0.25">
      <c r="A28" s="270" t="s">
        <v>730</v>
      </c>
      <c r="B28" s="249" t="s">
        <v>940</v>
      </c>
      <c r="C28" s="35">
        <v>446.46799999999996</v>
      </c>
      <c r="D28" s="35">
        <v>559.45300000000009</v>
      </c>
      <c r="E28" s="35">
        <v>535.70299999999997</v>
      </c>
      <c r="F28" s="35">
        <v>811.3599999999999</v>
      </c>
      <c r="G28" s="35">
        <v>408.399</v>
      </c>
      <c r="H28" s="35">
        <v>127.619</v>
      </c>
      <c r="I28" s="35">
        <v>439.22599999999994</v>
      </c>
      <c r="J28" s="35">
        <v>773.13999999999987</v>
      </c>
      <c r="K28" s="35">
        <v>288.74599999999998</v>
      </c>
      <c r="L28" s="35">
        <v>510.97400000000005</v>
      </c>
      <c r="M28" s="35">
        <v>549.94200000000001</v>
      </c>
      <c r="N28" s="35">
        <v>874.654</v>
      </c>
      <c r="O28" s="35">
        <v>501.21000000000004</v>
      </c>
      <c r="P28" s="35">
        <v>782.33100000000002</v>
      </c>
      <c r="Q28" s="35">
        <v>620.81799999999998</v>
      </c>
      <c r="R28" s="35">
        <v>945.90899999999999</v>
      </c>
      <c r="S28" s="35">
        <v>545.68099999999993</v>
      </c>
      <c r="T28" s="35">
        <v>791.61399999999992</v>
      </c>
      <c r="U28" s="35">
        <v>711.31500000000005</v>
      </c>
      <c r="V28" s="35">
        <v>1118.1490000000001</v>
      </c>
      <c r="W28" s="83">
        <v>656.60908687717676</v>
      </c>
      <c r="X28" s="83">
        <v>908.41504055396831</v>
      </c>
      <c r="Y28" s="83">
        <v>866.01793075863134</v>
      </c>
      <c r="Z28" s="83">
        <v>1305.139169876039</v>
      </c>
      <c r="AA28" s="83">
        <v>775.69801290939995</v>
      </c>
      <c r="AB28" s="361">
        <v>1081.3786655952213</v>
      </c>
      <c r="AC28" s="361">
        <v>939.97948880999945</v>
      </c>
      <c r="AE28" s="199">
        <v>2352.9839999999999</v>
      </c>
      <c r="AF28" s="107">
        <v>1748.384</v>
      </c>
      <c r="AG28" s="107">
        <v>2224.3180000000002</v>
      </c>
      <c r="AH28" s="107">
        <v>2850.268</v>
      </c>
      <c r="AI28" s="107">
        <v>3166.759</v>
      </c>
      <c r="AJ28" s="200">
        <v>3736.1812280658155</v>
      </c>
    </row>
    <row r="29" spans="1:36" x14ac:dyDescent="0.25">
      <c r="A29" s="268" t="s">
        <v>731</v>
      </c>
      <c r="B29" s="250" t="s">
        <v>941</v>
      </c>
      <c r="C29" s="251">
        <v>54.965000000000003</v>
      </c>
      <c r="D29" s="251">
        <v>60.69</v>
      </c>
      <c r="E29" s="251">
        <v>52.152999999999999</v>
      </c>
      <c r="F29" s="251">
        <v>47.319000000000003</v>
      </c>
      <c r="G29" s="251">
        <v>67.932000000000002</v>
      </c>
      <c r="H29" s="251">
        <v>15.635999999999999</v>
      </c>
      <c r="I29" s="251">
        <v>15.798</v>
      </c>
      <c r="J29" s="251">
        <v>48.875</v>
      </c>
      <c r="K29" s="251">
        <v>62.249000000000002</v>
      </c>
      <c r="L29" s="251">
        <v>37.460999999999999</v>
      </c>
      <c r="M29" s="251">
        <v>49.396000000000001</v>
      </c>
      <c r="N29" s="251">
        <v>23.884</v>
      </c>
      <c r="O29" s="251">
        <v>66.209000000000003</v>
      </c>
      <c r="P29" s="251">
        <v>54.125</v>
      </c>
      <c r="Q29" s="251">
        <v>73.031999999999996</v>
      </c>
      <c r="R29" s="251">
        <v>62.475000000000001</v>
      </c>
      <c r="S29" s="251">
        <v>78.84</v>
      </c>
      <c r="T29" s="251">
        <v>87.727999999999994</v>
      </c>
      <c r="U29" s="251">
        <v>85.927000000000007</v>
      </c>
      <c r="V29" s="251">
        <v>103.015</v>
      </c>
      <c r="W29" s="252">
        <v>113.7403216600011</v>
      </c>
      <c r="X29" s="252">
        <v>117.40268893000039</v>
      </c>
      <c r="Y29" s="252">
        <v>112.48967123999961</v>
      </c>
      <c r="Z29" s="252">
        <v>96.754542990000104</v>
      </c>
      <c r="AA29" s="252">
        <v>96.300131399999998</v>
      </c>
      <c r="AB29" s="405">
        <v>85.501974939999883</v>
      </c>
      <c r="AC29" s="405">
        <v>65.949949930000002</v>
      </c>
      <c r="AE29" s="201">
        <v>215.12700000000001</v>
      </c>
      <c r="AF29" s="202">
        <v>148.24100000000001</v>
      </c>
      <c r="AG29" s="202">
        <v>172.99</v>
      </c>
      <c r="AH29" s="202">
        <v>255.84100000000001</v>
      </c>
      <c r="AI29" s="202">
        <v>355.51</v>
      </c>
      <c r="AJ29" s="203">
        <v>440.38722494000126</v>
      </c>
    </row>
    <row r="30" spans="1:36" s="20" customFormat="1" ht="6" customHeight="1" x14ac:dyDescent="0.15">
      <c r="A30" s="179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8"/>
      <c r="W30" s="84"/>
      <c r="X30" s="84"/>
      <c r="Y30" s="84"/>
      <c r="Z30" s="84"/>
      <c r="AA30" s="84">
        <v>0</v>
      </c>
      <c r="AB30" s="390">
        <v>0</v>
      </c>
      <c r="AC30" s="390">
        <v>0</v>
      </c>
      <c r="AE30" s="26"/>
      <c r="AF30" s="26"/>
      <c r="AG30" s="28"/>
      <c r="AH30" s="28"/>
      <c r="AI30" s="28"/>
    </row>
    <row r="31" spans="1:36" x14ac:dyDescent="0.25">
      <c r="A31" s="268" t="s">
        <v>732</v>
      </c>
      <c r="B31" s="243" t="s">
        <v>942</v>
      </c>
      <c r="C31" s="194">
        <v>-531.86699999999996</v>
      </c>
      <c r="D31" s="194">
        <v>-554.21699999999998</v>
      </c>
      <c r="E31" s="194">
        <v>-543.01300000000003</v>
      </c>
      <c r="F31" s="194">
        <v>-601.78100000000006</v>
      </c>
      <c r="G31" s="194">
        <v>-544.72300000000007</v>
      </c>
      <c r="H31" s="194">
        <v>-406.41800000000001</v>
      </c>
      <c r="I31" s="194">
        <v>-515.61099999999999</v>
      </c>
      <c r="J31" s="194">
        <v>-672.43</v>
      </c>
      <c r="K31" s="194">
        <v>-538.98199999999997</v>
      </c>
      <c r="L31" s="194">
        <v>-483.59999999999991</v>
      </c>
      <c r="M31" s="194">
        <v>-663.08199999999988</v>
      </c>
      <c r="N31" s="194">
        <v>-707.71399999999994</v>
      </c>
      <c r="O31" s="194">
        <v>-762.65199999999993</v>
      </c>
      <c r="P31" s="194">
        <v>-769.03899999999999</v>
      </c>
      <c r="Q31" s="194">
        <v>-716.75299999999993</v>
      </c>
      <c r="R31" s="194">
        <v>-692.60500000000002</v>
      </c>
      <c r="S31" s="194">
        <v>-749.42849567000007</v>
      </c>
      <c r="T31" s="194">
        <v>-812.89699999999993</v>
      </c>
      <c r="U31" s="194">
        <v>-802.18184130999998</v>
      </c>
      <c r="V31" s="194">
        <v>-904.10500000000002</v>
      </c>
      <c r="W31" s="244">
        <v>-738.85315600140848</v>
      </c>
      <c r="X31" s="244">
        <v>-838.78225242000008</v>
      </c>
      <c r="Y31" s="244">
        <v>-885.07704703000013</v>
      </c>
      <c r="Z31" s="244">
        <v>-1050.96454653</v>
      </c>
      <c r="AA31" s="244">
        <v>-842.06991745000005</v>
      </c>
      <c r="AB31" s="403">
        <v>-825.24478671919087</v>
      </c>
      <c r="AC31" s="403">
        <v>-894.86816170000031</v>
      </c>
      <c r="AD31" s="18"/>
      <c r="AE31" s="194">
        <v>-2230.8780000000002</v>
      </c>
      <c r="AF31" s="194">
        <v>-2139.1819999999998</v>
      </c>
      <c r="AG31" s="194">
        <v>-2393.3790000000008</v>
      </c>
      <c r="AH31" s="194">
        <v>-2941.0490000000004</v>
      </c>
      <c r="AI31" s="194">
        <v>-3268.6123369800007</v>
      </c>
      <c r="AJ31" s="195">
        <v>-3513.6770006014081</v>
      </c>
    </row>
    <row r="32" spans="1:36" x14ac:dyDescent="0.25">
      <c r="A32" s="272" t="s">
        <v>733</v>
      </c>
      <c r="B32" s="245" t="s">
        <v>943</v>
      </c>
      <c r="C32" s="27">
        <v>-108.32299999999999</v>
      </c>
      <c r="D32" s="27">
        <v>-100.84099999999999</v>
      </c>
      <c r="E32" s="27">
        <v>-99.578000000000003</v>
      </c>
      <c r="F32" s="27">
        <v>-117.009</v>
      </c>
      <c r="G32" s="27">
        <v>-90.734999999999999</v>
      </c>
      <c r="H32" s="27">
        <v>-91.370999999999995</v>
      </c>
      <c r="I32" s="27">
        <v>-96.19</v>
      </c>
      <c r="J32" s="27">
        <v>-136.31100000000001</v>
      </c>
      <c r="K32" s="27">
        <v>-53.485999999999997</v>
      </c>
      <c r="L32" s="27">
        <v>-108.83199999999999</v>
      </c>
      <c r="M32" s="27">
        <v>-112.01900000000001</v>
      </c>
      <c r="N32" s="27">
        <v>-117.31100000000001</v>
      </c>
      <c r="O32" s="27">
        <v>-132.041</v>
      </c>
      <c r="P32" s="27">
        <v>-120.366</v>
      </c>
      <c r="Q32" s="27">
        <v>-116.435</v>
      </c>
      <c r="R32" s="27">
        <v>-148.315</v>
      </c>
      <c r="S32" s="27">
        <v>-119.60299999999999</v>
      </c>
      <c r="T32" s="27">
        <v>-142.99100000000001</v>
      </c>
      <c r="U32" s="27">
        <v>-138.48699999999999</v>
      </c>
      <c r="V32" s="27">
        <v>-168.619</v>
      </c>
      <c r="W32" s="98">
        <v>-149.91260221000002</v>
      </c>
      <c r="X32" s="98">
        <v>-152.83131249999997</v>
      </c>
      <c r="Y32" s="98">
        <v>-173.30071438000002</v>
      </c>
      <c r="Z32" s="98">
        <v>-204.76543303000005</v>
      </c>
      <c r="AA32" s="98">
        <v>-168.48260662999999</v>
      </c>
      <c r="AB32" s="397">
        <v>-203.63150430000002</v>
      </c>
      <c r="AC32" s="397">
        <v>-186.36800374000001</v>
      </c>
      <c r="AD32" s="18"/>
      <c r="AE32" s="161">
        <v>-425.75099999999998</v>
      </c>
      <c r="AF32" s="27">
        <v>-414.60700000000003</v>
      </c>
      <c r="AG32" s="27">
        <v>-391.64699999999999</v>
      </c>
      <c r="AH32" s="27">
        <v>-517.15699999999993</v>
      </c>
      <c r="AI32" s="27">
        <v>-569.70000000000005</v>
      </c>
      <c r="AJ32" s="162">
        <v>-680.81006212</v>
      </c>
    </row>
    <row r="33" spans="1:36" x14ac:dyDescent="0.25">
      <c r="A33" s="272" t="s">
        <v>734</v>
      </c>
      <c r="B33" s="245" t="s">
        <v>944</v>
      </c>
      <c r="C33" s="27">
        <v>-369.83</v>
      </c>
      <c r="D33" s="27">
        <v>-406.32400000000001</v>
      </c>
      <c r="E33" s="27">
        <v>-396.63799999999998</v>
      </c>
      <c r="F33" s="27">
        <v>-475.58199999999999</v>
      </c>
      <c r="G33" s="27">
        <v>-389.91</v>
      </c>
      <c r="H33" s="27">
        <v>-253.78800000000001</v>
      </c>
      <c r="I33" s="27">
        <v>-388.60199999999998</v>
      </c>
      <c r="J33" s="27">
        <v>-525.21799999999996</v>
      </c>
      <c r="K33" s="27">
        <v>-434.91500000000002</v>
      </c>
      <c r="L33" s="27">
        <v>-440.60399999999998</v>
      </c>
      <c r="M33" s="27">
        <v>-502.81099999999998</v>
      </c>
      <c r="N33" s="27">
        <v>-583.64599999999996</v>
      </c>
      <c r="O33" s="27">
        <v>-544.06700000000001</v>
      </c>
      <c r="P33" s="27">
        <v>-567.10500000000002</v>
      </c>
      <c r="Q33" s="27">
        <v>-533.26599999999996</v>
      </c>
      <c r="R33" s="27">
        <v>-584.38499999999999</v>
      </c>
      <c r="S33" s="27">
        <v>-502.01799999999997</v>
      </c>
      <c r="T33" s="27">
        <v>-523.47900000000004</v>
      </c>
      <c r="U33" s="27">
        <v>-520.6</v>
      </c>
      <c r="V33" s="27">
        <v>-619.18599999999992</v>
      </c>
      <c r="W33" s="98">
        <v>-532.61042914000006</v>
      </c>
      <c r="X33" s="98">
        <v>-570.60466724000014</v>
      </c>
      <c r="Y33" s="98">
        <v>-577.01614216999997</v>
      </c>
      <c r="Z33" s="98">
        <v>-679.28489960000002</v>
      </c>
      <c r="AA33" s="98">
        <v>-567.15113405</v>
      </c>
      <c r="AB33" s="397">
        <v>-637.91957546999993</v>
      </c>
      <c r="AC33" s="397">
        <v>-596.74213386999998</v>
      </c>
      <c r="AD33" s="18"/>
      <c r="AE33" s="161">
        <v>-1648.374</v>
      </c>
      <c r="AF33" s="27">
        <v>-1557.519</v>
      </c>
      <c r="AG33" s="27">
        <v>-1961.9770000000001</v>
      </c>
      <c r="AH33" s="27">
        <v>-2228.8230000000003</v>
      </c>
      <c r="AI33" s="27">
        <v>-2165.2830000000004</v>
      </c>
      <c r="AJ33" s="162">
        <v>-2359.5161381500002</v>
      </c>
    </row>
    <row r="34" spans="1:36" x14ac:dyDescent="0.25">
      <c r="A34" s="272" t="s">
        <v>735</v>
      </c>
      <c r="B34" s="245" t="s">
        <v>945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-0.49199999999999999</v>
      </c>
      <c r="O34" s="27">
        <v>-1.194</v>
      </c>
      <c r="P34" s="27">
        <v>-12.192</v>
      </c>
      <c r="Q34" s="27">
        <v>-20.847000000000001</v>
      </c>
      <c r="R34" s="27">
        <v>-30.038</v>
      </c>
      <c r="S34" s="27">
        <v>-44.124000000000002</v>
      </c>
      <c r="T34" s="27">
        <v>-58.963000000000001</v>
      </c>
      <c r="U34" s="27">
        <v>-64.191000000000003</v>
      </c>
      <c r="V34" s="27">
        <v>-56.6</v>
      </c>
      <c r="W34" s="98">
        <v>-41.004241581408429</v>
      </c>
      <c r="X34" s="98">
        <v>-69.05199592999999</v>
      </c>
      <c r="Y34" s="98">
        <v>-42.890540780000002</v>
      </c>
      <c r="Z34" s="98">
        <v>-49.495258079999992</v>
      </c>
      <c r="AA34" s="98">
        <v>-29.640118289999982</v>
      </c>
      <c r="AB34" s="397">
        <v>-40.152574379190867</v>
      </c>
      <c r="AC34" s="397">
        <v>-27.823990730000027</v>
      </c>
      <c r="AD34" s="18"/>
      <c r="AE34" s="161">
        <v>0</v>
      </c>
      <c r="AF34" s="27">
        <v>0</v>
      </c>
      <c r="AG34" s="27">
        <v>-0.49199999999999999</v>
      </c>
      <c r="AH34" s="27">
        <v>-64.271000000000001</v>
      </c>
      <c r="AI34" s="27">
        <v>-223.87800000000001</v>
      </c>
      <c r="AJ34" s="162">
        <v>-202.44203610140841</v>
      </c>
    </row>
    <row r="35" spans="1:36" x14ac:dyDescent="0.25">
      <c r="A35" s="272" t="s">
        <v>736</v>
      </c>
      <c r="B35" s="245" t="s">
        <v>946</v>
      </c>
      <c r="C35" s="27">
        <v>2.1320000000000001</v>
      </c>
      <c r="D35" s="27">
        <v>10.723000000000001</v>
      </c>
      <c r="E35" s="27">
        <v>12.515000000000001</v>
      </c>
      <c r="F35" s="27">
        <v>50.92</v>
      </c>
      <c r="G35" s="27">
        <v>-3.8170000000000002</v>
      </c>
      <c r="H35" s="27">
        <v>-0.42</v>
      </c>
      <c r="I35" s="27">
        <v>30.164000000000001</v>
      </c>
      <c r="J35" s="27">
        <v>53.348999999999997</v>
      </c>
      <c r="K35" s="27">
        <v>6.3780000000000001</v>
      </c>
      <c r="L35" s="27">
        <v>125.77200000000001</v>
      </c>
      <c r="M35" s="27">
        <v>13.359</v>
      </c>
      <c r="N35" s="27">
        <v>61.884</v>
      </c>
      <c r="O35" s="27">
        <v>-4.5339999999999998</v>
      </c>
      <c r="P35" s="27">
        <v>13.362</v>
      </c>
      <c r="Q35" s="27">
        <v>37.94</v>
      </c>
      <c r="R35" s="27">
        <v>117.494</v>
      </c>
      <c r="S35" s="27">
        <v>4.4745043300000003</v>
      </c>
      <c r="T35" s="27">
        <v>2.6040000000000001</v>
      </c>
      <c r="U35" s="27">
        <v>14.651158690000001</v>
      </c>
      <c r="V35" s="27">
        <v>36.173999999999999</v>
      </c>
      <c r="W35" s="98">
        <v>74.078947079999992</v>
      </c>
      <c r="X35" s="98">
        <v>39.715069339999999</v>
      </c>
      <c r="Y35" s="98">
        <v>-5.654008499999998</v>
      </c>
      <c r="Z35" s="98">
        <v>-29.921913170000003</v>
      </c>
      <c r="AA35" s="98">
        <v>9.0636142200000034</v>
      </c>
      <c r="AB35" s="397">
        <v>140.79181055000004</v>
      </c>
      <c r="AC35" s="397">
        <v>1.8269849799999958</v>
      </c>
      <c r="AD35" s="18"/>
      <c r="AE35" s="161">
        <v>76.290000000000006</v>
      </c>
      <c r="AF35" s="27">
        <v>79.275999999999996</v>
      </c>
      <c r="AG35" s="27">
        <v>207.392</v>
      </c>
      <c r="AH35" s="27">
        <v>164.262</v>
      </c>
      <c r="AI35" s="27">
        <v>57.903663019999996</v>
      </c>
      <c r="AJ35" s="162">
        <v>78.218094750000006</v>
      </c>
    </row>
    <row r="36" spans="1:36" x14ac:dyDescent="0.25">
      <c r="A36" s="420" t="s">
        <v>827</v>
      </c>
      <c r="B36" s="246" t="s">
        <v>882</v>
      </c>
      <c r="C36" s="205">
        <v>-55.845999999999997</v>
      </c>
      <c r="D36" s="205">
        <v>-57.774999999999999</v>
      </c>
      <c r="E36" s="205">
        <v>-59.311999999999998</v>
      </c>
      <c r="F36" s="205">
        <v>-60.11</v>
      </c>
      <c r="G36" s="205">
        <v>-60.261000000000003</v>
      </c>
      <c r="H36" s="205">
        <v>-60.838999999999999</v>
      </c>
      <c r="I36" s="205">
        <v>-60.982999999999997</v>
      </c>
      <c r="J36" s="205">
        <v>-64.25</v>
      </c>
      <c r="K36" s="205">
        <v>-56.959000000000003</v>
      </c>
      <c r="L36" s="205">
        <v>-59.936</v>
      </c>
      <c r="M36" s="205">
        <v>-61.610999999999997</v>
      </c>
      <c r="N36" s="205">
        <v>-68.149000000000001</v>
      </c>
      <c r="O36" s="205">
        <v>-80.816000000000003</v>
      </c>
      <c r="P36" s="205">
        <v>-82.738</v>
      </c>
      <c r="Q36" s="205">
        <v>-84.144999999999996</v>
      </c>
      <c r="R36" s="205">
        <v>-47.360999999999997</v>
      </c>
      <c r="S36" s="205">
        <v>-88.158000000000001</v>
      </c>
      <c r="T36" s="205">
        <v>-90.067999999999998</v>
      </c>
      <c r="U36" s="205">
        <v>-93.555000000000007</v>
      </c>
      <c r="V36" s="205">
        <v>-95.873999999999995</v>
      </c>
      <c r="W36" s="247">
        <v>-89.404830150000009</v>
      </c>
      <c r="X36" s="247">
        <v>-86.009346090000008</v>
      </c>
      <c r="Y36" s="247">
        <v>-86.215641200000007</v>
      </c>
      <c r="Z36" s="247">
        <v>-87.497042649999983</v>
      </c>
      <c r="AA36" s="247">
        <v>-85.85967269999999</v>
      </c>
      <c r="AB36" s="404">
        <v>-84.33294312000001</v>
      </c>
      <c r="AC36" s="404">
        <v>-85.761018340000007</v>
      </c>
      <c r="AE36" s="204">
        <v>-233.04300000000001</v>
      </c>
      <c r="AF36" s="205">
        <v>-246.33199999999999</v>
      </c>
      <c r="AG36" s="205">
        <v>-246.655</v>
      </c>
      <c r="AH36" s="205">
        <v>-295.06</v>
      </c>
      <c r="AI36" s="205">
        <v>-367.65499999999997</v>
      </c>
      <c r="AJ36" s="206">
        <v>-349.12685898000001</v>
      </c>
    </row>
    <row r="37" spans="1:36" s="20" customFormat="1" ht="6" customHeight="1" x14ac:dyDescent="0.15">
      <c r="A37" s="179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8"/>
      <c r="W37" s="84"/>
      <c r="X37" s="84"/>
      <c r="Y37" s="84"/>
      <c r="Z37" s="84"/>
      <c r="AA37" s="84">
        <v>0</v>
      </c>
      <c r="AB37" s="390">
        <v>0</v>
      </c>
      <c r="AC37" s="390">
        <v>0</v>
      </c>
      <c r="AE37" s="26"/>
      <c r="AF37" s="26"/>
      <c r="AG37" s="28"/>
      <c r="AH37" s="28"/>
      <c r="AI37" s="28"/>
    </row>
    <row r="38" spans="1:36" x14ac:dyDescent="0.25">
      <c r="A38" s="268" t="s">
        <v>737</v>
      </c>
      <c r="B38" s="94" t="s">
        <v>947</v>
      </c>
      <c r="C38" s="92">
        <v>-30.434000000000083</v>
      </c>
      <c r="D38" s="92">
        <v>65.926000000000158</v>
      </c>
      <c r="E38" s="92">
        <v>44.843999999999824</v>
      </c>
      <c r="F38" s="92">
        <v>256.89799999999968</v>
      </c>
      <c r="G38" s="92">
        <v>-68.322000000000003</v>
      </c>
      <c r="H38" s="92">
        <v>-263.15599999999995</v>
      </c>
      <c r="I38" s="92">
        <v>-60.480999999999881</v>
      </c>
      <c r="J38" s="92">
        <v>150.05600000000004</v>
      </c>
      <c r="K38" s="92">
        <v>-187.98499999999996</v>
      </c>
      <c r="L38" s="92">
        <v>64.83600000000024</v>
      </c>
      <c r="M38" s="92">
        <v>-63.743999999999915</v>
      </c>
      <c r="N38" s="92">
        <v>190.82100000000014</v>
      </c>
      <c r="O38" s="92">
        <v>-195.23300000000006</v>
      </c>
      <c r="P38" s="92">
        <v>67.416000000000281</v>
      </c>
      <c r="Q38" s="92">
        <v>-22.90300000000002</v>
      </c>
      <c r="R38" s="92">
        <v>315.77900000000011</v>
      </c>
      <c r="S38" s="92">
        <v>-124.90749567000012</v>
      </c>
      <c r="T38" s="92">
        <v>66.445000000000277</v>
      </c>
      <c r="U38" s="92">
        <v>-4.9388413100000434</v>
      </c>
      <c r="V38" s="92">
        <v>317.05899999999997</v>
      </c>
      <c r="W38" s="95">
        <v>31.496252535769486</v>
      </c>
      <c r="X38" s="95">
        <v>187.03548697226915</v>
      </c>
      <c r="Y38" s="95">
        <v>93.430554968630759</v>
      </c>
      <c r="Z38" s="95">
        <v>350.92916633603909</v>
      </c>
      <c r="AA38" s="95">
        <v>29.928257809999991</v>
      </c>
      <c r="AB38" s="363">
        <v>341.63585381603031</v>
      </c>
      <c r="AC38" s="363">
        <v>111.06127703999914</v>
      </c>
      <c r="AE38" s="99">
        <v>337.233</v>
      </c>
      <c r="AF38" s="92">
        <v>-242.559</v>
      </c>
      <c r="AG38" s="92">
        <v>3.9289999999999998</v>
      </c>
      <c r="AH38" s="92">
        <v>165.05900000000031</v>
      </c>
      <c r="AI38" s="92">
        <v>253.65766302000009</v>
      </c>
      <c r="AJ38" s="92">
        <v>662.89145240440826</v>
      </c>
    </row>
    <row r="39" spans="1:36" s="20" customFormat="1" ht="6" customHeight="1" x14ac:dyDescent="0.15">
      <c r="A39" s="179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8"/>
      <c r="W39" s="84"/>
      <c r="X39" s="84"/>
      <c r="Y39" s="84"/>
      <c r="Z39" s="84"/>
      <c r="AA39" s="84">
        <v>0</v>
      </c>
      <c r="AB39" s="390">
        <v>0</v>
      </c>
      <c r="AC39" s="390">
        <v>0</v>
      </c>
      <c r="AE39" s="26"/>
      <c r="AF39" s="26"/>
      <c r="AG39" s="28"/>
      <c r="AH39" s="28"/>
      <c r="AI39" s="28"/>
    </row>
    <row r="40" spans="1:36" x14ac:dyDescent="0.25">
      <c r="A40" s="268" t="s">
        <v>738</v>
      </c>
      <c r="B40" s="184" t="s">
        <v>948</v>
      </c>
      <c r="C40" s="168">
        <v>-14.183</v>
      </c>
      <c r="D40" s="168">
        <v>-21.836999999999996</v>
      </c>
      <c r="E40" s="168">
        <v>-23.733000000000004</v>
      </c>
      <c r="F40" s="168">
        <v>-5.4539999999999935</v>
      </c>
      <c r="G40" s="168">
        <v>-6.1669999999999963</v>
      </c>
      <c r="H40" s="168">
        <v>-6.5229999999999997</v>
      </c>
      <c r="I40" s="168">
        <v>20.819000000000003</v>
      </c>
      <c r="J40" s="168">
        <v>32.227999999999994</v>
      </c>
      <c r="K40" s="168">
        <v>-6.5340000000000007</v>
      </c>
      <c r="L40" s="168">
        <v>53.166999999999987</v>
      </c>
      <c r="M40" s="168">
        <v>-6.6810000000000045</v>
      </c>
      <c r="N40" s="168">
        <v>3.6529999999999987</v>
      </c>
      <c r="O40" s="168">
        <v>-30.234786340000007</v>
      </c>
      <c r="P40" s="168">
        <v>-58.032000000000011</v>
      </c>
      <c r="Q40" s="168">
        <v>-61.134999999999977</v>
      </c>
      <c r="R40" s="168">
        <v>-5.5180000000000433</v>
      </c>
      <c r="S40" s="168">
        <v>-63.018000000000001</v>
      </c>
      <c r="T40" s="168">
        <v>-64.864000000000004</v>
      </c>
      <c r="U40" s="168">
        <v>-70.421999999999983</v>
      </c>
      <c r="V40" s="168">
        <v>-70.254999999999995</v>
      </c>
      <c r="W40" s="242">
        <v>35.62493031999999</v>
      </c>
      <c r="X40" s="242">
        <v>-66.350584949999984</v>
      </c>
      <c r="Y40" s="242">
        <v>-56.782882249999993</v>
      </c>
      <c r="Z40" s="242">
        <v>-37.903934169999999</v>
      </c>
      <c r="AA40" s="242">
        <v>-33.772465290000014</v>
      </c>
      <c r="AB40" s="402">
        <v>-44.010823540000018</v>
      </c>
      <c r="AC40" s="402">
        <v>-28.102596780000006</v>
      </c>
      <c r="AE40" s="207">
        <v>-63.311</v>
      </c>
      <c r="AF40" s="186">
        <v>40.356000000000009</v>
      </c>
      <c r="AG40" s="186">
        <v>43.60499999999999</v>
      </c>
      <c r="AH40" s="186">
        <v>-154.91800000000006</v>
      </c>
      <c r="AI40" s="186">
        <f t="shared" ref="AI40:AI57" si="0">SUM(S40:V40)</f>
        <v>-268.55899999999997</v>
      </c>
      <c r="AJ40" s="187">
        <v>-125.41324453999999</v>
      </c>
    </row>
    <row r="41" spans="1:36" x14ac:dyDescent="0.25">
      <c r="A41" s="268" t="s">
        <v>739</v>
      </c>
      <c r="B41" s="236" t="s">
        <v>949</v>
      </c>
      <c r="C41" s="237">
        <v>-26.053999999999998</v>
      </c>
      <c r="D41" s="237">
        <v>0</v>
      </c>
      <c r="E41" s="237">
        <v>0</v>
      </c>
      <c r="F41" s="237">
        <v>0</v>
      </c>
      <c r="G41" s="237">
        <v>0</v>
      </c>
      <c r="H41" s="237">
        <v>0</v>
      </c>
      <c r="I41" s="237">
        <v>0</v>
      </c>
      <c r="J41" s="237">
        <v>0</v>
      </c>
      <c r="K41" s="237">
        <v>0</v>
      </c>
      <c r="L41" s="237">
        <v>0</v>
      </c>
      <c r="M41" s="237">
        <v>0</v>
      </c>
      <c r="N41" s="237">
        <v>0</v>
      </c>
      <c r="O41" s="237">
        <v>0</v>
      </c>
      <c r="P41" s="237">
        <v>0</v>
      </c>
      <c r="Q41" s="237">
        <v>0</v>
      </c>
      <c r="R41" s="237">
        <v>0</v>
      </c>
      <c r="S41" s="237">
        <v>0</v>
      </c>
      <c r="T41" s="237">
        <v>0</v>
      </c>
      <c r="U41" s="237">
        <v>0</v>
      </c>
      <c r="V41" s="237">
        <v>0</v>
      </c>
      <c r="W41" s="238">
        <v>0</v>
      </c>
      <c r="X41" s="238">
        <v>0</v>
      </c>
      <c r="Y41" s="238">
        <v>0</v>
      </c>
      <c r="Z41" s="238">
        <v>0</v>
      </c>
      <c r="AA41" s="238">
        <v>0</v>
      </c>
      <c r="AB41" s="400">
        <v>0</v>
      </c>
      <c r="AC41" s="400">
        <v>0</v>
      </c>
      <c r="AE41" s="196">
        <v>-26.053999999999998</v>
      </c>
      <c r="AF41" s="197">
        <v>0</v>
      </c>
      <c r="AG41" s="197">
        <v>0</v>
      </c>
      <c r="AH41" s="197">
        <v>0</v>
      </c>
      <c r="AI41" s="197">
        <f t="shared" si="0"/>
        <v>0</v>
      </c>
      <c r="AJ41" s="198">
        <v>0</v>
      </c>
    </row>
    <row r="42" spans="1:36" x14ac:dyDescent="0.25">
      <c r="A42" s="268" t="s">
        <v>740</v>
      </c>
      <c r="B42" s="239" t="s">
        <v>950</v>
      </c>
      <c r="C42" s="197">
        <v>28.945</v>
      </c>
      <c r="D42" s="197">
        <v>5.2999999999999999E-2</v>
      </c>
      <c r="E42" s="197">
        <v>-0.27800000000000002</v>
      </c>
      <c r="F42" s="197">
        <v>-1.054</v>
      </c>
      <c r="G42" s="197">
        <v>-12.436</v>
      </c>
      <c r="H42" s="197">
        <v>-0.27400000000000002</v>
      </c>
      <c r="I42" s="197">
        <v>-0.21099999999999999</v>
      </c>
      <c r="J42" s="197">
        <v>1.2210000000000001</v>
      </c>
      <c r="K42" s="197">
        <v>-1.6</v>
      </c>
      <c r="L42" s="197">
        <v>2.8860000000000001</v>
      </c>
      <c r="M42" s="197">
        <v>-1.9019999999999999</v>
      </c>
      <c r="N42" s="197">
        <v>-7.5999999999999998E-2</v>
      </c>
      <c r="O42" s="197">
        <v>3.7490000000000001</v>
      </c>
      <c r="P42" s="197">
        <v>-2.5209999999999999</v>
      </c>
      <c r="Q42" s="197">
        <v>-1.169</v>
      </c>
      <c r="R42" s="197">
        <v>0.26500000000000001</v>
      </c>
      <c r="S42" s="197">
        <v>-0.68300000000000005</v>
      </c>
      <c r="T42" s="197">
        <v>2.282</v>
      </c>
      <c r="U42" s="197">
        <v>-0.46200000000000002</v>
      </c>
      <c r="V42" s="197">
        <v>0.84399999999999997</v>
      </c>
      <c r="W42" s="278">
        <v>-1.9305787299999999</v>
      </c>
      <c r="X42" s="278">
        <v>-9.0519076900000019</v>
      </c>
      <c r="Y42" s="278">
        <v>1.4696704500000002</v>
      </c>
      <c r="Z42" s="278">
        <v>-3.7686353300000008</v>
      </c>
      <c r="AA42" s="278">
        <v>2.2156033899999992</v>
      </c>
      <c r="AB42" s="408">
        <v>-3.5920581500000006</v>
      </c>
      <c r="AC42" s="408">
        <v>-5.3196914900000003</v>
      </c>
      <c r="AE42" s="196">
        <v>29.562000000000001</v>
      </c>
      <c r="AF42" s="197">
        <v>-11.7</v>
      </c>
      <c r="AG42" s="197">
        <v>-0.69099999999999995</v>
      </c>
      <c r="AH42" s="197">
        <v>0.32400000000000001</v>
      </c>
      <c r="AI42" s="197">
        <f t="shared" si="0"/>
        <v>1.9809999999999999</v>
      </c>
      <c r="AJ42" s="198">
        <v>-13.281451300000002</v>
      </c>
    </row>
    <row r="43" spans="1:36" s="5" customFormat="1" ht="15.6" customHeight="1" x14ac:dyDescent="0.25">
      <c r="A43" s="270" t="s">
        <v>65</v>
      </c>
      <c r="B43" s="188" t="s">
        <v>951</v>
      </c>
      <c r="C43" s="33">
        <v>28.945</v>
      </c>
      <c r="D43" s="33">
        <v>5.2999999999999999E-2</v>
      </c>
      <c r="E43" s="33">
        <v>-0.27800000000000002</v>
      </c>
      <c r="F43" s="33">
        <v>-1.054</v>
      </c>
      <c r="G43" s="33">
        <v>-12.436</v>
      </c>
      <c r="H43" s="33">
        <v>-0.27400000000000002</v>
      </c>
      <c r="I43" s="33">
        <v>-0.21099999999999999</v>
      </c>
      <c r="J43" s="33">
        <v>1.2210000000000001</v>
      </c>
      <c r="K43" s="33">
        <v>-1.6</v>
      </c>
      <c r="L43" s="33">
        <v>2.8860000000000001</v>
      </c>
      <c r="M43" s="33">
        <v>-1.9019999999999999</v>
      </c>
      <c r="N43" s="33">
        <v>-7.5999999999999998E-2</v>
      </c>
      <c r="O43" s="33">
        <v>3.7490000000000001</v>
      </c>
      <c r="P43" s="33">
        <v>-2.5209999999999999</v>
      </c>
      <c r="Q43" s="33">
        <v>-1.169</v>
      </c>
      <c r="R43" s="33">
        <v>0.26500000000000001</v>
      </c>
      <c r="S43" s="33">
        <v>-0.68300000000000005</v>
      </c>
      <c r="T43" s="33">
        <v>2.282</v>
      </c>
      <c r="U43" s="33">
        <v>-0.46200000000000002</v>
      </c>
      <c r="V43" s="33">
        <v>0.84399999999999997</v>
      </c>
      <c r="W43" s="96">
        <v>-1.9305787299999999</v>
      </c>
      <c r="X43" s="96">
        <v>-9.0519076900000019</v>
      </c>
      <c r="Y43" s="96">
        <v>1.8443745700000005</v>
      </c>
      <c r="Z43" s="96">
        <v>-1.0473782600000012</v>
      </c>
      <c r="AA43" s="96">
        <v>3.1532442799999996</v>
      </c>
      <c r="AB43" s="395">
        <v>-3.5428406899999998</v>
      </c>
      <c r="AC43" s="395">
        <v>-0.73676964999999972</v>
      </c>
      <c r="AD43"/>
      <c r="AE43" s="169">
        <v>27.666000000000004</v>
      </c>
      <c r="AF43" s="33">
        <v>-11.700000000000001</v>
      </c>
      <c r="AG43" s="33">
        <v>-0.69199999999999984</v>
      </c>
      <c r="AH43" s="33">
        <v>0.32400000000000018</v>
      </c>
      <c r="AI43" s="33">
        <f t="shared" si="0"/>
        <v>1.9809999999999999</v>
      </c>
      <c r="AJ43" s="155">
        <v>-10.185490110000003</v>
      </c>
    </row>
    <row r="44" spans="1:36" s="5" customFormat="1" ht="15.6" customHeight="1" x14ac:dyDescent="0.25">
      <c r="A44" s="270" t="s">
        <v>66</v>
      </c>
      <c r="B44" s="188" t="s">
        <v>952</v>
      </c>
      <c r="C44" s="96">
        <v>0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96">
        <v>0</v>
      </c>
      <c r="N44" s="96">
        <v>0</v>
      </c>
      <c r="O44" s="96">
        <v>0</v>
      </c>
      <c r="P44" s="96">
        <v>0</v>
      </c>
      <c r="Q44" s="96">
        <v>0</v>
      </c>
      <c r="R44" s="96">
        <v>0</v>
      </c>
      <c r="S44" s="96">
        <v>0</v>
      </c>
      <c r="T44" s="96">
        <v>0</v>
      </c>
      <c r="U44" s="96">
        <v>0</v>
      </c>
      <c r="V44" s="96">
        <v>0</v>
      </c>
      <c r="W44" s="96">
        <v>0</v>
      </c>
      <c r="X44" s="96">
        <v>0</v>
      </c>
      <c r="Y44" s="96">
        <v>-0.37470412000000031</v>
      </c>
      <c r="Z44" s="96">
        <v>-2.7212570699999996</v>
      </c>
      <c r="AA44" s="96">
        <v>-0.9376408900000015</v>
      </c>
      <c r="AB44" s="395">
        <v>-4.9217460000000754E-2</v>
      </c>
      <c r="AC44" s="395">
        <v>-4.5829218400000009</v>
      </c>
      <c r="AD44"/>
      <c r="AE44" s="169">
        <v>0</v>
      </c>
      <c r="AF44" s="33">
        <v>0</v>
      </c>
      <c r="AG44" s="33">
        <v>0</v>
      </c>
      <c r="AH44" s="33">
        <v>0</v>
      </c>
      <c r="AI44" s="33">
        <f t="shared" si="0"/>
        <v>0</v>
      </c>
      <c r="AJ44" s="155">
        <v>-3.0959611899999997</v>
      </c>
    </row>
    <row r="45" spans="1:36" x14ac:dyDescent="0.25">
      <c r="A45" s="268" t="s">
        <v>741</v>
      </c>
      <c r="B45" s="239" t="s">
        <v>953</v>
      </c>
      <c r="C45" s="197">
        <v>-25.055</v>
      </c>
      <c r="D45" s="197">
        <v>-33.184999999999995</v>
      </c>
      <c r="E45" s="197">
        <v>-35.115000000000002</v>
      </c>
      <c r="F45" s="197">
        <v>-25.003999999999998</v>
      </c>
      <c r="G45" s="197">
        <v>-12.156999999999998</v>
      </c>
      <c r="H45" s="197">
        <v>-21.099</v>
      </c>
      <c r="I45" s="197">
        <v>-27.204000000000001</v>
      </c>
      <c r="J45" s="197">
        <v>-21.834</v>
      </c>
      <c r="K45" s="197">
        <v>-21.259</v>
      </c>
      <c r="L45" s="197">
        <v>-20.597999999999999</v>
      </c>
      <c r="M45" s="197">
        <v>-38.337000000000003</v>
      </c>
      <c r="N45" s="197">
        <v>-51.698</v>
      </c>
      <c r="O45" s="197">
        <v>-71.998786340000009</v>
      </c>
      <c r="P45" s="197">
        <v>-107.21600000000001</v>
      </c>
      <c r="Q45" s="197">
        <v>-133.92499999999998</v>
      </c>
      <c r="R45" s="197">
        <v>-131.66200000000003</v>
      </c>
      <c r="S45" s="197">
        <v>-130.96299999999999</v>
      </c>
      <c r="T45" s="197">
        <v>-111.955</v>
      </c>
      <c r="U45" s="197">
        <v>-120.59399999999998</v>
      </c>
      <c r="V45" s="197">
        <v>-112.84299999999999</v>
      </c>
      <c r="W45" s="97">
        <v>-105.21329996</v>
      </c>
      <c r="X45" s="97">
        <v>-92.987210809999993</v>
      </c>
      <c r="Y45" s="97">
        <v>-93.699259369999993</v>
      </c>
      <c r="Z45" s="97">
        <v>-92.230927680000008</v>
      </c>
      <c r="AA45" s="97">
        <v>-102.37814113</v>
      </c>
      <c r="AB45" s="396">
        <v>-107.93376669000001</v>
      </c>
      <c r="AC45" s="396">
        <f>SUM(AC46:AC54)</f>
        <v>-93.216222259999995</v>
      </c>
      <c r="AE45" s="197">
        <v>-118.35900000000001</v>
      </c>
      <c r="AF45" s="197">
        <v>-82.294999999999987</v>
      </c>
      <c r="AG45" s="197">
        <v>-131.893</v>
      </c>
      <c r="AH45" s="197">
        <v>-444.80100000000004</v>
      </c>
      <c r="AI45" s="197">
        <f t="shared" si="0"/>
        <v>-476.35500000000002</v>
      </c>
      <c r="AJ45" s="198">
        <v>-384.13069782000002</v>
      </c>
    </row>
    <row r="46" spans="1:36" s="5" customFormat="1" ht="15.6" customHeight="1" x14ac:dyDescent="0.25">
      <c r="A46" s="270" t="s">
        <v>67</v>
      </c>
      <c r="B46" s="188" t="s">
        <v>954</v>
      </c>
      <c r="C46" s="33">
        <v>-11.191000000000001</v>
      </c>
      <c r="D46" s="33">
        <v>-19.556999999999999</v>
      </c>
      <c r="E46" s="33">
        <v>-20.478000000000002</v>
      </c>
      <c r="F46" s="33">
        <v>-9.5229999999999997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 t="s">
        <v>4</v>
      </c>
      <c r="R46" s="33" t="s">
        <v>4</v>
      </c>
      <c r="S46" s="33" t="s">
        <v>4</v>
      </c>
      <c r="T46" s="33" t="s">
        <v>4</v>
      </c>
      <c r="U46" s="33" t="s">
        <v>1</v>
      </c>
      <c r="V46" s="33" t="s">
        <v>1</v>
      </c>
      <c r="W46" s="96">
        <v>0</v>
      </c>
      <c r="X46" s="96">
        <v>0</v>
      </c>
      <c r="Y46" s="96">
        <v>0</v>
      </c>
      <c r="Z46" s="96">
        <v>0</v>
      </c>
      <c r="AA46" s="96">
        <v>0</v>
      </c>
      <c r="AB46" s="395">
        <v>0</v>
      </c>
      <c r="AC46" s="395">
        <v>0</v>
      </c>
      <c r="AD46"/>
      <c r="AE46" s="169">
        <v>-60.749000000000002</v>
      </c>
      <c r="AF46" s="33">
        <v>0</v>
      </c>
      <c r="AG46" s="33">
        <v>0</v>
      </c>
      <c r="AH46" s="33" t="s">
        <v>4</v>
      </c>
      <c r="AI46" s="33">
        <f t="shared" si="0"/>
        <v>0</v>
      </c>
      <c r="AJ46" s="155">
        <f t="shared" ref="AJ46:AJ54" si="1">SUM(W46:Z46)</f>
        <v>0</v>
      </c>
    </row>
    <row r="47" spans="1:36" s="5" customFormat="1" ht="15.6" customHeight="1" x14ac:dyDescent="0.25">
      <c r="A47" s="270" t="s">
        <v>742</v>
      </c>
      <c r="B47" s="188" t="s">
        <v>955</v>
      </c>
      <c r="C47" s="33">
        <v>0</v>
      </c>
      <c r="D47" s="33">
        <v>0</v>
      </c>
      <c r="E47" s="33">
        <v>0</v>
      </c>
      <c r="F47" s="33" t="s">
        <v>21</v>
      </c>
      <c r="G47" s="33" t="s">
        <v>21</v>
      </c>
      <c r="H47" s="33">
        <v>-9.7200000000000006</v>
      </c>
      <c r="I47" s="33">
        <v>-13.343</v>
      </c>
      <c r="J47" s="33">
        <v>-12.743</v>
      </c>
      <c r="K47" s="33">
        <v>-12.837999999999999</v>
      </c>
      <c r="L47" s="33">
        <v>-11.976000000000001</v>
      </c>
      <c r="M47" s="33">
        <v>-24.963000000000001</v>
      </c>
      <c r="N47" s="33">
        <v>-31.68</v>
      </c>
      <c r="O47" s="33">
        <v>-40.759</v>
      </c>
      <c r="P47" s="33">
        <v>-64.697000000000003</v>
      </c>
      <c r="Q47" s="33">
        <v>-85.55</v>
      </c>
      <c r="R47" s="33">
        <v>-81.36</v>
      </c>
      <c r="S47" s="33">
        <v>-74.197999999999993</v>
      </c>
      <c r="T47" s="33">
        <v>-58.716999999999999</v>
      </c>
      <c r="U47" s="33">
        <v>-64.947999999999993</v>
      </c>
      <c r="V47" s="33">
        <v>-57.558</v>
      </c>
      <c r="W47" s="96">
        <v>-53.652761469999994</v>
      </c>
      <c r="X47" s="96">
        <v>-46.963906849999994</v>
      </c>
      <c r="Y47" s="96">
        <v>-42.124632360000007</v>
      </c>
      <c r="Z47" s="96">
        <v>-45.011401960000001</v>
      </c>
      <c r="AA47" s="96">
        <v>-48.798321669999993</v>
      </c>
      <c r="AB47" s="395">
        <v>-49.23272363000001</v>
      </c>
      <c r="AC47" s="395">
        <v>-49.910595600000001</v>
      </c>
      <c r="AD47"/>
      <c r="AE47" s="169" t="s">
        <v>21</v>
      </c>
      <c r="AF47" s="33">
        <v>-35.805999999999997</v>
      </c>
      <c r="AG47" s="33">
        <v>-81.457999999999998</v>
      </c>
      <c r="AH47" s="33">
        <v>-272.36599999999999</v>
      </c>
      <c r="AI47" s="33">
        <f t="shared" si="0"/>
        <v>-255.42099999999999</v>
      </c>
      <c r="AJ47" s="155">
        <f t="shared" si="1"/>
        <v>-187.75270264</v>
      </c>
    </row>
    <row r="48" spans="1:36" s="5" customFormat="1" ht="15.6" customHeight="1" x14ac:dyDescent="0.25">
      <c r="A48" s="270" t="s">
        <v>27</v>
      </c>
      <c r="B48" s="188" t="s">
        <v>887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 t="s">
        <v>4</v>
      </c>
      <c r="R48" s="33" t="s">
        <v>4</v>
      </c>
      <c r="S48" s="33" t="s">
        <v>4</v>
      </c>
      <c r="T48" s="33" t="s">
        <v>4</v>
      </c>
      <c r="U48" s="33" t="s">
        <v>1</v>
      </c>
      <c r="V48" s="33" t="s">
        <v>1</v>
      </c>
      <c r="W48" s="96">
        <v>0</v>
      </c>
      <c r="X48" s="96">
        <v>0</v>
      </c>
      <c r="Y48" s="96">
        <v>0</v>
      </c>
      <c r="Z48" s="96">
        <v>0</v>
      </c>
      <c r="AA48" s="96">
        <v>0</v>
      </c>
      <c r="AB48" s="395">
        <v>0</v>
      </c>
      <c r="AC48" s="395">
        <v>0</v>
      </c>
      <c r="AD48"/>
      <c r="AE48" s="169">
        <v>0</v>
      </c>
      <c r="AF48" s="33">
        <v>0</v>
      </c>
      <c r="AG48" s="33">
        <v>0</v>
      </c>
      <c r="AH48" s="33" t="s">
        <v>4</v>
      </c>
      <c r="AI48" s="33">
        <f t="shared" si="0"/>
        <v>0</v>
      </c>
      <c r="AJ48" s="155">
        <f t="shared" si="1"/>
        <v>0</v>
      </c>
    </row>
    <row r="49" spans="1:36" s="5" customFormat="1" ht="15.6" customHeight="1" x14ac:dyDescent="0.25">
      <c r="A49" s="270" t="s">
        <v>743</v>
      </c>
      <c r="B49" s="188" t="s">
        <v>956</v>
      </c>
      <c r="C49" s="33">
        <v>-7.5590000000000002</v>
      </c>
      <c r="D49" s="33">
        <v>-7.2919999999999998</v>
      </c>
      <c r="E49" s="33">
        <v>-6.673</v>
      </c>
      <c r="F49" s="33">
        <v>-6.694</v>
      </c>
      <c r="G49" s="33">
        <v>-5.8339999999999996</v>
      </c>
      <c r="H49" s="33">
        <v>-6.6059999999999999</v>
      </c>
      <c r="I49" s="33">
        <v>-10.476000000000001</v>
      </c>
      <c r="J49" s="33">
        <v>-4.2450000000000001</v>
      </c>
      <c r="K49" s="33">
        <v>-3.5939999999999999</v>
      </c>
      <c r="L49" s="33">
        <v>-3.468</v>
      </c>
      <c r="M49" s="33">
        <v>-3.359</v>
      </c>
      <c r="N49" s="33">
        <v>-4.04</v>
      </c>
      <c r="O49" s="33">
        <v>-3.6389999999999998</v>
      </c>
      <c r="P49" s="33">
        <v>-5.024</v>
      </c>
      <c r="Q49" s="33">
        <v>-7.0060000000000002</v>
      </c>
      <c r="R49" s="33">
        <v>-6.0780000000000003</v>
      </c>
      <c r="S49" s="33">
        <v>-6.2119999999999997</v>
      </c>
      <c r="T49" s="33">
        <v>-5.3979999999999997</v>
      </c>
      <c r="U49" s="33">
        <v>-5.0140000000000002</v>
      </c>
      <c r="V49" s="33">
        <v>-5.5410000000000004</v>
      </c>
      <c r="W49" s="96">
        <v>-5.9768468700000001</v>
      </c>
      <c r="X49" s="96">
        <v>-4.6179744800000009</v>
      </c>
      <c r="Y49" s="96">
        <v>-6.59993272</v>
      </c>
      <c r="Z49" s="96">
        <v>-4.4626803699999993</v>
      </c>
      <c r="AA49" s="96">
        <v>-5.0128046900000012</v>
      </c>
      <c r="AB49" s="395">
        <v>-6.390865279999999</v>
      </c>
      <c r="AC49" s="395">
        <v>-7.9311746200000002</v>
      </c>
      <c r="AD49"/>
      <c r="AE49" s="169">
        <v>-28.218</v>
      </c>
      <c r="AF49" s="33">
        <v>-27.161000000000001</v>
      </c>
      <c r="AG49" s="33">
        <v>-14.462</v>
      </c>
      <c r="AH49" s="33">
        <v>-21.747</v>
      </c>
      <c r="AI49" s="33">
        <f t="shared" si="0"/>
        <v>-22.164999999999999</v>
      </c>
      <c r="AJ49" s="155">
        <f t="shared" si="1"/>
        <v>-21.657434440000003</v>
      </c>
    </row>
    <row r="50" spans="1:36" s="5" customFormat="1" ht="15.6" customHeight="1" x14ac:dyDescent="0.25">
      <c r="A50" s="270" t="s">
        <v>744</v>
      </c>
      <c r="B50" s="188" t="s">
        <v>957</v>
      </c>
      <c r="C50" s="33">
        <v>-4.327</v>
      </c>
      <c r="D50" s="33">
        <v>-5.4109999999999996</v>
      </c>
      <c r="E50" s="33">
        <v>-6.92</v>
      </c>
      <c r="F50" s="33">
        <v>-8.3249999999999993</v>
      </c>
      <c r="G50" s="33">
        <v>-5.8129999999999997</v>
      </c>
      <c r="H50" s="33">
        <v>-3.9359999999999999</v>
      </c>
      <c r="I50" s="33">
        <v>-2.1480000000000001</v>
      </c>
      <c r="J50" s="33">
        <v>-3.48</v>
      </c>
      <c r="K50" s="33">
        <v>-3.5070000000000001</v>
      </c>
      <c r="L50" s="33">
        <v>-4.149</v>
      </c>
      <c r="M50" s="33">
        <v>-8.2349999999999994</v>
      </c>
      <c r="N50" s="33">
        <v>-12.712999999999999</v>
      </c>
      <c r="O50" s="33">
        <v>-18.233000000000001</v>
      </c>
      <c r="P50" s="33">
        <v>-20.454999999999998</v>
      </c>
      <c r="Q50" s="33">
        <v>-24.103000000000002</v>
      </c>
      <c r="R50" s="33">
        <v>-25.82</v>
      </c>
      <c r="S50" s="33">
        <v>-27.890999999999998</v>
      </c>
      <c r="T50" s="33">
        <v>-27.385999999999999</v>
      </c>
      <c r="U50" s="33">
        <v>-29.483000000000001</v>
      </c>
      <c r="V50" s="33">
        <v>-31.532</v>
      </c>
      <c r="W50" s="96">
        <v>-28.02304118</v>
      </c>
      <c r="X50" s="96">
        <v>-23.539597670000003</v>
      </c>
      <c r="Y50" s="96">
        <v>-23.177137030000001</v>
      </c>
      <c r="Z50" s="96">
        <v>-21.188360469999999</v>
      </c>
      <c r="AA50" s="96">
        <v>-26.094000000000001</v>
      </c>
      <c r="AB50" s="395">
        <v>-27.957740000000001</v>
      </c>
      <c r="AC50" s="395">
        <v>-32.174380829999997</v>
      </c>
      <c r="AD50"/>
      <c r="AE50" s="169">
        <v>-24.983000000000001</v>
      </c>
      <c r="AF50" s="33">
        <v>-15.377000000000001</v>
      </c>
      <c r="AG50" s="33">
        <v>-28.603999999999999</v>
      </c>
      <c r="AH50" s="33">
        <v>-88.611000000000004</v>
      </c>
      <c r="AI50" s="33">
        <f t="shared" si="0"/>
        <v>-116.292</v>
      </c>
      <c r="AJ50" s="155">
        <f t="shared" si="1"/>
        <v>-95.928136349999988</v>
      </c>
    </row>
    <row r="51" spans="1:36" s="5" customFormat="1" ht="15.6" customHeight="1" x14ac:dyDescent="0.25">
      <c r="A51" s="270" t="s">
        <v>745</v>
      </c>
      <c r="B51" s="188" t="s">
        <v>958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-7.8502907899999999</v>
      </c>
      <c r="P51" s="33">
        <v>-13.851000000000001</v>
      </c>
      <c r="Q51" s="33">
        <v>-16.295999999999999</v>
      </c>
      <c r="R51" s="33">
        <v>-16.329999999999998</v>
      </c>
      <c r="S51" s="33">
        <v>-17.861000000000001</v>
      </c>
      <c r="T51" s="33">
        <v>-17.32</v>
      </c>
      <c r="U51" s="33">
        <v>-18.413</v>
      </c>
      <c r="V51" s="33">
        <v>-16.975000000000001</v>
      </c>
      <c r="W51" s="96">
        <v>-16.37018475</v>
      </c>
      <c r="X51" s="96">
        <v>-16.412434049999998</v>
      </c>
      <c r="Y51" s="96">
        <v>-17.595259179999999</v>
      </c>
      <c r="Z51" s="96">
        <v>-18.782175519999999</v>
      </c>
      <c r="AA51" s="96">
        <v>-20.684877329999999</v>
      </c>
      <c r="AB51" s="395">
        <v>-21.434079960000002</v>
      </c>
      <c r="AC51" s="395">
        <v>0</v>
      </c>
      <c r="AD51"/>
      <c r="AE51" s="169">
        <v>0</v>
      </c>
      <c r="AF51" s="33">
        <v>0</v>
      </c>
      <c r="AG51" s="33">
        <v>0</v>
      </c>
      <c r="AH51" s="33">
        <v>-54.328000000000003</v>
      </c>
      <c r="AI51" s="33">
        <f t="shared" si="0"/>
        <v>-70.568999999999988</v>
      </c>
      <c r="AJ51" s="155">
        <f t="shared" si="1"/>
        <v>-69.160053499999989</v>
      </c>
    </row>
    <row r="52" spans="1:36" s="5" customFormat="1" ht="15.6" customHeight="1" x14ac:dyDescent="0.25">
      <c r="A52" s="270" t="s">
        <v>68</v>
      </c>
      <c r="B52" s="188" t="s">
        <v>959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-1.5447804599999999</v>
      </c>
      <c r="S52" s="33">
        <v>-1.5449999999999999</v>
      </c>
      <c r="T52" s="33">
        <v>-1.5449999999999999</v>
      </c>
      <c r="U52" s="33">
        <v>-1.0049999999999999</v>
      </c>
      <c r="V52" s="33" t="s">
        <v>1</v>
      </c>
      <c r="W52" s="96">
        <v>0</v>
      </c>
      <c r="X52" s="96">
        <v>0</v>
      </c>
      <c r="Y52" s="96">
        <v>0</v>
      </c>
      <c r="Z52" s="96">
        <v>0</v>
      </c>
      <c r="AA52" s="96">
        <v>0</v>
      </c>
      <c r="AB52" s="395">
        <v>0</v>
      </c>
      <c r="AC52" s="395">
        <v>0</v>
      </c>
      <c r="AD52"/>
      <c r="AE52" s="169">
        <v>0</v>
      </c>
      <c r="AF52" s="33">
        <v>0</v>
      </c>
      <c r="AG52" s="33">
        <v>0</v>
      </c>
      <c r="AH52" s="33">
        <v>-1.5447804599999999</v>
      </c>
      <c r="AI52" s="33">
        <f t="shared" si="0"/>
        <v>-4.0949999999999998</v>
      </c>
      <c r="AJ52" s="155">
        <f t="shared" si="1"/>
        <v>0</v>
      </c>
    </row>
    <row r="53" spans="1:36" s="5" customFormat="1" ht="15.6" customHeight="1" x14ac:dyDescent="0.25">
      <c r="A53" s="274" t="s">
        <v>74</v>
      </c>
      <c r="B53" s="188" t="s">
        <v>985</v>
      </c>
      <c r="C53" s="104">
        <v>0</v>
      </c>
      <c r="D53" s="104">
        <v>0</v>
      </c>
      <c r="E53" s="104">
        <v>0</v>
      </c>
      <c r="F53" s="104">
        <v>0</v>
      </c>
      <c r="G53" s="104">
        <v>0</v>
      </c>
      <c r="H53" s="104">
        <v>0</v>
      </c>
      <c r="I53" s="104">
        <v>0</v>
      </c>
      <c r="J53" s="104">
        <v>0</v>
      </c>
      <c r="K53" s="104">
        <v>0</v>
      </c>
      <c r="L53" s="104">
        <v>0</v>
      </c>
      <c r="M53" s="104">
        <v>0</v>
      </c>
      <c r="N53" s="104">
        <v>0</v>
      </c>
      <c r="O53" s="104">
        <v>0</v>
      </c>
      <c r="P53" s="104">
        <v>0</v>
      </c>
      <c r="Q53" s="104">
        <v>0</v>
      </c>
      <c r="R53" s="104">
        <v>0</v>
      </c>
      <c r="S53" s="104">
        <v>0</v>
      </c>
      <c r="T53" s="104">
        <v>0</v>
      </c>
      <c r="U53" s="104">
        <v>0</v>
      </c>
      <c r="V53" s="104">
        <v>0</v>
      </c>
      <c r="W53" s="96">
        <v>0</v>
      </c>
      <c r="X53" s="96">
        <v>0</v>
      </c>
      <c r="Y53" s="96">
        <v>0</v>
      </c>
      <c r="Z53" s="96" t="s">
        <v>1</v>
      </c>
      <c r="AA53" s="96">
        <v>0</v>
      </c>
      <c r="AB53" s="395">
        <v>0</v>
      </c>
      <c r="AC53" s="395">
        <v>0</v>
      </c>
      <c r="AD53"/>
      <c r="AE53" s="169" t="s">
        <v>1</v>
      </c>
      <c r="AF53" s="33" t="s">
        <v>1</v>
      </c>
      <c r="AG53" s="33" t="s">
        <v>1</v>
      </c>
      <c r="AH53" s="33" t="s">
        <v>1</v>
      </c>
      <c r="AI53" s="33">
        <f t="shared" si="0"/>
        <v>0</v>
      </c>
      <c r="AJ53" s="155">
        <f t="shared" si="1"/>
        <v>0</v>
      </c>
    </row>
    <row r="54" spans="1:36" s="5" customFormat="1" ht="15.6" customHeight="1" x14ac:dyDescent="0.25">
      <c r="A54" s="270" t="s">
        <v>746</v>
      </c>
      <c r="B54" s="188" t="s">
        <v>960</v>
      </c>
      <c r="C54" s="33">
        <v>-1.978</v>
      </c>
      <c r="D54" s="33">
        <v>-0.92500000000000004</v>
      </c>
      <c r="E54" s="33">
        <v>-1.044</v>
      </c>
      <c r="F54" s="33">
        <v>-0.46200000000000002</v>
      </c>
      <c r="G54" s="33">
        <v>-0.51</v>
      </c>
      <c r="H54" s="33">
        <v>-0.83699999999999997</v>
      </c>
      <c r="I54" s="33">
        <v>-1.2370000000000001</v>
      </c>
      <c r="J54" s="33">
        <v>-1.3660000000000001</v>
      </c>
      <c r="K54" s="33">
        <v>-1.32</v>
      </c>
      <c r="L54" s="33">
        <v>-1.0049999999999999</v>
      </c>
      <c r="M54" s="33">
        <v>-1.78</v>
      </c>
      <c r="N54" s="33">
        <v>-3.2650000000000001</v>
      </c>
      <c r="O54" s="33">
        <v>-1.51749555</v>
      </c>
      <c r="P54" s="33">
        <v>-3.1890000000000001</v>
      </c>
      <c r="Q54" s="33">
        <v>-0.97</v>
      </c>
      <c r="R54" s="33">
        <v>-0.52921954000000004</v>
      </c>
      <c r="S54" s="33">
        <v>-3.2559999999999998</v>
      </c>
      <c r="T54" s="33">
        <v>-1.589</v>
      </c>
      <c r="U54" s="33">
        <v>-1.7310000000000001</v>
      </c>
      <c r="V54" s="33">
        <v>-1.2370000000000001</v>
      </c>
      <c r="W54" s="96">
        <v>-1.1904656899999999</v>
      </c>
      <c r="X54" s="96">
        <v>-1.4532977600000001</v>
      </c>
      <c r="Y54" s="96">
        <v>-4.2022980799999985</v>
      </c>
      <c r="Z54" s="96">
        <v>-2.7863093600000002</v>
      </c>
      <c r="AA54" s="96">
        <v>-1.7881374400000003</v>
      </c>
      <c r="AB54" s="395">
        <v>-2.9183578199999998</v>
      </c>
      <c r="AC54" s="395">
        <v>-3.2000712099999999</v>
      </c>
      <c r="AD54"/>
      <c r="AE54" s="169">
        <v>-4.4089999999999998</v>
      </c>
      <c r="AF54" s="33">
        <v>-3.9510000000000001</v>
      </c>
      <c r="AG54" s="33">
        <v>-7.3689999999999998</v>
      </c>
      <c r="AH54" s="33">
        <v>-6.2042195400000004</v>
      </c>
      <c r="AI54" s="33">
        <f t="shared" si="0"/>
        <v>-7.8129999999999997</v>
      </c>
      <c r="AJ54" s="155">
        <f t="shared" si="1"/>
        <v>-9.6323708899999989</v>
      </c>
    </row>
    <row r="55" spans="1:36" x14ac:dyDescent="0.25">
      <c r="A55" s="268" t="s">
        <v>747</v>
      </c>
      <c r="B55" s="239" t="s">
        <v>961</v>
      </c>
      <c r="C55" s="197">
        <v>7.9809999999999981</v>
      </c>
      <c r="D55" s="197">
        <v>11.295</v>
      </c>
      <c r="E55" s="197">
        <v>11.66</v>
      </c>
      <c r="F55" s="197">
        <v>20.604000000000003</v>
      </c>
      <c r="G55" s="197">
        <v>18.426000000000002</v>
      </c>
      <c r="H55" s="197">
        <v>14.85</v>
      </c>
      <c r="I55" s="197">
        <v>48.234000000000002</v>
      </c>
      <c r="J55" s="197">
        <v>52.840999999999994</v>
      </c>
      <c r="K55" s="197">
        <v>16.324999999999999</v>
      </c>
      <c r="L55" s="197">
        <v>70.878999999999991</v>
      </c>
      <c r="M55" s="197">
        <v>33.558</v>
      </c>
      <c r="N55" s="197">
        <v>55.427</v>
      </c>
      <c r="O55" s="197">
        <v>38.015000000000001</v>
      </c>
      <c r="P55" s="197">
        <v>51.704999999999998</v>
      </c>
      <c r="Q55" s="197">
        <v>73.959000000000003</v>
      </c>
      <c r="R55" s="197">
        <v>125.87899999999999</v>
      </c>
      <c r="S55" s="197">
        <v>68.628</v>
      </c>
      <c r="T55" s="197">
        <v>43.652000000000001</v>
      </c>
      <c r="U55" s="197">
        <v>48.692999999999998</v>
      </c>
      <c r="V55" s="197">
        <v>37.774000000000001</v>
      </c>
      <c r="W55" s="97">
        <v>141.81692285000003</v>
      </c>
      <c r="X55" s="97">
        <v>33.736301059999995</v>
      </c>
      <c r="Y55" s="97">
        <v>33.15378350000001</v>
      </c>
      <c r="Z55" s="97">
        <v>54.860232360000005</v>
      </c>
      <c r="AA55" s="97">
        <v>56.66326510999999</v>
      </c>
      <c r="AB55" s="396">
        <v>58.650257659999994</v>
      </c>
      <c r="AC55" s="396">
        <f>SUM(AC56:AC60)</f>
        <v>62.570739259999996</v>
      </c>
      <c r="AE55" s="197">
        <v>51.54</v>
      </c>
      <c r="AF55" s="197">
        <v>134.351</v>
      </c>
      <c r="AG55" s="197">
        <v>176.18899999999999</v>
      </c>
      <c r="AH55" s="197">
        <v>289.55899999999997</v>
      </c>
      <c r="AI55" s="197">
        <f t="shared" si="0"/>
        <v>198.74700000000001</v>
      </c>
      <c r="AJ55" s="198">
        <f t="shared" ref="AJ55:AJ61" si="2">SUM(W55:Z55)</f>
        <v>263.56723977000001</v>
      </c>
    </row>
    <row r="56" spans="1:36" x14ac:dyDescent="0.25">
      <c r="A56" s="270" t="s">
        <v>748</v>
      </c>
      <c r="B56" s="188" t="s">
        <v>962</v>
      </c>
      <c r="C56" s="33">
        <v>2.6307425099999997</v>
      </c>
      <c r="D56" s="33">
        <v>5.2962866699999998</v>
      </c>
      <c r="E56" s="33">
        <v>5.5318003100000004</v>
      </c>
      <c r="F56" s="33">
        <v>9.857231070000001</v>
      </c>
      <c r="G56" s="33">
        <v>10.687713</v>
      </c>
      <c r="H56" s="33">
        <v>13.962212320000001</v>
      </c>
      <c r="I56" s="33">
        <v>46.636204120000002</v>
      </c>
      <c r="J56" s="33">
        <v>51.600802649999999</v>
      </c>
      <c r="K56" s="33">
        <v>13.64757899</v>
      </c>
      <c r="L56" s="33">
        <v>72.478095420000002</v>
      </c>
      <c r="M56" s="33">
        <v>22.07825738</v>
      </c>
      <c r="N56" s="33">
        <v>27.460957710000002</v>
      </c>
      <c r="O56" s="33">
        <v>23.164269150000003</v>
      </c>
      <c r="P56" s="33">
        <v>31.223443430000003</v>
      </c>
      <c r="Q56" s="33">
        <v>38.043158169999998</v>
      </c>
      <c r="R56" s="33">
        <v>90.337506199999993</v>
      </c>
      <c r="S56" s="33">
        <v>27.839159500000001</v>
      </c>
      <c r="T56" s="33">
        <v>26.56641046</v>
      </c>
      <c r="U56" s="33">
        <v>27.355073239999999</v>
      </c>
      <c r="V56" s="33">
        <v>13.337776460000001</v>
      </c>
      <c r="W56" s="96">
        <v>120.15882051</v>
      </c>
      <c r="X56" s="96">
        <v>20.233243740000002</v>
      </c>
      <c r="Y56" s="96">
        <v>17.975041190000006</v>
      </c>
      <c r="Z56" s="96">
        <v>36.747323470000012</v>
      </c>
      <c r="AA56" s="96">
        <v>25.587757790000001</v>
      </c>
      <c r="AB56" s="395">
        <v>21.214406369999999</v>
      </c>
      <c r="AC56" s="395">
        <v>21.856542989999998</v>
      </c>
      <c r="AD56" s="3"/>
      <c r="AE56" s="169">
        <f t="shared" ref="AE56:AE57" si="3">SUM(C56:F56)</f>
        <v>23.31606056</v>
      </c>
      <c r="AF56" s="33">
        <f t="shared" ref="AF56:AF57" si="4">SUM(G56:J56)</f>
        <v>122.88693208999999</v>
      </c>
      <c r="AG56" s="33">
        <f t="shared" ref="AG56:AG57" si="5">SUM(K56:N56)</f>
        <v>135.66488950000002</v>
      </c>
      <c r="AH56" s="33">
        <f>SUM(O56:R56)</f>
        <v>182.76837695</v>
      </c>
      <c r="AI56" s="33">
        <f t="shared" si="0"/>
        <v>95.098419660000005</v>
      </c>
      <c r="AJ56" s="155">
        <f t="shared" si="2"/>
        <v>195.11442891000002</v>
      </c>
    </row>
    <row r="57" spans="1:36" x14ac:dyDescent="0.25">
      <c r="A57" s="270" t="s">
        <v>749</v>
      </c>
      <c r="B57" s="188" t="s">
        <v>963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11.101000000000001</v>
      </c>
      <c r="N57" s="33">
        <v>26.266999999999999</v>
      </c>
      <c r="O57" s="33">
        <v>13.948</v>
      </c>
      <c r="P57" s="33">
        <v>21.100999999999999</v>
      </c>
      <c r="Q57" s="33">
        <v>37.478000000000002</v>
      </c>
      <c r="R57" s="33">
        <v>39.134999999999998</v>
      </c>
      <c r="S57" s="33">
        <v>42.783000000000001</v>
      </c>
      <c r="T57" s="33">
        <v>16.876000000000001</v>
      </c>
      <c r="U57" s="33">
        <v>24.304646399999999</v>
      </c>
      <c r="V57" s="33">
        <v>23.93531012</v>
      </c>
      <c r="W57" s="96">
        <v>26.110342300000003</v>
      </c>
      <c r="X57" s="96">
        <v>14.747233079999999</v>
      </c>
      <c r="Y57" s="96">
        <v>14.86919831</v>
      </c>
      <c r="Z57" s="96">
        <v>21.31826233</v>
      </c>
      <c r="AA57" s="96">
        <v>31.953660919999997</v>
      </c>
      <c r="AB57" s="395">
        <v>34.713000000000001</v>
      </c>
      <c r="AC57" s="395">
        <v>31.801041119999997</v>
      </c>
      <c r="AD57" s="3"/>
      <c r="AE57" s="169">
        <f t="shared" si="3"/>
        <v>0</v>
      </c>
      <c r="AF57" s="33">
        <f t="shared" si="4"/>
        <v>0</v>
      </c>
      <c r="AG57" s="33">
        <f t="shared" si="5"/>
        <v>37.368000000000002</v>
      </c>
      <c r="AH57" s="33">
        <f t="shared" ref="AH57:AH60" si="6">SUM(O57:R57)</f>
        <v>111.66200000000001</v>
      </c>
      <c r="AI57" s="33">
        <f t="shared" si="0"/>
        <v>107.89895652</v>
      </c>
      <c r="AJ57" s="155">
        <f t="shared" si="2"/>
        <v>77.045036019999998</v>
      </c>
    </row>
    <row r="58" spans="1:36" x14ac:dyDescent="0.25">
      <c r="A58" s="270" t="s">
        <v>814</v>
      </c>
      <c r="B58" s="188" t="s">
        <v>964</v>
      </c>
      <c r="C58" s="33">
        <v>-0.22974251000000001</v>
      </c>
      <c r="D58" s="33">
        <v>-1.1262866699999998</v>
      </c>
      <c r="E58" s="33">
        <v>-1.5178003100000002</v>
      </c>
      <c r="F58" s="33">
        <v>-1.0572310700000001</v>
      </c>
      <c r="G58" s="33">
        <v>-1.2657130000000001</v>
      </c>
      <c r="H58" s="33">
        <v>-0.42321232000000036</v>
      </c>
      <c r="I58" s="33">
        <v>-2.34120412</v>
      </c>
      <c r="J58" s="33">
        <v>-2.57580265</v>
      </c>
      <c r="K58" s="33">
        <v>-1.1155789899999999</v>
      </c>
      <c r="L58" s="33">
        <v>-3.82709542</v>
      </c>
      <c r="M58" s="33">
        <v>-1.6412573800000003</v>
      </c>
      <c r="N58" s="33">
        <v>-2.70095771</v>
      </c>
      <c r="O58" s="33">
        <v>-1.8552691499999998</v>
      </c>
      <c r="P58" s="33">
        <v>-2.5214434299999997</v>
      </c>
      <c r="Q58" s="33">
        <v>-3.6071581699999999</v>
      </c>
      <c r="R58" s="33">
        <v>-6.1425062000000006</v>
      </c>
      <c r="S58" s="33">
        <v>-3.2021594999999996</v>
      </c>
      <c r="T58" s="33">
        <v>-2.1184104599999998</v>
      </c>
      <c r="U58" s="33">
        <v>-6.28071964</v>
      </c>
      <c r="V58" s="33">
        <v>-4.3790865800000001</v>
      </c>
      <c r="W58" s="96">
        <v>-8.1970837099999994</v>
      </c>
      <c r="X58" s="96">
        <v>-5.4503739899999992</v>
      </c>
      <c r="Y58" s="96">
        <v>-3.7857793200000005</v>
      </c>
      <c r="Z58" s="96">
        <v>-6.1215505600000002</v>
      </c>
      <c r="AA58" s="96">
        <v>-5.4517115700000005</v>
      </c>
      <c r="AB58" s="395">
        <v>-4.8210551700000002</v>
      </c>
      <c r="AC58" s="395">
        <v>-6.8202360599999983</v>
      </c>
      <c r="AD58" s="3"/>
      <c r="AE58" s="169">
        <f>SUM(C58:F58)</f>
        <v>-3.9310605599999997</v>
      </c>
      <c r="AF58" s="33">
        <f>SUM(G58:J58)</f>
        <v>-6.6059320900000005</v>
      </c>
      <c r="AG58" s="33">
        <f>SUM(K58:N58)</f>
        <v>-9.284889500000002</v>
      </c>
      <c r="AH58" s="33">
        <f t="shared" si="6"/>
        <v>-14.126376950000001</v>
      </c>
      <c r="AI58" s="33">
        <f t="shared" ref="AI58" si="7">SUM(S58:V58)</f>
        <v>-15.98037618</v>
      </c>
      <c r="AJ58" s="155">
        <f t="shared" si="2"/>
        <v>-23.554787579999999</v>
      </c>
    </row>
    <row r="59" spans="1:36" x14ac:dyDescent="0.25">
      <c r="A59" s="270" t="s">
        <v>750</v>
      </c>
      <c r="B59" s="188" t="s">
        <v>965</v>
      </c>
      <c r="C59" s="33">
        <v>6.2779999999999996</v>
      </c>
      <c r="D59" s="33">
        <v>6.7430000000000003</v>
      </c>
      <c r="E59" s="33">
        <v>7.569</v>
      </c>
      <c r="F59" s="33">
        <v>11.14</v>
      </c>
      <c r="G59" s="33">
        <v>8.5850000000000009</v>
      </c>
      <c r="H59" s="33">
        <v>0.875</v>
      </c>
      <c r="I59" s="33">
        <v>3.7120000000000002</v>
      </c>
      <c r="J59" s="33">
        <v>3.7970000000000002</v>
      </c>
      <c r="K59" s="33">
        <v>3.5990000000000002</v>
      </c>
      <c r="L59" s="33">
        <v>2.3650000000000002</v>
      </c>
      <c r="M59" s="33">
        <v>2.117</v>
      </c>
      <c r="N59" s="33">
        <v>4.3579999999999997</v>
      </c>
      <c r="O59" s="33">
        <v>2.7570000000000001</v>
      </c>
      <c r="P59" s="33">
        <v>1.899</v>
      </c>
      <c r="Q59" s="33">
        <v>2.044</v>
      </c>
      <c r="R59" s="33">
        <v>2.548</v>
      </c>
      <c r="S59" s="33">
        <v>1.2070000000000001</v>
      </c>
      <c r="T59" s="33">
        <v>2.3250000000000002</v>
      </c>
      <c r="U59" s="33">
        <v>3.31</v>
      </c>
      <c r="V59" s="33">
        <v>4.8440000000000003</v>
      </c>
      <c r="W59" s="96">
        <v>3.7435198999999999</v>
      </c>
      <c r="X59" s="96">
        <v>4.2050579799999994</v>
      </c>
      <c r="Y59" s="96">
        <v>4.0943388200000008</v>
      </c>
      <c r="Z59" s="96">
        <v>2.9154628300000001</v>
      </c>
      <c r="AA59" s="96">
        <v>0.90865491999999992</v>
      </c>
      <c r="AB59" s="395">
        <v>1.9371866099999999</v>
      </c>
      <c r="AC59" s="395">
        <v>4.4327287900000005</v>
      </c>
      <c r="AE59" s="169">
        <f t="shared" ref="AE59:AE60" si="8">SUM(C59:F59)</f>
        <v>31.73</v>
      </c>
      <c r="AF59" s="33">
        <f t="shared" ref="AF59:AF60" si="9">SUM(G59:J59)</f>
        <v>16.969000000000001</v>
      </c>
      <c r="AG59" s="33">
        <f t="shared" ref="AG59:AG60" si="10">SUM(K59:N59)</f>
        <v>12.439</v>
      </c>
      <c r="AH59" s="33">
        <f t="shared" si="6"/>
        <v>9.2480000000000011</v>
      </c>
      <c r="AI59" s="33">
        <f t="shared" ref="AI59:AI60" si="11">SUM(S59:V59)</f>
        <v>11.686</v>
      </c>
      <c r="AJ59" s="155">
        <f t="shared" si="2"/>
        <v>14.958379529999998</v>
      </c>
    </row>
    <row r="60" spans="1:36" x14ac:dyDescent="0.25">
      <c r="A60" s="270" t="s">
        <v>751</v>
      </c>
      <c r="B60" s="188" t="s">
        <v>966</v>
      </c>
      <c r="C60" s="33">
        <v>-0.69799999999999995</v>
      </c>
      <c r="D60" s="33">
        <v>0.38200000000000001</v>
      </c>
      <c r="E60" s="33">
        <v>7.6999999999999999E-2</v>
      </c>
      <c r="F60" s="33">
        <v>0.66400000000000003</v>
      </c>
      <c r="G60" s="33">
        <v>0.41899999999999998</v>
      </c>
      <c r="H60" s="33">
        <v>0.436</v>
      </c>
      <c r="I60" s="33">
        <v>0.22700000000000001</v>
      </c>
      <c r="J60" s="33">
        <v>1.9E-2</v>
      </c>
      <c r="K60" s="33">
        <v>0.19400000000000001</v>
      </c>
      <c r="L60" s="33">
        <v>-0.13700000000000001</v>
      </c>
      <c r="M60" s="33">
        <v>-9.7000000000000003E-2</v>
      </c>
      <c r="N60" s="33">
        <v>4.2000000000000003E-2</v>
      </c>
      <c r="O60" s="33">
        <v>1E-3</v>
      </c>
      <c r="P60" s="33">
        <v>3.0000000000000001E-3</v>
      </c>
      <c r="Q60" s="33">
        <v>1E-3</v>
      </c>
      <c r="R60" s="33">
        <v>1E-3</v>
      </c>
      <c r="S60" s="33">
        <v>1E-3</v>
      </c>
      <c r="T60" s="33">
        <v>3.0000000000000001E-3</v>
      </c>
      <c r="U60" s="33">
        <v>4.0000000000000001E-3</v>
      </c>
      <c r="V60" s="33">
        <v>3.5999999999999997E-2</v>
      </c>
      <c r="W60" s="96">
        <v>1.3238499999999999E-3</v>
      </c>
      <c r="X60" s="96">
        <v>1.14025E-3</v>
      </c>
      <c r="Y60" s="96">
        <v>9.8450000000000013E-4</v>
      </c>
      <c r="Z60" s="96">
        <v>7.3429000000000007E-4</v>
      </c>
      <c r="AA60" s="96">
        <v>3.6631513</v>
      </c>
      <c r="AB60" s="395">
        <v>5.6065333499999994</v>
      </c>
      <c r="AC60" s="395">
        <v>11.30066242</v>
      </c>
      <c r="AE60" s="169">
        <f t="shared" si="8"/>
        <v>0.4250000000000001</v>
      </c>
      <c r="AF60" s="33">
        <f t="shared" si="9"/>
        <v>1.101</v>
      </c>
      <c r="AG60" s="33">
        <f t="shared" si="10"/>
        <v>1.9999999999999948E-3</v>
      </c>
      <c r="AH60" s="33">
        <f t="shared" si="6"/>
        <v>6.0000000000000001E-3</v>
      </c>
      <c r="AI60" s="33">
        <f t="shared" si="11"/>
        <v>4.3999999999999997E-2</v>
      </c>
      <c r="AJ60" s="155">
        <f t="shared" si="2"/>
        <v>4.1828899999999999E-3</v>
      </c>
    </row>
    <row r="61" spans="1:36" x14ac:dyDescent="0.25">
      <c r="A61" s="268" t="s">
        <v>752</v>
      </c>
      <c r="B61" s="240" t="s">
        <v>967</v>
      </c>
      <c r="C61" s="209">
        <v>0</v>
      </c>
      <c r="D61" s="209">
        <v>0</v>
      </c>
      <c r="E61" s="209">
        <v>0</v>
      </c>
      <c r="F61" s="209">
        <v>0</v>
      </c>
      <c r="G61" s="209">
        <v>0</v>
      </c>
      <c r="H61" s="209">
        <v>0</v>
      </c>
      <c r="I61" s="209">
        <v>0</v>
      </c>
      <c r="J61" s="209">
        <v>0</v>
      </c>
      <c r="K61" s="209">
        <v>0</v>
      </c>
      <c r="L61" s="209">
        <v>0</v>
      </c>
      <c r="M61" s="209">
        <v>0</v>
      </c>
      <c r="N61" s="209">
        <v>0</v>
      </c>
      <c r="O61" s="209">
        <v>0</v>
      </c>
      <c r="P61" s="209">
        <v>0</v>
      </c>
      <c r="Q61" s="209">
        <v>0</v>
      </c>
      <c r="R61" s="209">
        <v>0</v>
      </c>
      <c r="S61" s="209">
        <v>0</v>
      </c>
      <c r="T61" s="209">
        <v>1.157</v>
      </c>
      <c r="U61" s="209">
        <v>1.9410000000000001</v>
      </c>
      <c r="V61" s="209">
        <v>3.97</v>
      </c>
      <c r="W61" s="241">
        <v>0.95296173000000017</v>
      </c>
      <c r="X61" s="241">
        <v>1.9503388500000001</v>
      </c>
      <c r="Y61" s="241">
        <v>2.2929743199999999</v>
      </c>
      <c r="Z61" s="241">
        <v>3.2356620899999999</v>
      </c>
      <c r="AA61" s="241">
        <v>9.7268073399999988</v>
      </c>
      <c r="AB61" s="401">
        <v>8.8647436400000004</v>
      </c>
      <c r="AC61" s="401">
        <v>7.8625777099999992</v>
      </c>
      <c r="AD61" s="1"/>
      <c r="AE61" s="208">
        <v>0</v>
      </c>
      <c r="AF61" s="209">
        <v>0</v>
      </c>
      <c r="AG61" s="209">
        <v>0</v>
      </c>
      <c r="AH61" s="209">
        <f>SUM(O61:R61)</f>
        <v>0</v>
      </c>
      <c r="AI61" s="209">
        <f>SUM(S61:V61)</f>
        <v>7.0679999999999996</v>
      </c>
      <c r="AJ61" s="210">
        <f t="shared" si="2"/>
        <v>8.4319369900000005</v>
      </c>
    </row>
    <row r="62" spans="1:36" s="20" customFormat="1" ht="22.5" customHeight="1" x14ac:dyDescent="0.15">
      <c r="A62" s="179"/>
      <c r="B62" s="25"/>
      <c r="C62" s="26"/>
      <c r="D62" s="26"/>
      <c r="E62" s="26"/>
      <c r="F62" s="26"/>
      <c r="G62" s="26"/>
      <c r="H62" s="26"/>
      <c r="I62" s="353"/>
      <c r="J62" s="353"/>
      <c r="K62" s="353"/>
      <c r="L62" s="353"/>
      <c r="M62" s="353"/>
      <c r="N62" s="353"/>
      <c r="O62" s="353"/>
      <c r="P62" s="353"/>
      <c r="Q62" s="353"/>
      <c r="R62" s="353"/>
      <c r="S62" s="353"/>
      <c r="T62" s="353"/>
      <c r="U62" s="353"/>
      <c r="V62" s="353"/>
      <c r="W62" s="353"/>
      <c r="X62" s="353"/>
      <c r="Y62" s="353"/>
      <c r="Z62" s="353"/>
      <c r="AA62" s="353"/>
      <c r="AB62" s="353"/>
      <c r="AC62" s="353"/>
      <c r="AE62" s="26"/>
      <c r="AF62" s="26"/>
      <c r="AG62" s="28"/>
      <c r="AH62" s="28"/>
      <c r="AI62" s="28"/>
    </row>
    <row r="63" spans="1:36" x14ac:dyDescent="0.25">
      <c r="A63" s="179" t="s">
        <v>69</v>
      </c>
      <c r="B63" s="150" t="s">
        <v>968</v>
      </c>
      <c r="C63" s="151">
        <v>-44.617000000000083</v>
      </c>
      <c r="D63" s="151">
        <v>44.089000000000162</v>
      </c>
      <c r="E63" s="151">
        <v>21.110999999999819</v>
      </c>
      <c r="F63" s="151">
        <v>251.44399999999968</v>
      </c>
      <c r="G63" s="151">
        <v>-74.489000000000004</v>
      </c>
      <c r="H63" s="151">
        <v>-269.67899999999997</v>
      </c>
      <c r="I63" s="151">
        <v>-39.661999999999878</v>
      </c>
      <c r="J63" s="151">
        <v>182.28400000000005</v>
      </c>
      <c r="K63" s="151">
        <v>-194.51899999999995</v>
      </c>
      <c r="L63" s="151">
        <v>118.00300000000023</v>
      </c>
      <c r="M63" s="151">
        <v>-70.424999999999926</v>
      </c>
      <c r="N63" s="151">
        <v>194.47400000000013</v>
      </c>
      <c r="O63" s="151">
        <v>-225.46778634000006</v>
      </c>
      <c r="P63" s="151">
        <v>9.3840000000002703</v>
      </c>
      <c r="Q63" s="151">
        <v>-84.037999999999997</v>
      </c>
      <c r="R63" s="151">
        <v>310.26100000000008</v>
      </c>
      <c r="S63" s="151">
        <v>-187.92549567000012</v>
      </c>
      <c r="T63" s="151">
        <v>1.5810000000002731</v>
      </c>
      <c r="U63" s="151">
        <v>-75.360841310000026</v>
      </c>
      <c r="V63" s="151">
        <v>246.80399999999997</v>
      </c>
      <c r="W63" s="212">
        <v>67.12118285576922</v>
      </c>
      <c r="X63" s="212">
        <v>120.68589211396879</v>
      </c>
      <c r="Y63" s="212">
        <v>36.647672718630766</v>
      </c>
      <c r="Z63" s="212">
        <v>313.02523216603907</v>
      </c>
      <c r="AA63" s="212">
        <v>-3.8442074800000228</v>
      </c>
      <c r="AB63" s="398">
        <v>297.62503027603032</v>
      </c>
      <c r="AC63" s="398">
        <v>82.958680259999142</v>
      </c>
      <c r="AE63" s="211">
        <v>273.92200000000003</v>
      </c>
      <c r="AF63" s="212">
        <v>-202.20299999999997</v>
      </c>
      <c r="AG63" s="212">
        <v>47.533999999999992</v>
      </c>
      <c r="AH63" s="212">
        <v>10.13921366000028</v>
      </c>
      <c r="AI63" s="212">
        <v>-14.901336979999883</v>
      </c>
      <c r="AJ63" s="213">
        <v>537.47997985440782</v>
      </c>
    </row>
    <row r="64" spans="1:36" x14ac:dyDescent="0.25">
      <c r="A64" s="272" t="s">
        <v>753</v>
      </c>
      <c r="B64" s="233" t="s">
        <v>969</v>
      </c>
      <c r="C64" s="171">
        <v>13.84</v>
      </c>
      <c r="D64" s="171">
        <v>-14.962</v>
      </c>
      <c r="E64" s="171">
        <v>-7.24</v>
      </c>
      <c r="F64" s="171">
        <v>-51.314999999999998</v>
      </c>
      <c r="G64" s="171">
        <v>28.666</v>
      </c>
      <c r="H64" s="171">
        <v>88.134</v>
      </c>
      <c r="I64" s="171">
        <v>19.826000000000001</v>
      </c>
      <c r="J64" s="171">
        <v>-65.465000000000003</v>
      </c>
      <c r="K64" s="171">
        <v>64.466999999999999</v>
      </c>
      <c r="L64" s="171">
        <v>-39.78</v>
      </c>
      <c r="M64" s="171">
        <v>322.23700000000002</v>
      </c>
      <c r="N64" s="171">
        <v>-34.731999999999999</v>
      </c>
      <c r="O64" s="171">
        <v>82.007000000000005</v>
      </c>
      <c r="P64" s="171">
        <v>3.105</v>
      </c>
      <c r="Q64" s="171">
        <v>35.756</v>
      </c>
      <c r="R64" s="171">
        <v>-94.924999999999997</v>
      </c>
      <c r="S64" s="171">
        <v>65.703999999999994</v>
      </c>
      <c r="T64" s="171">
        <v>5.45</v>
      </c>
      <c r="U64" s="171">
        <v>36.008000000000003</v>
      </c>
      <c r="V64" s="171">
        <v>-77.602999999999994</v>
      </c>
      <c r="W64" s="234">
        <v>13.724192211600002</v>
      </c>
      <c r="X64" s="234">
        <v>-35.713546560999994</v>
      </c>
      <c r="Y64" s="234">
        <v>6.7115444103999966</v>
      </c>
      <c r="Z64" s="234">
        <v>-53.513679040800007</v>
      </c>
      <c r="AA64" s="234">
        <v>7.6208111020000011</v>
      </c>
      <c r="AB64" s="399">
        <v>-93.727316116400019</v>
      </c>
      <c r="AC64" s="399">
        <v>-9.6768566115999999</v>
      </c>
      <c r="AD64" s="3"/>
      <c r="AE64" s="170">
        <v>-59.677</v>
      </c>
      <c r="AF64" s="171">
        <v>71.161000000000001</v>
      </c>
      <c r="AG64" s="171">
        <v>312.19299999999998</v>
      </c>
      <c r="AH64" s="171">
        <v>25.942</v>
      </c>
      <c r="AI64" s="171">
        <v>29.558</v>
      </c>
      <c r="AJ64" s="172">
        <v>-68.791488979800008</v>
      </c>
    </row>
    <row r="65" spans="1:36" ht="6.75" customHeight="1" x14ac:dyDescent="0.25">
      <c r="AB65"/>
      <c r="AC65"/>
    </row>
    <row r="66" spans="1:36" x14ac:dyDescent="0.25">
      <c r="A66" s="270" t="s">
        <v>70</v>
      </c>
      <c r="B66" s="150" t="s">
        <v>970</v>
      </c>
      <c r="C66" s="151">
        <v>-30.777000000000083</v>
      </c>
      <c r="D66" s="151">
        <v>29.127000000000162</v>
      </c>
      <c r="E66" s="151">
        <v>13.870999999999819</v>
      </c>
      <c r="F66" s="151">
        <v>200.12899999999968</v>
      </c>
      <c r="G66" s="151">
        <v>-45.823000000000008</v>
      </c>
      <c r="H66" s="151">
        <v>-181.54499999999996</v>
      </c>
      <c r="I66" s="151">
        <v>-19.835999999999878</v>
      </c>
      <c r="J66" s="151">
        <v>116.81900000000005</v>
      </c>
      <c r="K66" s="151">
        <v>-130.05199999999996</v>
      </c>
      <c r="L66" s="151">
        <v>78.223000000000226</v>
      </c>
      <c r="M66" s="151">
        <v>251.8120000000001</v>
      </c>
      <c r="N66" s="151">
        <v>159.74200000000013</v>
      </c>
      <c r="O66" s="151">
        <v>-143.46078634000006</v>
      </c>
      <c r="P66" s="151">
        <v>12.489000000000271</v>
      </c>
      <c r="Q66" s="151">
        <v>-48.281999999999996</v>
      </c>
      <c r="R66" s="151">
        <v>215.33600000000007</v>
      </c>
      <c r="S66" s="151">
        <v>-122.22149567000012</v>
      </c>
      <c r="T66" s="151">
        <v>7.0310000000002733</v>
      </c>
      <c r="U66" s="151">
        <v>-39.352841310000024</v>
      </c>
      <c r="V66" s="151">
        <v>169.20099999999996</v>
      </c>
      <c r="W66" s="212">
        <v>80.845375067369233</v>
      </c>
      <c r="X66" s="212">
        <v>84.971345552968799</v>
      </c>
      <c r="Y66" s="212">
        <v>43.35921712903076</v>
      </c>
      <c r="Z66" s="212">
        <v>259.51155312523906</v>
      </c>
      <c r="AA66" s="212">
        <v>3.7766036219999783</v>
      </c>
      <c r="AB66" s="398">
        <v>203.89771415963031</v>
      </c>
      <c r="AC66" s="398">
        <v>73.28182364839914</v>
      </c>
      <c r="AE66" s="211">
        <v>214.24500000000003</v>
      </c>
      <c r="AF66" s="212">
        <v>-131.04199999999997</v>
      </c>
      <c r="AG66" s="212">
        <v>359.72699999999998</v>
      </c>
      <c r="AH66" s="212">
        <v>36.08121366000028</v>
      </c>
      <c r="AI66" s="212">
        <v>14.656663020000117</v>
      </c>
      <c r="AJ66" s="212">
        <v>468.68749087460787</v>
      </c>
    </row>
    <row r="67" spans="1:36" x14ac:dyDescent="0.25">
      <c r="A67" s="273"/>
      <c r="B67" s="94" t="s">
        <v>971</v>
      </c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95">
        <v>-122.84911730800013</v>
      </c>
      <c r="T67" s="95">
        <v>8.0566179372002722</v>
      </c>
      <c r="U67" s="95">
        <v>-50.220086980400026</v>
      </c>
      <c r="V67" s="95">
        <v>154.74258120159996</v>
      </c>
      <c r="W67" s="95">
        <v>-57.80653546383077</v>
      </c>
      <c r="X67" s="95">
        <v>59.085133880968797</v>
      </c>
      <c r="Y67" s="95">
        <v>52.522495160430758</v>
      </c>
      <c r="Z67" s="95">
        <v>260.77567255123904</v>
      </c>
      <c r="AA67" s="95">
        <v>7.0670415215999789</v>
      </c>
      <c r="AB67" s="363">
        <v>128.32397018883034</v>
      </c>
      <c r="AC67" s="363">
        <v>77.451635639399143</v>
      </c>
      <c r="AE67" s="106"/>
      <c r="AF67" s="105"/>
      <c r="AG67" s="105"/>
      <c r="AH67" s="105">
        <f>SUM(O67:R67)</f>
        <v>0</v>
      </c>
      <c r="AI67" s="95">
        <v>-10.271005149599883</v>
      </c>
      <c r="AJ67" s="95">
        <v>314.57676612880789</v>
      </c>
    </row>
    <row r="68" spans="1:36" x14ac:dyDescent="0.25">
      <c r="A68" s="273"/>
      <c r="B68" s="334"/>
      <c r="C68" s="340"/>
      <c r="D68" s="340"/>
      <c r="E68" s="340"/>
      <c r="F68" s="340"/>
      <c r="G68" s="340"/>
      <c r="H68" s="340"/>
      <c r="I68" s="340"/>
      <c r="J68" s="340"/>
      <c r="K68" s="340"/>
      <c r="L68" s="340"/>
      <c r="M68" s="340"/>
      <c r="N68" s="340"/>
      <c r="O68" s="340"/>
      <c r="P68" s="340"/>
      <c r="Q68" s="340"/>
      <c r="R68" s="340"/>
      <c r="S68" s="340"/>
      <c r="T68" s="340"/>
      <c r="U68" s="340"/>
      <c r="V68" s="340"/>
      <c r="W68" s="338"/>
      <c r="X68" s="338"/>
      <c r="Y68" s="338"/>
      <c r="Z68" s="338"/>
      <c r="AA68" s="338"/>
      <c r="AB68" s="411"/>
      <c r="AC68" s="411"/>
      <c r="AE68" s="341"/>
      <c r="AF68" s="341"/>
      <c r="AG68" s="341"/>
      <c r="AH68" s="341"/>
      <c r="AI68" s="341"/>
      <c r="AJ68" s="342"/>
    </row>
    <row r="69" spans="1:36" x14ac:dyDescent="0.25">
      <c r="B69" s="225" t="s">
        <v>972</v>
      </c>
      <c r="C69" s="220">
        <v>-2.7756500879854457E-2</v>
      </c>
      <c r="D69" s="220">
        <v>2.311061388683916E-2</v>
      </c>
      <c r="E69" s="220">
        <v>1.1169275192871505E-2</v>
      </c>
      <c r="F69" s="220">
        <v>0.11485476721203092</v>
      </c>
      <c r="G69" s="220">
        <v>-4.6980600911091776E-2</v>
      </c>
      <c r="H69" s="220">
        <v>-0.61649212881843984</v>
      </c>
      <c r="I69" s="220">
        <v>-1.8686202796042922E-2</v>
      </c>
      <c r="J69" s="220">
        <v>6.6597290315416266E-2</v>
      </c>
      <c r="K69" s="220">
        <v>-0.16757916438488549</v>
      </c>
      <c r="L69" s="220">
        <v>6.6538504070296614E-2</v>
      </c>
      <c r="M69" s="220">
        <v>0.18800185455205176</v>
      </c>
      <c r="N69" s="220">
        <v>8.5785494376610053E-2</v>
      </c>
      <c r="O69" s="220">
        <v>-0.11984805651348678</v>
      </c>
      <c r="P69" s="220">
        <v>7.6620620276769066E-3</v>
      </c>
      <c r="Q69" s="220">
        <v>-3.4301689472412862E-2</v>
      </c>
      <c r="R69" s="220">
        <v>0.11</v>
      </c>
      <c r="S69" s="220">
        <v>-9.8519878790272686E-2</v>
      </c>
      <c r="T69" s="220">
        <v>4.2794659888666159E-3</v>
      </c>
      <c r="U69" s="220">
        <v>-2.5509466219737667E-2</v>
      </c>
      <c r="V69" s="220">
        <v>7.3786916680149112E-2</v>
      </c>
      <c r="W69" s="220">
        <v>5.5378521101889726E-2</v>
      </c>
      <c r="X69" s="220">
        <v>4.659886081884345E-2</v>
      </c>
      <c r="Y69" s="220">
        <v>2.4090995523679191E-2</v>
      </c>
      <c r="Z69" s="220">
        <v>0.10168504668174964</v>
      </c>
      <c r="AA69" s="220">
        <v>2.3426868388722118E-3</v>
      </c>
      <c r="AB69" s="220">
        <v>9.9053382380889246E-2</v>
      </c>
      <c r="AC69" s="220">
        <f>AC66/AC13</f>
        <v>3.9808451063786589E-2</v>
      </c>
      <c r="AD69" s="339"/>
      <c r="AE69" s="219">
        <v>4.0536966034811335E-2</v>
      </c>
      <c r="AF69" s="220">
        <v>-3.2075008946304058E-2</v>
      </c>
      <c r="AG69" s="220">
        <v>6.9806460251435748E-2</v>
      </c>
      <c r="AH69" s="220">
        <v>5.8350322484657319E-3</v>
      </c>
      <c r="AI69" s="220">
        <v>2.1812727424528589E-3</v>
      </c>
      <c r="AJ69" s="220">
        <v>6.13742850650634E-2</v>
      </c>
    </row>
    <row r="70" spans="1:36" x14ac:dyDescent="0.25">
      <c r="B70" s="227" t="s">
        <v>973</v>
      </c>
      <c r="C70" s="223">
        <f t="shared" ref="C70:AA70" si="12">C67/C13</f>
        <v>0</v>
      </c>
      <c r="D70" s="223">
        <f t="shared" si="12"/>
        <v>0</v>
      </c>
      <c r="E70" s="223">
        <f t="shared" si="12"/>
        <v>0</v>
      </c>
      <c r="F70" s="223">
        <f t="shared" si="12"/>
        <v>0</v>
      </c>
      <c r="G70" s="223">
        <f t="shared" si="12"/>
        <v>0</v>
      </c>
      <c r="H70" s="223">
        <f t="shared" si="12"/>
        <v>0</v>
      </c>
      <c r="I70" s="223">
        <f t="shared" si="12"/>
        <v>0</v>
      </c>
      <c r="J70" s="223">
        <f t="shared" si="12"/>
        <v>0</v>
      </c>
      <c r="K70" s="223">
        <f t="shared" si="12"/>
        <v>0</v>
      </c>
      <c r="L70" s="223">
        <f t="shared" si="12"/>
        <v>0</v>
      </c>
      <c r="M70" s="223">
        <f t="shared" si="12"/>
        <v>0</v>
      </c>
      <c r="N70" s="223">
        <f t="shared" si="12"/>
        <v>0</v>
      </c>
      <c r="O70" s="223">
        <f t="shared" si="12"/>
        <v>0</v>
      </c>
      <c r="P70" s="223">
        <f t="shared" si="12"/>
        <v>0</v>
      </c>
      <c r="Q70" s="223">
        <f t="shared" si="12"/>
        <v>0</v>
      </c>
      <c r="R70" s="223">
        <f t="shared" si="12"/>
        <v>0</v>
      </c>
      <c r="S70" s="223">
        <f t="shared" si="12"/>
        <v>-9.9025789860685901E-2</v>
      </c>
      <c r="T70" s="223">
        <f t="shared" si="12"/>
        <v>4.903715324639445E-3</v>
      </c>
      <c r="U70" s="223">
        <f t="shared" si="12"/>
        <v>-3.2553878442654213E-2</v>
      </c>
      <c r="V70" s="223">
        <f t="shared" si="12"/>
        <v>6.7481740332466511E-2</v>
      </c>
      <c r="W70" s="223">
        <f t="shared" si="12"/>
        <v>-3.9784041426529131E-2</v>
      </c>
      <c r="X70" s="223">
        <f t="shared" si="12"/>
        <v>3.2258589031719735E-2</v>
      </c>
      <c r="Y70" s="223">
        <f t="shared" si="12"/>
        <v>2.91822426598938E-2</v>
      </c>
      <c r="Z70" s="223">
        <f t="shared" si="12"/>
        <v>0.10218036968874533</v>
      </c>
      <c r="AA70" s="223">
        <f t="shared" si="12"/>
        <v>4.3837974062123624E-3</v>
      </c>
      <c r="AB70" s="223">
        <v>6.2339704690346547E-2</v>
      </c>
      <c r="AC70" s="223">
        <f>AC67/AC13</f>
        <v>4.2073593336791969E-2</v>
      </c>
      <c r="AD70" s="4"/>
      <c r="AE70" s="223">
        <f t="shared" ref="AE70:AJ70" si="13">AE67/AE13</f>
        <v>0</v>
      </c>
      <c r="AF70" s="223">
        <f t="shared" si="13"/>
        <v>0</v>
      </c>
      <c r="AG70" s="223">
        <f t="shared" si="13"/>
        <v>0</v>
      </c>
      <c r="AH70" s="223">
        <f t="shared" si="13"/>
        <v>0</v>
      </c>
      <c r="AI70" s="223">
        <f t="shared" si="13"/>
        <v>-1.5285787453694897E-3</v>
      </c>
      <c r="AJ70" s="223">
        <f t="shared" si="13"/>
        <v>4.1193631279171812E-2</v>
      </c>
    </row>
    <row r="71" spans="1:36" s="20" customFormat="1" ht="11.25" customHeight="1" x14ac:dyDescent="0.15">
      <c r="A71" s="179"/>
      <c r="B71" s="25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8"/>
      <c r="W71" s="84"/>
      <c r="X71" s="84"/>
      <c r="Y71" s="84"/>
      <c r="Z71" s="84"/>
      <c r="AA71" s="84"/>
      <c r="AB71" s="390"/>
      <c r="AC71" s="390"/>
      <c r="AE71" s="26"/>
      <c r="AF71" s="26"/>
      <c r="AG71" s="28"/>
      <c r="AH71" s="28"/>
      <c r="AI71" s="28"/>
      <c r="AJ71" s="82"/>
    </row>
    <row r="72" spans="1:36" x14ac:dyDescent="0.25">
      <c r="A72" s="272" t="s">
        <v>754</v>
      </c>
      <c r="B72" s="228" t="s">
        <v>974</v>
      </c>
      <c r="C72" s="229">
        <v>55.847000000000001</v>
      </c>
      <c r="D72" s="229">
        <v>57.774000000000001</v>
      </c>
      <c r="E72" s="229">
        <v>59.311999999999998</v>
      </c>
      <c r="F72" s="215">
        <v>60.109000000000002</v>
      </c>
      <c r="G72" s="215">
        <v>60.261000000000003</v>
      </c>
      <c r="H72" s="215">
        <v>60.841000000000001</v>
      </c>
      <c r="I72" s="215">
        <v>60.98</v>
      </c>
      <c r="J72" s="215">
        <v>64.25</v>
      </c>
      <c r="K72" s="215">
        <v>56.959000000000003</v>
      </c>
      <c r="L72" s="215">
        <v>59.936</v>
      </c>
      <c r="M72" s="215">
        <v>61.610999999999997</v>
      </c>
      <c r="N72" s="215">
        <v>68.149000000000001</v>
      </c>
      <c r="O72" s="215">
        <v>80.814999999999998</v>
      </c>
      <c r="P72" s="215">
        <v>82.738</v>
      </c>
      <c r="Q72" s="215">
        <v>84.144999999999996</v>
      </c>
      <c r="R72" s="215">
        <v>47.360999999999997</v>
      </c>
      <c r="S72" s="215">
        <v>88.158000000000001</v>
      </c>
      <c r="T72" s="215">
        <v>90.067999999999998</v>
      </c>
      <c r="U72" s="215">
        <v>93.554000000000002</v>
      </c>
      <c r="V72" s="215">
        <v>95.873999999999995</v>
      </c>
      <c r="W72" s="333">
        <v>89.404830150000009</v>
      </c>
      <c r="X72" s="230">
        <v>86.009346090000008</v>
      </c>
      <c r="Y72" s="230">
        <v>86.215641200000007</v>
      </c>
      <c r="Z72" s="230">
        <v>87.497042649999983</v>
      </c>
      <c r="AA72" s="333">
        <v>85.85967269999999</v>
      </c>
      <c r="AB72" s="410">
        <v>84.33294312000001</v>
      </c>
      <c r="AC72" s="410">
        <v>85.761018340000007</v>
      </c>
      <c r="AE72" s="214">
        <v>233.042</v>
      </c>
      <c r="AF72" s="215">
        <v>246.33199999999999</v>
      </c>
      <c r="AG72" s="215">
        <v>246.655</v>
      </c>
      <c r="AH72" s="215">
        <v>295.05899999999997</v>
      </c>
      <c r="AI72" s="215">
        <v>367.654</v>
      </c>
      <c r="AJ72" s="216">
        <v>349.12685898000001</v>
      </c>
    </row>
    <row r="73" spans="1:36" x14ac:dyDescent="0.25">
      <c r="A73" s="179" t="s">
        <v>71</v>
      </c>
      <c r="B73" s="231" t="s">
        <v>71</v>
      </c>
      <c r="C73" s="49">
        <v>25.413</v>
      </c>
      <c r="D73" s="49">
        <v>123.7</v>
      </c>
      <c r="E73" s="49">
        <v>104.15600000000001</v>
      </c>
      <c r="F73" s="49">
        <v>317.00599999999997</v>
      </c>
      <c r="G73" s="49">
        <v>-8.1310000000000002</v>
      </c>
      <c r="H73" s="49">
        <v>-202.322</v>
      </c>
      <c r="I73" s="49">
        <v>0.39400000000000002</v>
      </c>
      <c r="J73" s="49">
        <v>213.83199999999999</v>
      </c>
      <c r="K73" s="151">
        <v>-131.02599999999995</v>
      </c>
      <c r="L73" s="151">
        <v>124.77200000000025</v>
      </c>
      <c r="M73" s="151">
        <v>-2.1329999999999174</v>
      </c>
      <c r="N73" s="151">
        <v>258.97000000000014</v>
      </c>
      <c r="O73" s="151">
        <v>-114.41800000000006</v>
      </c>
      <c r="P73" s="151">
        <v>150.15400000000028</v>
      </c>
      <c r="Q73" s="151">
        <v>61.241999999999976</v>
      </c>
      <c r="R73" s="151">
        <v>363.1400000000001</v>
      </c>
      <c r="S73" s="151">
        <v>-36.749495670000115</v>
      </c>
      <c r="T73" s="151">
        <v>156.51300000000026</v>
      </c>
      <c r="U73" s="151">
        <v>88.615158689999959</v>
      </c>
      <c r="V73" s="151">
        <v>412.93299999999999</v>
      </c>
      <c r="W73" s="152">
        <v>120.90108268576925</v>
      </c>
      <c r="X73" s="151">
        <v>273.04482315396876</v>
      </c>
      <c r="Y73" s="151">
        <v>179.64619616863075</v>
      </c>
      <c r="Z73" s="151">
        <v>438.42620898603906</v>
      </c>
      <c r="AA73" s="152">
        <v>115.78889955939981</v>
      </c>
      <c r="AB73" s="152">
        <v>425.96879693603034</v>
      </c>
      <c r="AC73" s="152">
        <v>196.82229537999916</v>
      </c>
      <c r="AD73" s="3"/>
      <c r="AE73" s="217">
        <v>570.27499999999998</v>
      </c>
      <c r="AF73" s="49">
        <v>3.7730000000000001</v>
      </c>
      <c r="AG73" s="49">
        <v>250.584</v>
      </c>
      <c r="AH73" s="49">
        <v>460.11800000000028</v>
      </c>
      <c r="AI73" s="49">
        <v>621.31166302000008</v>
      </c>
      <c r="AJ73" s="218">
        <v>1012.0183113844083</v>
      </c>
    </row>
    <row r="74" spans="1:36" x14ac:dyDescent="0.25">
      <c r="A74" s="179" t="s">
        <v>755</v>
      </c>
      <c r="B74" s="154" t="s">
        <v>975</v>
      </c>
      <c r="C74" s="33">
        <v>-2.1320000000000001</v>
      </c>
      <c r="D74" s="33">
        <v>-10.723000000000001</v>
      </c>
      <c r="E74" s="33">
        <v>-12.515000000000001</v>
      </c>
      <c r="F74" s="27">
        <v>-50.92</v>
      </c>
      <c r="G74" s="27">
        <v>4.335</v>
      </c>
      <c r="H74" s="27">
        <v>11.577999999999999</v>
      </c>
      <c r="I74" s="27">
        <v>21.170999999999999</v>
      </c>
      <c r="J74" s="27">
        <v>40.862000000000002</v>
      </c>
      <c r="K74" s="27">
        <v>-1.948</v>
      </c>
      <c r="L74" s="27">
        <v>47.494999999999997</v>
      </c>
      <c r="M74" s="27">
        <v>-6.3230000000000004</v>
      </c>
      <c r="N74" s="27">
        <v>-18.212</v>
      </c>
      <c r="O74" s="33">
        <v>8.0709999999999997</v>
      </c>
      <c r="P74" s="33">
        <v>2.86</v>
      </c>
      <c r="Q74" s="33">
        <v>9.7750000000000004</v>
      </c>
      <c r="R74" s="33">
        <v>15.414</v>
      </c>
      <c r="S74" s="33">
        <v>2.1190000000000002</v>
      </c>
      <c r="T74" s="33">
        <v>4.0780000000000003</v>
      </c>
      <c r="U74" s="33">
        <v>2.2389999999999999</v>
      </c>
      <c r="V74" s="33">
        <v>9.9939999999999998</v>
      </c>
      <c r="W74" s="332">
        <v>-12.687963640000005</v>
      </c>
      <c r="X74" s="96">
        <v>-26.216040310000004</v>
      </c>
      <c r="Y74" s="96">
        <v>3.5975351499999992</v>
      </c>
      <c r="Z74" s="96">
        <v>81.530570860000012</v>
      </c>
      <c r="AA74" s="332">
        <v>-1.357293390000001</v>
      </c>
      <c r="AB74" s="409">
        <v>-138.19387594999998</v>
      </c>
      <c r="AC74" s="409">
        <v>2.2652349800000042</v>
      </c>
      <c r="AE74" s="161">
        <v>-76.290000000000006</v>
      </c>
      <c r="AF74" s="27">
        <v>77.942999999999998</v>
      </c>
      <c r="AG74" s="33">
        <v>21.012</v>
      </c>
      <c r="AH74" s="33">
        <v>36.119999999999997</v>
      </c>
      <c r="AI74" s="33">
        <v>18.43</v>
      </c>
      <c r="AJ74" s="155">
        <v>46.224102059999993</v>
      </c>
    </row>
    <row r="75" spans="1:36" x14ac:dyDescent="0.25">
      <c r="A75" s="179" t="s">
        <v>756</v>
      </c>
      <c r="B75" s="154" t="s">
        <v>976</v>
      </c>
      <c r="C75" s="33">
        <v>1.369</v>
      </c>
      <c r="D75" s="33">
        <v>1.234</v>
      </c>
      <c r="E75" s="33">
        <v>0.54700000000000004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Q75" s="33" t="s">
        <v>4</v>
      </c>
      <c r="R75" s="33" t="s">
        <v>4</v>
      </c>
      <c r="S75" s="33" t="s">
        <v>4</v>
      </c>
      <c r="T75" s="33" t="s">
        <v>4</v>
      </c>
      <c r="U75" s="33">
        <v>0</v>
      </c>
      <c r="V75" s="33">
        <v>0</v>
      </c>
      <c r="W75" s="332">
        <v>0</v>
      </c>
      <c r="X75" s="96">
        <v>0</v>
      </c>
      <c r="Y75" s="96">
        <v>0</v>
      </c>
      <c r="Z75" s="96">
        <v>0</v>
      </c>
      <c r="AA75" s="332">
        <v>0</v>
      </c>
      <c r="AB75" s="409">
        <v>0</v>
      </c>
      <c r="AC75" s="409">
        <v>0</v>
      </c>
      <c r="AE75" s="169">
        <v>3.15</v>
      </c>
      <c r="AF75" s="33">
        <v>0</v>
      </c>
      <c r="AG75" s="33">
        <v>0</v>
      </c>
      <c r="AH75" s="33" t="s">
        <v>4</v>
      </c>
      <c r="AI75" s="33">
        <v>0</v>
      </c>
      <c r="AJ75" s="155">
        <v>0</v>
      </c>
    </row>
    <row r="76" spans="1:36" x14ac:dyDescent="0.25">
      <c r="A76" s="179" t="s">
        <v>757</v>
      </c>
      <c r="B76" s="154" t="s">
        <v>977</v>
      </c>
      <c r="C76" s="33">
        <v>5.6470000000000002</v>
      </c>
      <c r="D76" s="33">
        <v>7.3849999999999998</v>
      </c>
      <c r="E76" s="33">
        <v>7.5510000000000002</v>
      </c>
      <c r="F76" s="27">
        <v>11.37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0</v>
      </c>
      <c r="Q76" s="33" t="s">
        <v>4</v>
      </c>
      <c r="R76" s="33" t="s">
        <v>4</v>
      </c>
      <c r="S76" s="33" t="s">
        <v>4</v>
      </c>
      <c r="T76" s="33" t="s">
        <v>4</v>
      </c>
      <c r="U76" s="33">
        <v>0</v>
      </c>
      <c r="V76" s="33">
        <v>0</v>
      </c>
      <c r="W76" s="332">
        <v>0</v>
      </c>
      <c r="X76" s="96">
        <v>0</v>
      </c>
      <c r="Y76" s="96">
        <v>0</v>
      </c>
      <c r="Z76" s="96">
        <v>0</v>
      </c>
      <c r="AA76" s="332">
        <v>0</v>
      </c>
      <c r="AB76" s="409">
        <v>0</v>
      </c>
      <c r="AC76" s="409">
        <v>0</v>
      </c>
      <c r="AE76" s="169">
        <v>31.952999999999999</v>
      </c>
      <c r="AF76" s="33">
        <v>0</v>
      </c>
      <c r="AG76" s="33">
        <v>0</v>
      </c>
      <c r="AH76" s="33" t="s">
        <v>4</v>
      </c>
      <c r="AI76" s="33">
        <v>0</v>
      </c>
      <c r="AJ76" s="155">
        <v>0</v>
      </c>
    </row>
    <row r="77" spans="1:36" x14ac:dyDescent="0.25">
      <c r="A77" s="179" t="s">
        <v>758</v>
      </c>
      <c r="B77" s="154" t="s">
        <v>978</v>
      </c>
      <c r="C77" s="33">
        <v>6.2779999999999996</v>
      </c>
      <c r="D77" s="33">
        <v>6.7430000000000003</v>
      </c>
      <c r="E77" s="33">
        <v>7.5720000000000001</v>
      </c>
      <c r="F77" s="27">
        <v>11.137</v>
      </c>
      <c r="G77" s="27">
        <v>8.5850000000000009</v>
      </c>
      <c r="H77" s="27">
        <v>0.875</v>
      </c>
      <c r="I77" s="27">
        <v>3.7120000000000002</v>
      </c>
      <c r="J77" s="27">
        <v>3.7970000000000002</v>
      </c>
      <c r="K77" s="27">
        <v>3.5990000000000002</v>
      </c>
      <c r="L77" s="27">
        <v>2.3650000000000002</v>
      </c>
      <c r="M77" s="27">
        <v>2.117</v>
      </c>
      <c r="N77" s="27">
        <v>4.3579999999999997</v>
      </c>
      <c r="O77" s="33">
        <v>2.7570000000000001</v>
      </c>
      <c r="P77" s="33">
        <v>1.899</v>
      </c>
      <c r="Q77" s="33">
        <v>2.044</v>
      </c>
      <c r="R77" s="33">
        <v>2.5470000000000002</v>
      </c>
      <c r="S77" s="33">
        <v>1.2070000000000001</v>
      </c>
      <c r="T77" s="33">
        <v>2.3250000000000002</v>
      </c>
      <c r="U77" s="33">
        <v>3.3090000000000002</v>
      </c>
      <c r="V77" s="33">
        <v>4.843</v>
      </c>
      <c r="W77" s="332">
        <v>3.7435198999999999</v>
      </c>
      <c r="X77" s="96">
        <v>4.2050579799999994</v>
      </c>
      <c r="Y77" s="96">
        <v>4.0943388200000008</v>
      </c>
      <c r="Z77" s="96">
        <v>2.9154628300000001</v>
      </c>
      <c r="AA77" s="332">
        <v>0.90865491999999992</v>
      </c>
      <c r="AB77" s="409">
        <v>1.9371866099999999</v>
      </c>
      <c r="AC77" s="409">
        <v>4.4327287900000005</v>
      </c>
      <c r="AE77" s="169">
        <v>31.73</v>
      </c>
      <c r="AF77" s="27">
        <v>16.969000000000001</v>
      </c>
      <c r="AG77" s="33">
        <v>12.438000000000001</v>
      </c>
      <c r="AH77" s="33">
        <v>9.2469999999999999</v>
      </c>
      <c r="AI77" s="33">
        <v>11.686</v>
      </c>
      <c r="AJ77" s="155">
        <v>14.95837953</v>
      </c>
    </row>
    <row r="78" spans="1:36" x14ac:dyDescent="0.25">
      <c r="A78" s="179" t="s">
        <v>759</v>
      </c>
      <c r="B78" s="154" t="s">
        <v>979</v>
      </c>
      <c r="C78" s="33">
        <v>0</v>
      </c>
      <c r="D78" s="33">
        <v>0</v>
      </c>
      <c r="E78" s="33">
        <v>0</v>
      </c>
      <c r="F78" s="27">
        <v>0</v>
      </c>
      <c r="G78" s="27">
        <v>-0.51800000000000002</v>
      </c>
      <c r="H78" s="27">
        <v>-11.157999999999999</v>
      </c>
      <c r="I78" s="27">
        <v>-51.341000000000001</v>
      </c>
      <c r="J78" s="27">
        <v>-94.201999999999998</v>
      </c>
      <c r="K78" s="27">
        <v>-4.3579999999999997</v>
      </c>
      <c r="L78" s="27">
        <v>-173.339</v>
      </c>
      <c r="M78" s="27">
        <v>-7.0359999999999996</v>
      </c>
      <c r="N78" s="27">
        <v>-43.670999999999999</v>
      </c>
      <c r="O78" s="33">
        <v>-3.5369999999999999</v>
      </c>
      <c r="P78" s="33">
        <v>-17.207000000000001</v>
      </c>
      <c r="Q78" s="33">
        <v>-46.728999999999999</v>
      </c>
      <c r="R78" s="33">
        <v>-132.90899999999999</v>
      </c>
      <c r="S78" s="33">
        <v>-6.593</v>
      </c>
      <c r="T78" s="33">
        <v>-6.6820000000000004</v>
      </c>
      <c r="U78" s="33">
        <v>-16.89</v>
      </c>
      <c r="V78" s="33">
        <v>-46.168999999999997</v>
      </c>
      <c r="W78" s="332">
        <v>-61.390983439999999</v>
      </c>
      <c r="X78" s="96">
        <v>-13.499029029999999</v>
      </c>
      <c r="Y78" s="96">
        <v>2.0564733500000001</v>
      </c>
      <c r="Z78" s="96">
        <v>-51.608657690000001</v>
      </c>
      <c r="AA78" s="332">
        <v>-7.7063208300000019</v>
      </c>
      <c r="AB78" s="409">
        <v>-2.5979345999999994</v>
      </c>
      <c r="AC78" s="409">
        <v>-4.0922199599999995</v>
      </c>
      <c r="AE78" s="169">
        <v>0</v>
      </c>
      <c r="AF78" s="27">
        <v>-157.21899999999999</v>
      </c>
      <c r="AG78" s="33">
        <v>-228.404</v>
      </c>
      <c r="AH78" s="33">
        <v>-200.38200000000001</v>
      </c>
      <c r="AI78" s="33">
        <v>-76.334999999999994</v>
      </c>
      <c r="AJ78" s="155">
        <v>-124.44219681</v>
      </c>
    </row>
    <row r="79" spans="1:36" x14ac:dyDescent="0.25">
      <c r="A79" s="179" t="s">
        <v>72</v>
      </c>
      <c r="B79" s="154" t="s">
        <v>980</v>
      </c>
      <c r="C79" s="33">
        <v>0</v>
      </c>
      <c r="D79" s="33">
        <v>0</v>
      </c>
      <c r="E79" s="33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33">
        <v>0</v>
      </c>
      <c r="P79" s="33">
        <v>0</v>
      </c>
      <c r="Q79" s="33">
        <v>0</v>
      </c>
      <c r="R79" s="33">
        <v>0</v>
      </c>
      <c r="S79" s="33">
        <v>3.2863665299999996</v>
      </c>
      <c r="T79" s="33">
        <v>5.0480011100000004</v>
      </c>
      <c r="U79" s="33">
        <v>7.9949052499999995</v>
      </c>
      <c r="V79" s="33">
        <v>14.208496309999999</v>
      </c>
      <c r="W79" s="332">
        <v>13.113302260000001</v>
      </c>
      <c r="X79" s="96">
        <v>5.9348501400000009</v>
      </c>
      <c r="Y79" s="96">
        <v>10.621673289999999</v>
      </c>
      <c r="Z79" s="96">
        <v>-2.5274025699999991</v>
      </c>
      <c r="AA79" s="332">
        <v>16.436432780000004</v>
      </c>
      <c r="AB79" s="409">
        <v>28.834217170000002</v>
      </c>
      <c r="AC79" s="409">
        <v>9.416784830000001</v>
      </c>
      <c r="AE79" s="169">
        <v>0</v>
      </c>
      <c r="AF79" s="27">
        <v>0</v>
      </c>
      <c r="AG79" s="33">
        <v>0</v>
      </c>
      <c r="AH79" s="33">
        <v>0</v>
      </c>
      <c r="AI79" s="33">
        <v>30.5377692</v>
      </c>
      <c r="AJ79" s="155">
        <v>27.14242312</v>
      </c>
    </row>
    <row r="80" spans="1:36" x14ac:dyDescent="0.25">
      <c r="A80" s="179" t="s">
        <v>73</v>
      </c>
      <c r="B80" s="231" t="s">
        <v>981</v>
      </c>
      <c r="C80" s="49">
        <v>36.575000000000003</v>
      </c>
      <c r="D80" s="49">
        <v>128.339</v>
      </c>
      <c r="E80" s="49">
        <v>107.31100000000001</v>
      </c>
      <c r="F80" s="49">
        <v>288.59300000000002</v>
      </c>
      <c r="G80" s="49">
        <v>4.2709999999999999</v>
      </c>
      <c r="H80" s="49">
        <v>-201.02699999999999</v>
      </c>
      <c r="I80" s="49">
        <v>-26.064</v>
      </c>
      <c r="J80" s="49">
        <v>164.28899999999999</v>
      </c>
      <c r="K80" s="151">
        <v>-133.73299999999998</v>
      </c>
      <c r="L80" s="151">
        <v>1.2930000000002622</v>
      </c>
      <c r="M80" s="151">
        <v>-13.374999999999918</v>
      </c>
      <c r="N80" s="151">
        <v>201.44500000000016</v>
      </c>
      <c r="O80" s="151">
        <v>-107.12700000000007</v>
      </c>
      <c r="P80" s="151">
        <v>137.7060000000003</v>
      </c>
      <c r="Q80" s="151">
        <v>26.331999999999979</v>
      </c>
      <c r="R80" s="151">
        <v>248.19200000000012</v>
      </c>
      <c r="S80" s="151">
        <v>-36.730129140000109</v>
      </c>
      <c r="T80" s="151">
        <v>161.28200111000027</v>
      </c>
      <c r="U80" s="151">
        <v>85.268063939999962</v>
      </c>
      <c r="V80" s="151">
        <v>395.80949631000004</v>
      </c>
      <c r="W80" s="152">
        <v>63.678957765769255</v>
      </c>
      <c r="X80" s="151">
        <v>243.46966193396878</v>
      </c>
      <c r="Y80" s="151">
        <v>200.01621677863074</v>
      </c>
      <c r="Z80" s="151">
        <v>468.73618241603918</v>
      </c>
      <c r="AA80" s="152">
        <v>124.07037303939981</v>
      </c>
      <c r="AB80" s="152">
        <v>315.94839016603038</v>
      </c>
      <c r="AC80" s="152">
        <v>208.84482401999915</v>
      </c>
      <c r="AD80" s="3"/>
      <c r="AE80" s="217">
        <v>560.81799999999998</v>
      </c>
      <c r="AF80" s="49">
        <v>-58.533999999999999</v>
      </c>
      <c r="AG80" s="49">
        <v>55.63</v>
      </c>
      <c r="AH80" s="49">
        <v>305.10300000000035</v>
      </c>
      <c r="AI80" s="49">
        <v>605.62943222000013</v>
      </c>
      <c r="AJ80" s="218">
        <v>975.90101928440833</v>
      </c>
    </row>
    <row r="81" spans="2:36" x14ac:dyDescent="0.25">
      <c r="W81" s="331"/>
      <c r="AB81"/>
      <c r="AC81"/>
    </row>
    <row r="82" spans="2:36" x14ac:dyDescent="0.25">
      <c r="B82" s="225" t="s">
        <v>982</v>
      </c>
      <c r="C82" s="226">
        <v>3.5150930358390522E-2</v>
      </c>
      <c r="D82" s="226">
        <v>0.10182967952837749</v>
      </c>
      <c r="E82" s="226">
        <v>8.6409493924175185E-2</v>
      </c>
      <c r="F82" s="226">
        <v>0.16562540890840682</v>
      </c>
      <c r="G82" s="226">
        <v>4.3722168193683778E-3</v>
      </c>
      <c r="H82" s="226">
        <v>-0.68262295749969437</v>
      </c>
      <c r="I82" s="226">
        <v>-2.4423910018357288E-2</v>
      </c>
      <c r="J82" s="226">
        <v>9.4041017909058597E-2</v>
      </c>
      <c r="K82" s="226">
        <v>-0.17232355120316981</v>
      </c>
      <c r="L82" s="226">
        <v>1.099873255131466E-3</v>
      </c>
      <c r="M82" s="226">
        <v>-9.9850157569730483E-3</v>
      </c>
      <c r="N82" s="226">
        <v>0.10818239083889282</v>
      </c>
      <c r="O82" s="226">
        <v>-8.9494446226642071E-2</v>
      </c>
      <c r="P82" s="226">
        <v>8.4470998135243891E-2</v>
      </c>
      <c r="Q82" s="226">
        <v>1.8708526933515209E-2</v>
      </c>
      <c r="R82" s="226">
        <v>0.127</v>
      </c>
      <c r="S82" s="226">
        <v>-2.9607701472782424E-2</v>
      </c>
      <c r="T82" s="226">
        <v>9.8165387337016935E-2</v>
      </c>
      <c r="U82" s="226">
        <v>5.5272860529365767E-2</v>
      </c>
      <c r="V82" s="226">
        <v>0.17317567919351168</v>
      </c>
      <c r="W82" s="220">
        <v>4.382560334093543E-2</v>
      </c>
      <c r="X82" s="220">
        <v>0.13292663061138282</v>
      </c>
      <c r="Y82" s="220">
        <v>0.11113184467186789</v>
      </c>
      <c r="Z82" s="220">
        <v>0.18366604498489475</v>
      </c>
      <c r="AA82" s="220">
        <v>7.6962810796501774E-2</v>
      </c>
      <c r="AB82" s="220">
        <v>0.15348753090601561</v>
      </c>
      <c r="AC82" s="220">
        <f>AC80/AC13</f>
        <v>0.11344953691128394</v>
      </c>
      <c r="AE82" s="219">
        <v>0.10611150886933565</v>
      </c>
      <c r="AF82" s="220">
        <v>-1.4327304022091864E-2</v>
      </c>
      <c r="AG82" s="220">
        <v>1.0795223555049723E-2</v>
      </c>
      <c r="AH82" s="220">
        <v>4.9341074301978691E-2</v>
      </c>
      <c r="AI82" s="220">
        <v>9.0132588210974432E-2</v>
      </c>
      <c r="AJ82" s="221">
        <v>0.12779362966974181</v>
      </c>
    </row>
    <row r="83" spans="2:36" x14ac:dyDescent="0.25">
      <c r="B83" s="227" t="s">
        <v>983</v>
      </c>
      <c r="C83" s="223">
        <v>3.7293496503639112E-2</v>
      </c>
      <c r="D83" s="223">
        <v>0.10753847752349542</v>
      </c>
      <c r="E83" s="223">
        <v>9.0513580284401124E-2</v>
      </c>
      <c r="F83" s="223">
        <v>0.1705519492799531</v>
      </c>
      <c r="G83" s="223">
        <v>4.7170071798791095E-3</v>
      </c>
      <c r="H83" s="223">
        <v>-0.73068842686827562</v>
      </c>
      <c r="I83" s="223">
        <v>-2.4853272814825762E-2</v>
      </c>
      <c r="J83" s="223">
        <v>9.7005385546942116E-2</v>
      </c>
      <c r="K83" s="223">
        <v>-0.18879106017806802</v>
      </c>
      <c r="L83" s="223">
        <v>1.1402679497400225E-3</v>
      </c>
      <c r="M83" s="223">
        <v>-1.040581430904506E-2</v>
      </c>
      <c r="N83" s="223">
        <v>0.10989784328551182</v>
      </c>
      <c r="O83" s="223">
        <v>-9.5216298059445856E-2</v>
      </c>
      <c r="P83" s="223">
        <v>8.7680157293011721E-2</v>
      </c>
      <c r="Q83" s="223">
        <v>1.9811313657189716E-2</v>
      </c>
      <c r="R83" s="223">
        <v>0.13200000000000001</v>
      </c>
      <c r="S83" s="223">
        <v>-3.1739145079869281E-2</v>
      </c>
      <c r="T83" s="223">
        <v>0.10409796828820736</v>
      </c>
      <c r="U83" s="223">
        <v>5.8798216630740044E-2</v>
      </c>
      <c r="V83" s="223">
        <v>0.18216675373854949</v>
      </c>
      <c r="W83" s="223">
        <v>4.7834951790744193E-2</v>
      </c>
      <c r="X83" s="223">
        <v>0.14275461589260094</v>
      </c>
      <c r="Y83" s="223">
        <v>0.11924928812653517</v>
      </c>
      <c r="Z83" s="223">
        <v>0.19173898037683107</v>
      </c>
      <c r="AA83" s="223">
        <v>8.2183810792063522E-2</v>
      </c>
      <c r="AB83" s="223">
        <v>0.16066318536814722</v>
      </c>
      <c r="AC83" s="223">
        <f>AC80/AC16</f>
        <v>0.11805554943107344</v>
      </c>
      <c r="AE83" s="222">
        <v>0.11101242337211582</v>
      </c>
      <c r="AF83" s="223">
        <v>-1.4921146124705541E-2</v>
      </c>
      <c r="AG83" s="223">
        <v>1.1214294627318733E-2</v>
      </c>
      <c r="AH83" s="223">
        <v>5.1673101324349484E-2</v>
      </c>
      <c r="AI83" s="223">
        <v>9.5574894222544879E-2</v>
      </c>
      <c r="AJ83" s="224">
        <v>0.13632403142129884</v>
      </c>
    </row>
    <row r="84" spans="2:36" x14ac:dyDescent="0.25">
      <c r="B84" s="48" t="s">
        <v>874</v>
      </c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88"/>
      <c r="X84" s="88"/>
      <c r="Y84" s="88"/>
      <c r="Z84" s="88"/>
      <c r="AA84" s="88"/>
      <c r="AB84" s="393"/>
      <c r="AC84" s="393"/>
      <c r="AE84" s="14"/>
      <c r="AF84" s="14"/>
      <c r="AG84" s="14"/>
      <c r="AH84" s="14"/>
      <c r="AI84" s="14"/>
      <c r="AJ84" s="14"/>
    </row>
    <row r="85" spans="2:36" x14ac:dyDescent="0.25">
      <c r="B85" s="48" t="s">
        <v>986</v>
      </c>
      <c r="C85" s="7"/>
      <c r="D85" s="7"/>
      <c r="E85" s="7"/>
      <c r="F85" s="7"/>
      <c r="G85" s="7"/>
      <c r="H85" s="7"/>
      <c r="I85" s="7"/>
      <c r="N85" s="6"/>
      <c r="O85"/>
      <c r="P85" s="12"/>
      <c r="Q85" s="12"/>
      <c r="R85" s="12"/>
      <c r="S85" s="12"/>
      <c r="T85" s="12"/>
      <c r="U85" s="12"/>
      <c r="V85" s="12"/>
      <c r="W85" s="89"/>
      <c r="X85" s="89"/>
      <c r="Y85" s="89"/>
      <c r="Z85" s="89"/>
      <c r="AA85" s="89"/>
      <c r="AB85" s="394"/>
      <c r="AC85" s="394"/>
      <c r="AE85" s="7"/>
      <c r="AJ85" s="4"/>
    </row>
    <row r="86" spans="2:36" ht="22.5" x14ac:dyDescent="0.25">
      <c r="B86" s="81" t="s">
        <v>987</v>
      </c>
      <c r="C86" s="3" t="s">
        <v>4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89"/>
      <c r="X86" s="89"/>
      <c r="Y86" s="89"/>
      <c r="Z86" s="89"/>
      <c r="AA86" s="89"/>
      <c r="AB86" s="394"/>
      <c r="AC86" s="394"/>
      <c r="AE86" s="3"/>
      <c r="AF86" s="3"/>
      <c r="AG86" s="3"/>
      <c r="AH86" s="3"/>
      <c r="AI86" s="3"/>
      <c r="AJ86" s="3"/>
    </row>
    <row r="87" spans="2:36" ht="33" x14ac:dyDescent="0.25">
      <c r="B87" s="81" t="s">
        <v>988</v>
      </c>
      <c r="C87"/>
      <c r="O87"/>
      <c r="P87"/>
      <c r="Q87"/>
      <c r="R87"/>
      <c r="S87"/>
      <c r="T87"/>
      <c r="U87"/>
      <c r="V87"/>
      <c r="W87" s="89"/>
      <c r="X87" s="89"/>
      <c r="Y87" s="89"/>
      <c r="Z87" s="89"/>
      <c r="AA87" s="89"/>
      <c r="AB87" s="394"/>
      <c r="AC87" s="394"/>
      <c r="AJ87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E8:AJ8" numberStoredAsText="1"/>
    <ignoredError sqref="AI40:AJ54 AI58 AI61 AE57:AI57 AE61:AH61 AE60:AI60 AE58:AH58 AI55 AE56:AI56 AE59:AI59 AJ55:AJ61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483E8-5D39-47F4-9727-707D0C87D966}">
  <dimension ref="A8:AL64"/>
  <sheetViews>
    <sheetView showGridLines="0" zoomScaleNormal="100" workbookViewId="0">
      <pane xSplit="2" ySplit="10" topLeftCell="Z11" activePane="bottomRight" state="frozen"/>
      <selection activeCell="AC24" sqref="AC24"/>
      <selection pane="topRight" activeCell="AC24" sqref="AC24"/>
      <selection pane="bottomLeft" activeCell="AC24" sqref="AC24"/>
      <selection pane="bottomRight" activeCell="AF21" sqref="AF21"/>
    </sheetView>
  </sheetViews>
  <sheetFormatPr defaultRowHeight="15" x14ac:dyDescent="0.25"/>
  <cols>
    <col min="1" max="1" width="2.85546875" style="179" customWidth="1"/>
    <col min="2" max="2" width="34.42578125" bestFit="1" customWidth="1"/>
    <col min="3" max="29" width="9.5703125" bestFit="1" customWidth="1"/>
    <col min="30" max="30" width="4.42578125" customWidth="1"/>
    <col min="31" max="35" width="11" bestFit="1" customWidth="1"/>
    <col min="36" max="36" width="11" style="89" bestFit="1" customWidth="1"/>
  </cols>
  <sheetData>
    <row r="8" spans="1:37" s="20" customFormat="1" ht="13.5" customHeight="1" x14ac:dyDescent="0.15">
      <c r="A8" s="179"/>
      <c r="B8" s="21" t="s">
        <v>989</v>
      </c>
      <c r="C8" s="22" t="s">
        <v>1120</v>
      </c>
      <c r="D8" s="22" t="s">
        <v>1121</v>
      </c>
      <c r="E8" s="22" t="s">
        <v>1122</v>
      </c>
      <c r="F8" s="22" t="s">
        <v>1123</v>
      </c>
      <c r="G8" s="22" t="s">
        <v>1124</v>
      </c>
      <c r="H8" s="22" t="s">
        <v>1125</v>
      </c>
      <c r="I8" s="22" t="s">
        <v>1126</v>
      </c>
      <c r="J8" s="22" t="s">
        <v>1127</v>
      </c>
      <c r="K8" s="22" t="s">
        <v>1128</v>
      </c>
      <c r="L8" s="22" t="s">
        <v>1129</v>
      </c>
      <c r="M8" s="22" t="s">
        <v>1130</v>
      </c>
      <c r="N8" s="22" t="s">
        <v>1131</v>
      </c>
      <c r="O8" s="22" t="s">
        <v>1132</v>
      </c>
      <c r="P8" s="22" t="s">
        <v>1133</v>
      </c>
      <c r="Q8" s="22" t="s">
        <v>1134</v>
      </c>
      <c r="R8" s="22" t="s">
        <v>1135</v>
      </c>
      <c r="S8" s="22" t="s">
        <v>1136</v>
      </c>
      <c r="T8" s="22" t="s">
        <v>1137</v>
      </c>
      <c r="U8" s="22" t="s">
        <v>1138</v>
      </c>
      <c r="V8" s="22" t="s">
        <v>1112</v>
      </c>
      <c r="W8" s="22" t="s">
        <v>1113</v>
      </c>
      <c r="X8" s="22" t="s">
        <v>1114</v>
      </c>
      <c r="Y8" s="22" t="s">
        <v>1115</v>
      </c>
      <c r="Z8" s="22" t="s">
        <v>1116</v>
      </c>
      <c r="AA8" s="22" t="s">
        <v>1117</v>
      </c>
      <c r="AB8" s="22" t="s">
        <v>1118</v>
      </c>
      <c r="AC8" s="22" t="s">
        <v>1119</v>
      </c>
      <c r="AE8" s="22" t="s">
        <v>44</v>
      </c>
      <c r="AF8" s="22" t="s">
        <v>45</v>
      </c>
      <c r="AG8" s="22" t="s">
        <v>46</v>
      </c>
      <c r="AH8" s="22" t="s">
        <v>47</v>
      </c>
      <c r="AI8" s="22" t="s">
        <v>48</v>
      </c>
      <c r="AJ8" s="85" t="s">
        <v>714</v>
      </c>
    </row>
    <row r="9" spans="1:37" s="20" customFormat="1" ht="6" customHeight="1" x14ac:dyDescent="0.15">
      <c r="A9" s="179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AE9" s="26"/>
      <c r="AF9" s="26"/>
      <c r="AG9" s="26"/>
      <c r="AH9" s="26"/>
      <c r="AI9" s="26"/>
      <c r="AJ9" s="84"/>
    </row>
    <row r="10" spans="1:37" x14ac:dyDescent="0.25">
      <c r="B10" s="10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E10" s="49"/>
      <c r="AF10" s="49"/>
      <c r="AG10" s="49"/>
      <c r="AH10" s="49"/>
      <c r="AI10" s="49"/>
      <c r="AJ10" s="86"/>
    </row>
    <row r="11" spans="1:37" x14ac:dyDescent="0.25">
      <c r="A11" s="181" t="s">
        <v>760</v>
      </c>
      <c r="B11" s="185" t="s">
        <v>990</v>
      </c>
      <c r="C11" s="186">
        <v>-404.38099999999997</v>
      </c>
      <c r="D11" s="186">
        <v>-439.21800000000007</v>
      </c>
      <c r="E11" s="186">
        <v>-428.65299999999996</v>
      </c>
      <c r="F11" s="186">
        <v>-483.08499999999998</v>
      </c>
      <c r="G11" s="186">
        <v>-413.15600000000006</v>
      </c>
      <c r="H11" s="186">
        <v>-276.99899999999997</v>
      </c>
      <c r="I11" s="186">
        <v>-409.14600000000002</v>
      </c>
      <c r="J11" s="186">
        <v>-549.13599999999997</v>
      </c>
      <c r="K11" s="186">
        <v>-448.40800000000002</v>
      </c>
      <c r="L11" s="186">
        <v>-456.77100000000007</v>
      </c>
      <c r="M11" s="186">
        <v>-517.23199999999997</v>
      </c>
      <c r="N11" s="186">
        <v>-603.21899999999994</v>
      </c>
      <c r="O11" s="186">
        <v>-564.34800514000005</v>
      </c>
      <c r="P11" s="186">
        <v>-585.48</v>
      </c>
      <c r="Q11" s="186">
        <v>-552.73599999999999</v>
      </c>
      <c r="R11" s="186">
        <v>-553.99800000000005</v>
      </c>
      <c r="S11" s="186">
        <v>-509.02199999999999</v>
      </c>
      <c r="T11" s="186">
        <v>-528.00199999999995</v>
      </c>
      <c r="U11" s="186">
        <v>-525.95299999999997</v>
      </c>
      <c r="V11" s="186">
        <v>-617.35699999999997</v>
      </c>
      <c r="W11" s="186">
        <v>-534.01404260999993</v>
      </c>
      <c r="X11" s="186">
        <v>-572.19178598999997</v>
      </c>
      <c r="Y11" s="186">
        <v>-578.01963088999992</v>
      </c>
      <c r="Z11" s="186">
        <v>-670.77600190999999</v>
      </c>
      <c r="AA11" s="186">
        <v>-566.77247060999991</v>
      </c>
      <c r="AB11" s="186">
        <v>-636.83333975000005</v>
      </c>
      <c r="AC11" s="186">
        <v>-596.32449771999995</v>
      </c>
      <c r="AE11" s="167">
        <v>-1755.337</v>
      </c>
      <c r="AF11" s="168">
        <v>-1648.4360000000001</v>
      </c>
      <c r="AG11" s="168">
        <v>-2025.6319999999998</v>
      </c>
      <c r="AH11" s="168">
        <v>-2256.5619999999999</v>
      </c>
      <c r="AI11" s="168">
        <v>-2180.335</v>
      </c>
      <c r="AJ11" s="312">
        <v>-2355.0004613999999</v>
      </c>
      <c r="AK11" s="3"/>
    </row>
    <row r="12" spans="1:37" x14ac:dyDescent="0.25">
      <c r="A12" s="182" t="s">
        <v>761</v>
      </c>
      <c r="B12" s="188" t="s">
        <v>991</v>
      </c>
      <c r="C12" s="33">
        <v>-68.363</v>
      </c>
      <c r="D12" s="33">
        <v>-70.361999999999995</v>
      </c>
      <c r="E12" s="33">
        <v>-67.528999999999996</v>
      </c>
      <c r="F12" s="33">
        <v>-73.831000000000003</v>
      </c>
      <c r="G12" s="33">
        <v>-58.811999999999998</v>
      </c>
      <c r="H12" s="33">
        <v>-3.7160000000000002</v>
      </c>
      <c r="I12" s="33">
        <v>-21.443000000000001</v>
      </c>
      <c r="J12" s="33">
        <v>-64.165999999999997</v>
      </c>
      <c r="K12" s="33">
        <v>-62.462000000000003</v>
      </c>
      <c r="L12" s="33">
        <v>-56.914000000000001</v>
      </c>
      <c r="M12" s="33">
        <v>-81.858999999999995</v>
      </c>
      <c r="N12" s="33">
        <v>-92.784999999999997</v>
      </c>
      <c r="O12" s="33">
        <v>-92.27</v>
      </c>
      <c r="P12" s="33">
        <v>-89.906999999999996</v>
      </c>
      <c r="Q12" s="33">
        <v>-80.12</v>
      </c>
      <c r="R12" s="33">
        <v>-80.292000000000002</v>
      </c>
      <c r="S12" s="33">
        <v>-86.841999999999999</v>
      </c>
      <c r="T12" s="33">
        <v>-81.108999999999995</v>
      </c>
      <c r="U12" s="33">
        <v>-82.584000000000003</v>
      </c>
      <c r="V12" s="33">
        <v>-91.929000000000002</v>
      </c>
      <c r="W12" s="33">
        <v>-94.507396830000033</v>
      </c>
      <c r="X12" s="33">
        <v>-92.782289380000023</v>
      </c>
      <c r="Y12" s="33">
        <v>-89.689402189999996</v>
      </c>
      <c r="Z12" s="33">
        <v>-99.454628639999981</v>
      </c>
      <c r="AA12" s="33">
        <v>-96.34432996999999</v>
      </c>
      <c r="AB12" s="33">
        <v>-100.79989747999998</v>
      </c>
      <c r="AC12" s="33">
        <v>-98.994737539999974</v>
      </c>
      <c r="AD12" s="20"/>
      <c r="AE12" s="169">
        <v>-280.08499999999998</v>
      </c>
      <c r="AF12" s="33">
        <v>-148.137</v>
      </c>
      <c r="AG12" s="33">
        <v>-294.02100000000002</v>
      </c>
      <c r="AH12" s="33">
        <v>-342.58900000000006</v>
      </c>
      <c r="AI12" s="33">
        <v>-342.464</v>
      </c>
      <c r="AJ12" s="232">
        <v>-376.43371704000003</v>
      </c>
      <c r="AK12" s="3"/>
    </row>
    <row r="13" spans="1:37" x14ac:dyDescent="0.25">
      <c r="A13" s="182" t="s">
        <v>762</v>
      </c>
      <c r="B13" s="188" t="s">
        <v>992</v>
      </c>
      <c r="C13" s="33">
        <v>-135.32300000000001</v>
      </c>
      <c r="D13" s="33">
        <v>-145.31100000000001</v>
      </c>
      <c r="E13" s="33">
        <v>-143.56399999999999</v>
      </c>
      <c r="F13" s="33">
        <v>-155.435</v>
      </c>
      <c r="G13" s="33">
        <v>-140.75800000000001</v>
      </c>
      <c r="H13" s="33">
        <v>-88.915999999999997</v>
      </c>
      <c r="I13" s="33">
        <v>-117.467</v>
      </c>
      <c r="J13" s="33">
        <v>-140.947</v>
      </c>
      <c r="K13" s="33">
        <v>-127.77500000000001</v>
      </c>
      <c r="L13" s="33">
        <v>-132.386</v>
      </c>
      <c r="M13" s="33">
        <v>-158.68100000000001</v>
      </c>
      <c r="N13" s="33">
        <v>-180.072</v>
      </c>
      <c r="O13" s="33">
        <v>-171.678</v>
      </c>
      <c r="P13" s="33">
        <v>-189.21199999999999</v>
      </c>
      <c r="Q13" s="33">
        <v>-175.107</v>
      </c>
      <c r="R13" s="33">
        <v>-195.74199999999999</v>
      </c>
      <c r="S13" s="33">
        <v>-164.405</v>
      </c>
      <c r="T13" s="33">
        <v>-178.58699999999999</v>
      </c>
      <c r="U13" s="33">
        <v>-171.24700000000001</v>
      </c>
      <c r="V13" s="33">
        <v>-200.28200000000001</v>
      </c>
      <c r="W13" s="33">
        <v>-173.21863117999996</v>
      </c>
      <c r="X13" s="33">
        <v>-175.72042142999999</v>
      </c>
      <c r="Y13" s="33">
        <v>-174.73467815000001</v>
      </c>
      <c r="Z13" s="33">
        <v>-217.16410978999997</v>
      </c>
      <c r="AA13" s="33">
        <v>-177.41777826000001</v>
      </c>
      <c r="AB13" s="33">
        <v>-194.32543527000001</v>
      </c>
      <c r="AC13" s="33">
        <v>-188.83126055</v>
      </c>
      <c r="AE13" s="169">
        <v>-579.63300000000004</v>
      </c>
      <c r="AF13" s="33">
        <v>-488.08800000000002</v>
      </c>
      <c r="AG13" s="33">
        <v>-598.91399999999999</v>
      </c>
      <c r="AH13" s="33">
        <v>-731.73900000000003</v>
      </c>
      <c r="AI13" s="33">
        <v>-714.52099999999996</v>
      </c>
      <c r="AJ13" s="232">
        <v>-740.83784055000001</v>
      </c>
      <c r="AK13" s="3"/>
    </row>
    <row r="14" spans="1:37" x14ac:dyDescent="0.25">
      <c r="A14" s="182" t="s">
        <v>763</v>
      </c>
      <c r="B14" s="188" t="s">
        <v>993</v>
      </c>
      <c r="C14" s="33">
        <v>-45.997</v>
      </c>
      <c r="D14" s="33">
        <v>-48.158000000000001</v>
      </c>
      <c r="E14" s="33">
        <v>-45.923999999999999</v>
      </c>
      <c r="F14" s="33">
        <v>-62.923000000000002</v>
      </c>
      <c r="G14" s="33">
        <v>-50.554000000000002</v>
      </c>
      <c r="H14" s="33">
        <v>-38.857999999999997</v>
      </c>
      <c r="I14" s="33">
        <v>-81.319999999999993</v>
      </c>
      <c r="J14" s="33">
        <v>-104.496</v>
      </c>
      <c r="K14" s="33">
        <v>-72.266999999999996</v>
      </c>
      <c r="L14" s="33">
        <v>-73.543999999999997</v>
      </c>
      <c r="M14" s="33">
        <v>-83.07</v>
      </c>
      <c r="N14" s="33">
        <v>-95.278999999999996</v>
      </c>
      <c r="O14" s="33">
        <v>-75.79600514000002</v>
      </c>
      <c r="P14" s="33">
        <v>-91.932000000000002</v>
      </c>
      <c r="Q14" s="33">
        <v>-82.622</v>
      </c>
      <c r="R14" s="33">
        <v>-101.325</v>
      </c>
      <c r="S14" s="33">
        <v>-74.13</v>
      </c>
      <c r="T14" s="33">
        <v>-79.972999999999999</v>
      </c>
      <c r="U14" s="33">
        <v>-88.468999999999994</v>
      </c>
      <c r="V14" s="33">
        <v>-116.366</v>
      </c>
      <c r="W14" s="33">
        <v>-89.516095540000009</v>
      </c>
      <c r="X14" s="33">
        <v>-101.10355771</v>
      </c>
      <c r="Y14" s="33">
        <v>-99.137102980000009</v>
      </c>
      <c r="Z14" s="33">
        <v>-118.54313814000001</v>
      </c>
      <c r="AA14" s="33">
        <v>-104.45098618999999</v>
      </c>
      <c r="AB14" s="33">
        <v>-112.81860463</v>
      </c>
      <c r="AC14" s="33">
        <v>-106.25705009000001</v>
      </c>
      <c r="AE14" s="169">
        <v>-203.00200000000001</v>
      </c>
      <c r="AF14" s="33">
        <v>-275.22800000000001</v>
      </c>
      <c r="AG14" s="33">
        <v>-324.16000000000003</v>
      </c>
      <c r="AH14" s="33">
        <v>-351.67500000000001</v>
      </c>
      <c r="AI14" s="33">
        <v>-358.93900000000002</v>
      </c>
      <c r="AJ14" s="232">
        <v>-408.29989437</v>
      </c>
      <c r="AK14" s="3"/>
    </row>
    <row r="15" spans="1:37" x14ac:dyDescent="0.25">
      <c r="A15" s="182" t="s">
        <v>764</v>
      </c>
      <c r="B15" s="188" t="s">
        <v>882</v>
      </c>
      <c r="C15" s="33">
        <v>-37.335999999999999</v>
      </c>
      <c r="D15" s="33">
        <v>-38.451999999999998</v>
      </c>
      <c r="E15" s="33">
        <v>-39.488999999999997</v>
      </c>
      <c r="F15" s="33">
        <v>-40.222000000000001</v>
      </c>
      <c r="G15" s="33">
        <v>-39.936999999999998</v>
      </c>
      <c r="H15" s="33">
        <v>-40.411000000000001</v>
      </c>
      <c r="I15" s="33">
        <v>-40.746000000000002</v>
      </c>
      <c r="J15" s="33">
        <v>-42.258000000000003</v>
      </c>
      <c r="K15" s="33">
        <v>-34.646000000000001</v>
      </c>
      <c r="L15" s="33">
        <v>-35.576000000000001</v>
      </c>
      <c r="M15" s="33">
        <v>-35.984000000000002</v>
      </c>
      <c r="N15" s="33">
        <v>-38.122999999999998</v>
      </c>
      <c r="O15" s="33">
        <v>-39.997</v>
      </c>
      <c r="P15" s="33">
        <v>-38.979999999999997</v>
      </c>
      <c r="Q15" s="33">
        <v>-39.552</v>
      </c>
      <c r="R15" s="33">
        <v>-5.22</v>
      </c>
      <c r="S15" s="33">
        <v>-35.665999999999997</v>
      </c>
      <c r="T15" s="33">
        <v>-35.048999999999999</v>
      </c>
      <c r="U15" s="33">
        <v>-36.152999999999999</v>
      </c>
      <c r="V15" s="33">
        <v>-36.204999999999998</v>
      </c>
      <c r="W15" s="33">
        <v>-33.871872790000005</v>
      </c>
      <c r="X15" s="33">
        <v>-33.441533709999995</v>
      </c>
      <c r="Y15" s="33">
        <v>-33.389825189999996</v>
      </c>
      <c r="Z15" s="33">
        <v>-34.166954589999996</v>
      </c>
      <c r="AA15" s="33">
        <v>-34.431622750000002</v>
      </c>
      <c r="AB15" s="33">
        <v>-34.843779790000006</v>
      </c>
      <c r="AC15" s="33">
        <v>-36.203147720000004</v>
      </c>
      <c r="AE15" s="169">
        <v>-155.499</v>
      </c>
      <c r="AF15" s="33">
        <v>-163.351</v>
      </c>
      <c r="AG15" s="33">
        <v>-144.33000000000001</v>
      </c>
      <c r="AH15" s="33">
        <v>-123.749</v>
      </c>
      <c r="AI15" s="33">
        <v>-143.07300000000001</v>
      </c>
      <c r="AJ15" s="232">
        <v>-134.87018627999996</v>
      </c>
      <c r="AK15" s="3"/>
    </row>
    <row r="16" spans="1:37" x14ac:dyDescent="0.25">
      <c r="A16" s="182" t="s">
        <v>765</v>
      </c>
      <c r="B16" s="188" t="s">
        <v>885</v>
      </c>
      <c r="C16" s="33">
        <v>-68.281999999999996</v>
      </c>
      <c r="D16" s="33">
        <v>-67.748999999999995</v>
      </c>
      <c r="E16" s="33">
        <v>-67.209999999999994</v>
      </c>
      <c r="F16" s="33">
        <v>-45.445999999999998</v>
      </c>
      <c r="G16" s="33">
        <v>-63.155000000000001</v>
      </c>
      <c r="H16" s="33">
        <v>-63.753999999999998</v>
      </c>
      <c r="I16" s="33">
        <v>-63.398000000000003</v>
      </c>
      <c r="J16" s="33">
        <v>-67.492000000000004</v>
      </c>
      <c r="K16" s="33">
        <v>-69.438000000000002</v>
      </c>
      <c r="L16" s="33">
        <v>-72.66</v>
      </c>
      <c r="M16" s="33">
        <v>-71.350999999999999</v>
      </c>
      <c r="N16" s="33">
        <v>-72.218000000000004</v>
      </c>
      <c r="O16" s="33">
        <v>-77.835999999999999</v>
      </c>
      <c r="P16" s="33">
        <v>-81.576999999999998</v>
      </c>
      <c r="Q16" s="33">
        <v>-86.037000000000006</v>
      </c>
      <c r="R16" s="33">
        <v>-82.673000000000002</v>
      </c>
      <c r="S16" s="33">
        <v>-80.090999999999994</v>
      </c>
      <c r="T16" s="33">
        <v>-79.116</v>
      </c>
      <c r="U16" s="33">
        <v>-78.367999999999995</v>
      </c>
      <c r="V16" s="33">
        <v>-80.220000000000013</v>
      </c>
      <c r="W16" s="33">
        <v>-76.485975599999989</v>
      </c>
      <c r="X16" s="33">
        <v>-76.724798329999999</v>
      </c>
      <c r="Y16" s="33">
        <v>-75.312489460000009</v>
      </c>
      <c r="Z16" s="33">
        <v>-73.38947306</v>
      </c>
      <c r="AA16" s="33">
        <v>-78.020344260000002</v>
      </c>
      <c r="AB16" s="33">
        <v>-78.848631000000012</v>
      </c>
      <c r="AC16" s="33">
        <v>-79.459039849999996</v>
      </c>
      <c r="AD16" s="1"/>
      <c r="AE16" s="169">
        <v>-248.68700000000001</v>
      </c>
      <c r="AF16" s="33">
        <v>-257.798</v>
      </c>
      <c r="AG16" s="33">
        <v>-285.66699999999997</v>
      </c>
      <c r="AH16" s="33">
        <v>-328.12300000000005</v>
      </c>
      <c r="AI16" s="33">
        <v>-317.79500000000002</v>
      </c>
      <c r="AJ16" s="232">
        <v>-301.91273645000001</v>
      </c>
      <c r="AK16" s="3"/>
    </row>
    <row r="17" spans="1:38" x14ac:dyDescent="0.25">
      <c r="A17" s="182" t="s">
        <v>766</v>
      </c>
      <c r="B17" s="188" t="s">
        <v>994</v>
      </c>
      <c r="C17" s="33">
        <v>-12.962</v>
      </c>
      <c r="D17" s="33">
        <v>-26.858000000000001</v>
      </c>
      <c r="E17" s="33">
        <v>-22.361000000000001</v>
      </c>
      <c r="F17" s="33">
        <v>-47.811999999999998</v>
      </c>
      <c r="G17" s="33">
        <v>-27.167000000000002</v>
      </c>
      <c r="H17" s="33">
        <v>-26.908999999999999</v>
      </c>
      <c r="I17" s="33">
        <v>-49.554000000000002</v>
      </c>
      <c r="J17" s="33">
        <v>-81.539000000000001</v>
      </c>
      <c r="K17" s="33">
        <v>-56.1</v>
      </c>
      <c r="L17" s="33">
        <v>-49.322000000000003</v>
      </c>
      <c r="M17" s="33">
        <v>-40.188000000000002</v>
      </c>
      <c r="N17" s="33">
        <v>-66.134</v>
      </c>
      <c r="O17" s="33">
        <v>-63.314</v>
      </c>
      <c r="P17" s="33">
        <v>-36.652000000000001</v>
      </c>
      <c r="Q17" s="33">
        <v>-36.581000000000003</v>
      </c>
      <c r="R17" s="33">
        <v>-24.843</v>
      </c>
      <c r="S17" s="33">
        <v>-19.887</v>
      </c>
      <c r="T17" s="33">
        <v>-25.074000000000002</v>
      </c>
      <c r="U17" s="33">
        <v>-25.27</v>
      </c>
      <c r="V17" s="33">
        <v>-36.508000000000003</v>
      </c>
      <c r="W17" s="33">
        <v>-23.63124114</v>
      </c>
      <c r="X17" s="33">
        <v>-43.355214350000011</v>
      </c>
      <c r="Y17" s="33">
        <v>-51.63082327</v>
      </c>
      <c r="Z17" s="33">
        <v>-61.029847700000005</v>
      </c>
      <c r="AA17" s="33">
        <v>-30.622409179999998</v>
      </c>
      <c r="AB17" s="33">
        <v>-58.304729619999996</v>
      </c>
      <c r="AC17" s="33">
        <v>-34.648747309999997</v>
      </c>
      <c r="AE17" s="169">
        <v>-109.99299999999999</v>
      </c>
      <c r="AF17" s="33">
        <v>-185.16900000000001</v>
      </c>
      <c r="AG17" s="33">
        <v>-211.744</v>
      </c>
      <c r="AH17" s="33">
        <v>-161.38900000000001</v>
      </c>
      <c r="AI17" s="33">
        <v>-106.739</v>
      </c>
      <c r="AJ17" s="232">
        <v>-179.64712646000004</v>
      </c>
      <c r="AK17" s="3"/>
    </row>
    <row r="18" spans="1:38" x14ac:dyDescent="0.25">
      <c r="A18" s="182" t="s">
        <v>767</v>
      </c>
      <c r="B18" s="189" t="s">
        <v>939</v>
      </c>
      <c r="C18" s="171">
        <v>-36.118000000000002</v>
      </c>
      <c r="D18" s="171">
        <v>-42.328000000000003</v>
      </c>
      <c r="E18" s="171">
        <v>-42.576000000000001</v>
      </c>
      <c r="F18" s="171">
        <v>-57.415999999999997</v>
      </c>
      <c r="G18" s="171">
        <v>-32.773000000000003</v>
      </c>
      <c r="H18" s="171">
        <v>-14.435</v>
      </c>
      <c r="I18" s="171">
        <v>-35.218000000000004</v>
      </c>
      <c r="J18" s="171">
        <v>-48.238</v>
      </c>
      <c r="K18" s="171">
        <v>-25.72</v>
      </c>
      <c r="L18" s="171">
        <v>-36.369</v>
      </c>
      <c r="M18" s="171">
        <v>-46.098999999999997</v>
      </c>
      <c r="N18" s="171">
        <v>-58.607999999999997</v>
      </c>
      <c r="O18" s="171">
        <v>-43.457000000000001</v>
      </c>
      <c r="P18" s="171">
        <v>-57.22</v>
      </c>
      <c r="Q18" s="171">
        <v>-52.716999999999999</v>
      </c>
      <c r="R18" s="171">
        <v>-63.902999999999999</v>
      </c>
      <c r="S18" s="171">
        <v>-48.000999999999998</v>
      </c>
      <c r="T18" s="171">
        <v>-49.094000000000001</v>
      </c>
      <c r="U18" s="171">
        <v>-43.862000000000002</v>
      </c>
      <c r="V18" s="171">
        <v>-55.847000000000001</v>
      </c>
      <c r="W18" s="171">
        <v>-42.782829530000001</v>
      </c>
      <c r="X18" s="171">
        <v>-49.063971079999995</v>
      </c>
      <c r="Y18" s="171">
        <v>-54.125309650000005</v>
      </c>
      <c r="Z18" s="171">
        <v>-67.027849990000007</v>
      </c>
      <c r="AA18" s="171">
        <v>-45.484999999999999</v>
      </c>
      <c r="AB18" s="171">
        <v>-56.892261959999999</v>
      </c>
      <c r="AC18" s="171">
        <v>-51.930514660000007</v>
      </c>
      <c r="AD18" s="2"/>
      <c r="AE18" s="170">
        <v>-178.43799999999999</v>
      </c>
      <c r="AF18" s="171">
        <v>-130.66499999999999</v>
      </c>
      <c r="AG18" s="171">
        <v>-166.79599999999999</v>
      </c>
      <c r="AH18" s="171">
        <v>-217.298</v>
      </c>
      <c r="AI18" s="171">
        <v>-196.804</v>
      </c>
      <c r="AJ18" s="235">
        <v>-212.99896025000001</v>
      </c>
      <c r="AK18" s="3"/>
    </row>
    <row r="19" spans="1:38" s="20" customFormat="1" ht="6" customHeight="1" x14ac:dyDescent="0.25">
      <c r="A19" s="179"/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AD19"/>
      <c r="AE19" s="26"/>
      <c r="AF19" s="26"/>
      <c r="AG19" s="26"/>
      <c r="AH19" s="26"/>
      <c r="AI19" s="26"/>
      <c r="AJ19" s="283"/>
      <c r="AK19" s="3"/>
    </row>
    <row r="20" spans="1:38" x14ac:dyDescent="0.25">
      <c r="A20" s="181" t="s">
        <v>768</v>
      </c>
      <c r="B20" s="185" t="s">
        <v>995</v>
      </c>
      <c r="C20" s="186">
        <v>-126.056</v>
      </c>
      <c r="D20" s="186">
        <v>-119.39500000000001</v>
      </c>
      <c r="E20" s="186">
        <v>-118.61</v>
      </c>
      <c r="F20" s="186">
        <v>-133.959</v>
      </c>
      <c r="G20" s="186">
        <v>-109.27500000000001</v>
      </c>
      <c r="H20" s="186">
        <v>-110.32299999999999</v>
      </c>
      <c r="I20" s="186">
        <v>-115.24799999999999</v>
      </c>
      <c r="J20" s="186">
        <v>-156.851</v>
      </c>
      <c r="K20" s="186">
        <v>-78.061000000000007</v>
      </c>
      <c r="L20" s="186">
        <v>-131.69999999999999</v>
      </c>
      <c r="M20" s="186">
        <v>-136.08199999999999</v>
      </c>
      <c r="N20" s="186">
        <v>-142.03800000000001</v>
      </c>
      <c r="O20" s="186">
        <v>-171.41584157</v>
      </c>
      <c r="P20" s="186">
        <v>-163.227</v>
      </c>
      <c r="Q20" s="186">
        <v>-160.12199999999999</v>
      </c>
      <c r="R20" s="186">
        <v>-186.75056000000001</v>
      </c>
      <c r="S20" s="186">
        <v>-170.15899999999999</v>
      </c>
      <c r="T20" s="186">
        <v>-196.11500000000001</v>
      </c>
      <c r="U20" s="186">
        <v>-193.56700000000001</v>
      </c>
      <c r="V20" s="186">
        <v>-225.63648000000001</v>
      </c>
      <c r="W20" s="186">
        <v>-203.76714376999999</v>
      </c>
      <c r="X20" s="186">
        <v>-203.52592227000002</v>
      </c>
      <c r="Y20" s="186">
        <v>-223.98618790000003</v>
      </c>
      <c r="Z20" s="186">
        <v>-256.03352298000004</v>
      </c>
      <c r="AA20" s="186">
        <v>-218.23598568999998</v>
      </c>
      <c r="AB20" s="186">
        <v>-251.41200076000001</v>
      </c>
      <c r="AC20" s="186">
        <v>-233.96788349999997</v>
      </c>
      <c r="AD20" s="20"/>
      <c r="AE20" s="167">
        <v>-498.01899999999989</v>
      </c>
      <c r="AF20" s="168">
        <v>-491.70299999999997</v>
      </c>
      <c r="AG20" s="168">
        <v>-487.88099999999997</v>
      </c>
      <c r="AH20" s="168">
        <v>-681.51656000000003</v>
      </c>
      <c r="AI20" s="168">
        <v>-785.47947999999997</v>
      </c>
      <c r="AJ20" s="312">
        <v>-887.31278818999999</v>
      </c>
      <c r="AK20" s="3"/>
    </row>
    <row r="21" spans="1:38" x14ac:dyDescent="0.25">
      <c r="A21" s="182" t="s">
        <v>769</v>
      </c>
      <c r="B21" s="188" t="s">
        <v>991</v>
      </c>
      <c r="C21" s="33">
        <v>-2.09</v>
      </c>
      <c r="D21" s="33">
        <v>-1.546</v>
      </c>
      <c r="E21" s="33">
        <v>-1.47</v>
      </c>
      <c r="F21" s="33">
        <v>-1.5149999999999999</v>
      </c>
      <c r="G21" s="33">
        <v>-1.524</v>
      </c>
      <c r="H21" s="33">
        <v>-0.878</v>
      </c>
      <c r="I21" s="33">
        <v>-1.17</v>
      </c>
      <c r="J21" s="33">
        <v>1.8260000000000001</v>
      </c>
      <c r="K21" s="33">
        <v>-0.9</v>
      </c>
      <c r="L21" s="33">
        <v>-0.81399999999999995</v>
      </c>
      <c r="M21" s="33">
        <v>-2.1190000000000002</v>
      </c>
      <c r="N21" s="33">
        <v>-1.895</v>
      </c>
      <c r="O21" s="33">
        <v>-1.2889999999999999</v>
      </c>
      <c r="P21" s="33">
        <v>-3.34</v>
      </c>
      <c r="Q21" s="33">
        <v>-3.3279999999999998</v>
      </c>
      <c r="R21" s="33">
        <v>3.9240000000000004</v>
      </c>
      <c r="S21" s="33">
        <v>-2.9369999999999998</v>
      </c>
      <c r="T21" s="33">
        <v>-4.585</v>
      </c>
      <c r="U21" s="33">
        <v>-2.9369999999999998</v>
      </c>
      <c r="V21" s="33">
        <v>1.0676900000000002</v>
      </c>
      <c r="W21" s="33">
        <v>-2.4474262799999993</v>
      </c>
      <c r="X21" s="33">
        <v>-0.99674087999999961</v>
      </c>
      <c r="Y21" s="33">
        <v>-1.6652081099999978</v>
      </c>
      <c r="Z21" s="33">
        <v>-1.9150733699999987</v>
      </c>
      <c r="AA21" s="33">
        <v>-2.8240690099999992</v>
      </c>
      <c r="AB21" s="33">
        <v>-2.9773540699999987</v>
      </c>
      <c r="AC21" s="33">
        <v>-3.402102810000001</v>
      </c>
      <c r="AE21" s="169">
        <v>-6.6210000000000004</v>
      </c>
      <c r="AF21" s="33">
        <v>-1.746</v>
      </c>
      <c r="AG21" s="33">
        <v>-5.7279999999999998</v>
      </c>
      <c r="AH21" s="33">
        <v>-4.0329999999999986</v>
      </c>
      <c r="AI21" s="33">
        <v>-9.3913099999999989</v>
      </c>
      <c r="AJ21" s="232">
        <v>-7.0244486399999966</v>
      </c>
      <c r="AK21" s="3"/>
    </row>
    <row r="22" spans="1:38" x14ac:dyDescent="0.25">
      <c r="A22" s="182" t="s">
        <v>770</v>
      </c>
      <c r="B22" s="188" t="s">
        <v>992</v>
      </c>
      <c r="C22" s="33">
        <v>-65.343999999999994</v>
      </c>
      <c r="D22" s="33">
        <v>-65.978999999999999</v>
      </c>
      <c r="E22" s="33">
        <v>-62.02</v>
      </c>
      <c r="F22" s="33">
        <v>-78.355000000000004</v>
      </c>
      <c r="G22" s="33">
        <v>-61.718000000000004</v>
      </c>
      <c r="H22" s="33">
        <v>-54.523000000000003</v>
      </c>
      <c r="I22" s="33">
        <v>-58.231000000000002</v>
      </c>
      <c r="J22" s="33">
        <v>-73.972999999999999</v>
      </c>
      <c r="K22" s="33">
        <v>-58.854999999999997</v>
      </c>
      <c r="L22" s="33">
        <v>-62.69</v>
      </c>
      <c r="M22" s="33">
        <v>-63.444000000000003</v>
      </c>
      <c r="N22" s="33">
        <v>-69.774000000000001</v>
      </c>
      <c r="O22" s="33">
        <v>-71.400000000000006</v>
      </c>
      <c r="P22" s="33">
        <v>-80.322000000000003</v>
      </c>
      <c r="Q22" s="33">
        <v>-67.551000000000002</v>
      </c>
      <c r="R22" s="33">
        <v>-90.561999999999998</v>
      </c>
      <c r="S22" s="33">
        <v>-67.296999999999997</v>
      </c>
      <c r="T22" s="33">
        <v>-78.884</v>
      </c>
      <c r="U22" s="33">
        <v>-81.561000000000007</v>
      </c>
      <c r="V22" s="33">
        <v>-97.613</v>
      </c>
      <c r="W22" s="33">
        <v>-96.048000000000002</v>
      </c>
      <c r="X22" s="33">
        <v>-93.982798090000003</v>
      </c>
      <c r="Y22" s="33">
        <v>-100.36343566000001</v>
      </c>
      <c r="Z22" s="33">
        <v>-106.81959323000001</v>
      </c>
      <c r="AA22" s="33">
        <v>-99.395343740000001</v>
      </c>
      <c r="AB22" s="33">
        <v>-128.22947808000004</v>
      </c>
      <c r="AC22" s="33">
        <v>-108.15628419999997</v>
      </c>
      <c r="AD22" s="20"/>
      <c r="AE22" s="169">
        <v>-271.69799999999998</v>
      </c>
      <c r="AF22" s="33">
        <v>-248.44499999999999</v>
      </c>
      <c r="AG22" s="33">
        <v>-254.76300000000001</v>
      </c>
      <c r="AH22" s="33">
        <v>-309.83499999999998</v>
      </c>
      <c r="AI22" s="33">
        <v>-325.35500000000002</v>
      </c>
      <c r="AJ22" s="232">
        <v>-397.21365204999995</v>
      </c>
      <c r="AK22" s="3"/>
    </row>
    <row r="23" spans="1:38" x14ac:dyDescent="0.25">
      <c r="A23" s="182" t="s">
        <v>771</v>
      </c>
      <c r="B23" s="188" t="s">
        <v>993</v>
      </c>
      <c r="C23" s="33">
        <v>-26.69</v>
      </c>
      <c r="D23" s="33">
        <v>-23.748999999999999</v>
      </c>
      <c r="E23" s="33">
        <v>-25.317</v>
      </c>
      <c r="F23" s="33">
        <v>-28.574000000000002</v>
      </c>
      <c r="G23" s="33">
        <v>-23.867999999999999</v>
      </c>
      <c r="H23" s="33">
        <v>-25.277999999999999</v>
      </c>
      <c r="I23" s="33">
        <v>-28.236999999999998</v>
      </c>
      <c r="J23" s="33">
        <v>-46.103000000000002</v>
      </c>
      <c r="K23" s="33">
        <v>-26.143999999999998</v>
      </c>
      <c r="L23" s="33">
        <v>-30.488</v>
      </c>
      <c r="M23" s="33">
        <v>-31.766999999999999</v>
      </c>
      <c r="N23" s="33">
        <v>-39.170999999999999</v>
      </c>
      <c r="O23" s="33">
        <v>-37.837841569999995</v>
      </c>
      <c r="P23" s="33">
        <v>-25.402000000000001</v>
      </c>
      <c r="Q23" s="33">
        <v>-28.295999999999999</v>
      </c>
      <c r="R23" s="33">
        <v>-34.042000000000002</v>
      </c>
      <c r="S23" s="33">
        <v>-27.67</v>
      </c>
      <c r="T23" s="33">
        <v>-39.427999999999997</v>
      </c>
      <c r="U23" s="33">
        <v>-35.901000000000003</v>
      </c>
      <c r="V23" s="33">
        <v>-48.661000000000001</v>
      </c>
      <c r="W23" s="33">
        <v>-33.231742959999998</v>
      </c>
      <c r="X23" s="33">
        <v>-39.728641540000005</v>
      </c>
      <c r="Y23" s="33">
        <v>-50.143704560000003</v>
      </c>
      <c r="Z23" s="33">
        <v>-67.085040829999997</v>
      </c>
      <c r="AA23" s="33">
        <v>-46.123279099999991</v>
      </c>
      <c r="AB23" s="33">
        <v>-53.202395630000012</v>
      </c>
      <c r="AC23" s="33">
        <v>-49.427111270000005</v>
      </c>
      <c r="AD23" s="4"/>
      <c r="AE23" s="169">
        <v>-104.33</v>
      </c>
      <c r="AF23" s="33">
        <v>-123.492</v>
      </c>
      <c r="AG23" s="33">
        <v>-127.569</v>
      </c>
      <c r="AH23" s="33">
        <v>-125.578</v>
      </c>
      <c r="AI23" s="33">
        <v>-151.66</v>
      </c>
      <c r="AJ23" s="232">
        <v>-190.18912988999998</v>
      </c>
      <c r="AK23" s="3"/>
    </row>
    <row r="24" spans="1:38" x14ac:dyDescent="0.25">
      <c r="A24" s="182" t="s">
        <v>772</v>
      </c>
      <c r="B24" s="188" t="s">
        <v>882</v>
      </c>
      <c r="C24" s="33">
        <v>-18.510000000000002</v>
      </c>
      <c r="D24" s="33">
        <v>-19.323</v>
      </c>
      <c r="E24" s="33">
        <v>-19.823</v>
      </c>
      <c r="F24" s="33">
        <v>-19.888000000000002</v>
      </c>
      <c r="G24" s="33">
        <v>-20.324000000000002</v>
      </c>
      <c r="H24" s="33">
        <v>-20.428000000000001</v>
      </c>
      <c r="I24" s="33">
        <v>-20.236999999999998</v>
      </c>
      <c r="J24" s="33">
        <v>-21.992000000000001</v>
      </c>
      <c r="K24" s="33">
        <v>-22.312999999999999</v>
      </c>
      <c r="L24" s="33">
        <v>-24.361999999999998</v>
      </c>
      <c r="M24" s="33">
        <v>-25.625</v>
      </c>
      <c r="N24" s="33">
        <v>-30.024999999999999</v>
      </c>
      <c r="O24" s="33">
        <v>-40.819000000000003</v>
      </c>
      <c r="P24" s="33">
        <v>-43.756999999999998</v>
      </c>
      <c r="Q24" s="33">
        <v>-44.591999999999999</v>
      </c>
      <c r="R24" s="33">
        <v>-42.142000000000003</v>
      </c>
      <c r="S24" s="33">
        <v>-52.491</v>
      </c>
      <c r="T24" s="33">
        <v>-55.02</v>
      </c>
      <c r="U24" s="33">
        <v>-57.402000000000001</v>
      </c>
      <c r="V24" s="33">
        <v>-59.668999999999997</v>
      </c>
      <c r="W24" s="33">
        <v>-55.532957359999997</v>
      </c>
      <c r="X24" s="33">
        <v>-52.567812379999992</v>
      </c>
      <c r="Y24" s="33">
        <v>-52.825816010000004</v>
      </c>
      <c r="Z24" s="33">
        <v>-53.330088060000001</v>
      </c>
      <c r="AA24" s="33">
        <v>-51.428049950000002</v>
      </c>
      <c r="AB24" s="33">
        <v>-49.489163329999997</v>
      </c>
      <c r="AC24" s="33">
        <v>-49.557870620000003</v>
      </c>
      <c r="AD24" s="4"/>
      <c r="AE24" s="169">
        <v>-77.543999999999997</v>
      </c>
      <c r="AF24" s="33">
        <v>-82.980999999999995</v>
      </c>
      <c r="AG24" s="33">
        <v>-102.325</v>
      </c>
      <c r="AH24" s="33">
        <v>-171.31100000000001</v>
      </c>
      <c r="AI24" s="33">
        <v>-224.58199999999999</v>
      </c>
      <c r="AJ24" s="232">
        <v>-214.25667270000002</v>
      </c>
      <c r="AK24" s="3"/>
    </row>
    <row r="25" spans="1:38" x14ac:dyDescent="0.25">
      <c r="A25" s="182" t="s">
        <v>773</v>
      </c>
      <c r="B25" s="188" t="s">
        <v>885</v>
      </c>
      <c r="C25" s="33">
        <v>-5.4649999999999999</v>
      </c>
      <c r="D25" s="33">
        <v>-5.48</v>
      </c>
      <c r="E25" s="33">
        <v>-5.5659999999999998</v>
      </c>
      <c r="F25" s="33">
        <v>-3.5550000000000002</v>
      </c>
      <c r="G25" s="33">
        <v>-4.6710000000000003</v>
      </c>
      <c r="H25" s="33">
        <v>-4.9909999999999997</v>
      </c>
      <c r="I25" s="33">
        <v>-5.6890000000000001</v>
      </c>
      <c r="J25" s="33">
        <v>-5.4649999999999999</v>
      </c>
      <c r="K25" s="33">
        <v>-5.33</v>
      </c>
      <c r="L25" s="33">
        <v>-5.399</v>
      </c>
      <c r="M25" s="33">
        <v>-5.67</v>
      </c>
      <c r="N25" s="33">
        <v>-5.92</v>
      </c>
      <c r="O25" s="33">
        <v>-8.2530000000000001</v>
      </c>
      <c r="P25" s="33">
        <v>-5.0609999999999999</v>
      </c>
      <c r="Q25" s="33">
        <v>-6.39</v>
      </c>
      <c r="R25" s="33">
        <v>-12.665559999999999</v>
      </c>
      <c r="S25" s="33">
        <v>-6.1959999999999997</v>
      </c>
      <c r="T25" s="33">
        <v>-6.1959999999999997</v>
      </c>
      <c r="U25" s="33">
        <v>-6.7930000000000001</v>
      </c>
      <c r="V25" s="33">
        <v>-10.029170000000001</v>
      </c>
      <c r="W25" s="33">
        <v>-6.2030171699999999</v>
      </c>
      <c r="X25" s="33">
        <v>-5.5781993600000002</v>
      </c>
      <c r="Y25" s="33">
        <v>-6.1626227699999996</v>
      </c>
      <c r="Z25" s="33">
        <v>-6.5527567400000004</v>
      </c>
      <c r="AA25" s="33">
        <v>-5.9250445799999998</v>
      </c>
      <c r="AB25" s="33">
        <v>-6.001072859999999</v>
      </c>
      <c r="AC25" s="33">
        <v>-6.4105797400000002</v>
      </c>
      <c r="AE25" s="169">
        <v>-20.065999999999999</v>
      </c>
      <c r="AF25" s="33">
        <v>-20.815999999999999</v>
      </c>
      <c r="AG25" s="33">
        <v>-22.318999999999999</v>
      </c>
      <c r="AH25" s="33">
        <v>-32.36956</v>
      </c>
      <c r="AI25" s="33">
        <v>-29.214169999999999</v>
      </c>
      <c r="AJ25" s="232">
        <v>-24.49659604</v>
      </c>
      <c r="AK25" s="3"/>
    </row>
    <row r="26" spans="1:38" x14ac:dyDescent="0.25">
      <c r="A26" s="182" t="s">
        <v>774</v>
      </c>
      <c r="B26" s="189" t="s">
        <v>939</v>
      </c>
      <c r="C26" s="171">
        <v>-7.9569999999999999</v>
      </c>
      <c r="D26" s="171">
        <v>-3.3180000000000001</v>
      </c>
      <c r="E26" s="171">
        <v>-4.4139999999999997</v>
      </c>
      <c r="F26" s="171">
        <v>-2.0720000000000001</v>
      </c>
      <c r="G26" s="171">
        <v>2.83</v>
      </c>
      <c r="H26" s="171">
        <v>-4.2249999999999996</v>
      </c>
      <c r="I26" s="171">
        <v>-1.6839999999999999</v>
      </c>
      <c r="J26" s="171">
        <v>-11.144</v>
      </c>
      <c r="K26" s="171">
        <v>35.481000000000002</v>
      </c>
      <c r="L26" s="171">
        <v>-7.9470000000000001</v>
      </c>
      <c r="M26" s="171">
        <v>-7.4569999999999999</v>
      </c>
      <c r="N26" s="171">
        <v>4.7469999999999999</v>
      </c>
      <c r="O26" s="171">
        <v>-11.817</v>
      </c>
      <c r="P26" s="171">
        <v>-5.3449999999999998</v>
      </c>
      <c r="Q26" s="171">
        <v>-9.9649999999999999</v>
      </c>
      <c r="R26" s="171">
        <v>-11.263</v>
      </c>
      <c r="S26" s="171">
        <v>-13.568</v>
      </c>
      <c r="T26" s="171">
        <v>-12.002000000000001</v>
      </c>
      <c r="U26" s="171">
        <v>-8.9730000000000008</v>
      </c>
      <c r="V26" s="171">
        <v>-10.731999999999999</v>
      </c>
      <c r="W26" s="171">
        <v>-10.304</v>
      </c>
      <c r="X26" s="171">
        <v>-10.671730019999998</v>
      </c>
      <c r="Y26" s="171">
        <v>-12.82540079</v>
      </c>
      <c r="Z26" s="171">
        <v>-20.330970749999999</v>
      </c>
      <c r="AA26" s="171">
        <v>-12.54019931</v>
      </c>
      <c r="AB26" s="171">
        <v>-11.51253679</v>
      </c>
      <c r="AC26" s="171">
        <v>-17.013934860000003</v>
      </c>
      <c r="AD26" s="19"/>
      <c r="AE26" s="170">
        <v>-17.760000000000002</v>
      </c>
      <c r="AF26" s="171">
        <v>-14.223000000000001</v>
      </c>
      <c r="AG26" s="171">
        <v>24.823</v>
      </c>
      <c r="AH26" s="171">
        <v>-38.39</v>
      </c>
      <c r="AI26" s="171">
        <v>-45.277000000000001</v>
      </c>
      <c r="AJ26" s="235">
        <v>-54.132288869999996</v>
      </c>
      <c r="AK26" s="3"/>
    </row>
    <row r="27" spans="1:38" s="20" customFormat="1" ht="6" customHeight="1" x14ac:dyDescent="0.25">
      <c r="A27" s="179"/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AD27"/>
      <c r="AE27" s="26"/>
      <c r="AF27" s="26"/>
      <c r="AG27" s="26"/>
      <c r="AH27" s="26"/>
      <c r="AI27" s="26"/>
      <c r="AJ27" s="283"/>
      <c r="AK27" s="3"/>
    </row>
    <row r="28" spans="1:38" x14ac:dyDescent="0.25">
      <c r="A28" s="181" t="s">
        <v>775</v>
      </c>
      <c r="B28" s="185" t="s">
        <v>996</v>
      </c>
      <c r="C28" s="186">
        <v>639.85100000000011</v>
      </c>
      <c r="D28" s="186">
        <v>10.597999999999999</v>
      </c>
      <c r="E28" s="186">
        <v>17.285</v>
      </c>
      <c r="F28" s="186">
        <v>50.594999999999999</v>
      </c>
      <c r="G28" s="186">
        <v>-3.8169999999999997</v>
      </c>
      <c r="H28" s="186">
        <v>-0.41999999999999993</v>
      </c>
      <c r="I28" s="186">
        <v>30.167000000000005</v>
      </c>
      <c r="J28" s="186">
        <v>53.341999999999992</v>
      </c>
      <c r="K28" s="186">
        <v>6.3780000000000001</v>
      </c>
      <c r="L28" s="186">
        <v>125.77099999999999</v>
      </c>
      <c r="M28" s="186">
        <v>13.358999999999998</v>
      </c>
      <c r="N28" s="186">
        <v>63.985999999999997</v>
      </c>
      <c r="O28" s="186">
        <v>-1.4040000000000017</v>
      </c>
      <c r="P28" s="186">
        <v>13.703000000000001</v>
      </c>
      <c r="Q28" s="186">
        <v>37.492999999999995</v>
      </c>
      <c r="R28" s="186">
        <v>119.461</v>
      </c>
      <c r="S28" s="186">
        <v>5.5900000000000007</v>
      </c>
      <c r="T28" s="186">
        <v>5.6710000000000003</v>
      </c>
      <c r="U28" s="186">
        <v>14.652999999999999</v>
      </c>
      <c r="V28" s="186">
        <v>40.192</v>
      </c>
      <c r="W28" s="186">
        <v>64.316963880000003</v>
      </c>
      <c r="X28" s="186">
        <v>39.461662930000003</v>
      </c>
      <c r="Y28" s="186">
        <v>-5.6540084999999989</v>
      </c>
      <c r="Z28" s="186">
        <v>-20.690641849999999</v>
      </c>
      <c r="AA28" s="186">
        <v>16.39720419</v>
      </c>
      <c r="AB28" s="186">
        <v>140.79181055000006</v>
      </c>
      <c r="AC28" s="186">
        <v>1.8269849799999951</v>
      </c>
      <c r="AE28" s="167">
        <v>718.32900000000006</v>
      </c>
      <c r="AF28" s="168">
        <v>79.275999999999996</v>
      </c>
      <c r="AG28" s="168">
        <v>209.49400000000003</v>
      </c>
      <c r="AH28" s="168">
        <v>169.25499999999997</v>
      </c>
      <c r="AI28" s="168">
        <v>66.105999999999995</v>
      </c>
      <c r="AJ28" s="312">
        <v>77.431976460000001</v>
      </c>
      <c r="AK28" s="3"/>
      <c r="AL28" s="311"/>
    </row>
    <row r="29" spans="1:38" x14ac:dyDescent="0.25">
      <c r="A29" s="182" t="s">
        <v>76</v>
      </c>
      <c r="B29" s="188" t="s">
        <v>997</v>
      </c>
      <c r="C29" s="33">
        <v>637.71900000000005</v>
      </c>
      <c r="D29" s="33">
        <v>1.4850000000000001</v>
      </c>
      <c r="E29" s="33">
        <v>4.5229999999999997</v>
      </c>
      <c r="F29" s="33">
        <v>1.1659999999999999</v>
      </c>
      <c r="G29" s="33">
        <v>0.51800000000000002</v>
      </c>
      <c r="H29" s="33">
        <v>12.465999999999999</v>
      </c>
      <c r="I29" s="33">
        <v>51.276000000000003</v>
      </c>
      <c r="J29" s="33">
        <v>94.257999999999996</v>
      </c>
      <c r="K29" s="33">
        <v>4.3579999999999997</v>
      </c>
      <c r="L29" s="33">
        <v>173.339</v>
      </c>
      <c r="M29" s="33">
        <v>7.0359999999999996</v>
      </c>
      <c r="N29" s="33">
        <v>44.427999999999997</v>
      </c>
      <c r="O29" s="33">
        <v>3.5369999999999999</v>
      </c>
      <c r="P29" s="33">
        <v>17.207000000000001</v>
      </c>
      <c r="Q29" s="33">
        <v>46.728999999999999</v>
      </c>
      <c r="R29" s="33">
        <v>132.90899999999999</v>
      </c>
      <c r="S29" s="33">
        <v>6.593</v>
      </c>
      <c r="T29" s="33">
        <v>6.6820000000000004</v>
      </c>
      <c r="U29" s="33">
        <v>16.890999999999998</v>
      </c>
      <c r="V29" s="33">
        <v>42.927999999999997</v>
      </c>
      <c r="W29" s="33">
        <v>61.390983439999999</v>
      </c>
      <c r="X29" s="33">
        <v>13.499029029999999</v>
      </c>
      <c r="Y29" s="33">
        <v>-2.0564733499999996</v>
      </c>
      <c r="Z29" s="33">
        <v>51.608657690000001</v>
      </c>
      <c r="AA29" s="33">
        <v>7.706320830000001</v>
      </c>
      <c r="AB29" s="33">
        <v>2.5979345999999994</v>
      </c>
      <c r="AC29" s="33">
        <v>4.0922199599999995</v>
      </c>
      <c r="AE29" s="169">
        <v>644.89300000000003</v>
      </c>
      <c r="AF29" s="33">
        <v>150.429</v>
      </c>
      <c r="AG29" s="33">
        <v>229.161</v>
      </c>
      <c r="AH29" s="33">
        <v>200.38200000000001</v>
      </c>
      <c r="AI29" s="33">
        <v>73.093999999999994</v>
      </c>
      <c r="AJ29" s="232">
        <v>124.44219681</v>
      </c>
      <c r="AK29" s="3"/>
      <c r="AL29" s="311"/>
    </row>
    <row r="30" spans="1:38" x14ac:dyDescent="0.25">
      <c r="A30" s="182" t="s">
        <v>77</v>
      </c>
      <c r="B30" s="188" t="s">
        <v>998</v>
      </c>
      <c r="C30" s="33">
        <v>6.1769999999999996</v>
      </c>
      <c r="D30" s="33">
        <v>9.26</v>
      </c>
      <c r="E30" s="33">
        <v>5.665</v>
      </c>
      <c r="F30" s="33">
        <v>-9.8379999999999992</v>
      </c>
      <c r="G30" s="33">
        <v>-2.9260000000000002</v>
      </c>
      <c r="H30" s="33">
        <v>-0.96899999999999997</v>
      </c>
      <c r="I30" s="33">
        <v>10.967000000000001</v>
      </c>
      <c r="J30" s="33">
        <v>-0.92100000000000004</v>
      </c>
      <c r="K30" s="33">
        <v>0</v>
      </c>
      <c r="L30" s="33">
        <v>-8.1000000000000003E-2</v>
      </c>
      <c r="M30" s="33">
        <v>0</v>
      </c>
      <c r="N30" s="33">
        <v>3.9820000000000002</v>
      </c>
      <c r="O30" s="33">
        <v>4.4139999999999997</v>
      </c>
      <c r="P30" s="33">
        <v>1.9930000000000001</v>
      </c>
      <c r="Q30" s="33">
        <v>1.7989999999999999</v>
      </c>
      <c r="R30" s="33">
        <v>-2.0670000000000002</v>
      </c>
      <c r="S30" s="33">
        <v>1.3540000000000001</v>
      </c>
      <c r="T30" s="33">
        <v>0.873</v>
      </c>
      <c r="U30" s="33" t="s">
        <v>1</v>
      </c>
      <c r="V30" s="33">
        <v>1.589</v>
      </c>
      <c r="W30" s="33">
        <v>-6.6017808700000007</v>
      </c>
      <c r="X30" s="33">
        <v>-3.7015887200000002</v>
      </c>
      <c r="Y30" s="33">
        <v>0.20147481</v>
      </c>
      <c r="Z30" s="33">
        <v>7.9629770999999998</v>
      </c>
      <c r="AA30" s="33">
        <v>9.6393188000000016</v>
      </c>
      <c r="AB30" s="33">
        <v>-2.71368842</v>
      </c>
      <c r="AC30" s="33">
        <v>3.1298671999999996</v>
      </c>
      <c r="AD30" s="20"/>
      <c r="AE30" s="169">
        <v>11.263999999999999</v>
      </c>
      <c r="AF30" s="33">
        <v>6.1509999999999998</v>
      </c>
      <c r="AG30" s="33">
        <v>3.9009999999999998</v>
      </c>
      <c r="AH30" s="33">
        <v>6.14</v>
      </c>
      <c r="AI30" s="33">
        <v>3.8159999999999998</v>
      </c>
      <c r="AJ30" s="232">
        <v>-2.1389176800000005</v>
      </c>
      <c r="AK30" s="3"/>
    </row>
    <row r="31" spans="1:38" x14ac:dyDescent="0.25">
      <c r="A31" s="182" t="s">
        <v>78</v>
      </c>
      <c r="B31" s="188" t="s">
        <v>999</v>
      </c>
      <c r="C31" s="33">
        <v>-5.391</v>
      </c>
      <c r="D31" s="33">
        <v>-8.3689999999999998</v>
      </c>
      <c r="E31" s="33">
        <v>-5.0279999999999996</v>
      </c>
      <c r="F31" s="33">
        <v>-0.22700000000000001</v>
      </c>
      <c r="G31" s="33">
        <v>-3.4319999999999999</v>
      </c>
      <c r="H31" s="33">
        <v>-1.0329999999999999</v>
      </c>
      <c r="I31" s="33">
        <v>-2.702</v>
      </c>
      <c r="J31" s="33">
        <v>-0.42499999999999999</v>
      </c>
      <c r="K31" s="33">
        <v>-0.33500000000000002</v>
      </c>
      <c r="L31" s="33">
        <v>-3.2530000000000001</v>
      </c>
      <c r="M31" s="33">
        <v>0.42199999999999999</v>
      </c>
      <c r="N31" s="33">
        <v>0.63700000000000001</v>
      </c>
      <c r="O31" s="33">
        <v>-0.504</v>
      </c>
      <c r="P31" s="33">
        <v>-0.29799999999999999</v>
      </c>
      <c r="Q31" s="33">
        <v>-5.31</v>
      </c>
      <c r="R31" s="33">
        <v>-2.48</v>
      </c>
      <c r="S31" s="33">
        <v>-1.323</v>
      </c>
      <c r="T31" s="33">
        <v>-2.9460000000000002</v>
      </c>
      <c r="U31" s="33">
        <v>-0.192</v>
      </c>
      <c r="V31" s="33">
        <v>-3.9489999999999998</v>
      </c>
      <c r="W31" s="33">
        <v>-1.7592E-3</v>
      </c>
      <c r="X31" s="33">
        <v>-0.3105076699999999</v>
      </c>
      <c r="Y31" s="33">
        <v>-0.25361146000000001</v>
      </c>
      <c r="Z31" s="33">
        <v>-25.141260389999999</v>
      </c>
      <c r="AA31" s="33">
        <v>-8.4387849100000007</v>
      </c>
      <c r="AB31" s="33">
        <v>-3.5679248299999999</v>
      </c>
      <c r="AC31" s="33">
        <v>-2.9673917900000002</v>
      </c>
      <c r="AD31" s="18"/>
      <c r="AE31" s="169">
        <v>-19.015000000000001</v>
      </c>
      <c r="AF31" s="33">
        <v>-7.5919999999999996</v>
      </c>
      <c r="AG31" s="33">
        <v>-2.5289999999999999</v>
      </c>
      <c r="AH31" s="33">
        <v>-8.5920000000000005</v>
      </c>
      <c r="AI31" s="33">
        <v>-8.41</v>
      </c>
      <c r="AJ31" s="232">
        <v>-25.70713872</v>
      </c>
      <c r="AK31" s="3"/>
    </row>
    <row r="32" spans="1:38" x14ac:dyDescent="0.25">
      <c r="A32" s="182" t="s">
        <v>75</v>
      </c>
      <c r="B32" s="189" t="s">
        <v>939</v>
      </c>
      <c r="C32" s="171">
        <v>1.3460000000000001</v>
      </c>
      <c r="D32" s="171">
        <v>8.2219999999999995</v>
      </c>
      <c r="E32" s="171">
        <v>12.125</v>
      </c>
      <c r="F32" s="171">
        <v>59.494</v>
      </c>
      <c r="G32" s="171">
        <v>2.0230000000000001</v>
      </c>
      <c r="H32" s="171">
        <v>-10.884</v>
      </c>
      <c r="I32" s="171">
        <v>-29.373999999999999</v>
      </c>
      <c r="J32" s="171">
        <v>-39.57</v>
      </c>
      <c r="K32" s="171">
        <v>2.355</v>
      </c>
      <c r="L32" s="171">
        <v>-44.234000000000002</v>
      </c>
      <c r="M32" s="171">
        <v>5.9009999999999998</v>
      </c>
      <c r="N32" s="171">
        <v>14.939</v>
      </c>
      <c r="O32" s="171">
        <v>-8.8510000000000009</v>
      </c>
      <c r="P32" s="171">
        <v>-5.1989999999999998</v>
      </c>
      <c r="Q32" s="171">
        <v>-5.7249999999999996</v>
      </c>
      <c r="R32" s="171">
        <v>-8.9009999999999998</v>
      </c>
      <c r="S32" s="171">
        <v>-1.034</v>
      </c>
      <c r="T32" s="171">
        <v>1.0620000000000001</v>
      </c>
      <c r="U32" s="171">
        <v>-2.0459999999999998</v>
      </c>
      <c r="V32" s="171">
        <v>-0.376</v>
      </c>
      <c r="W32" s="171">
        <v>9.5295205100000064</v>
      </c>
      <c r="X32" s="171">
        <v>29.97473029</v>
      </c>
      <c r="Y32" s="171">
        <v>-3.5453984999999992</v>
      </c>
      <c r="Z32" s="171">
        <v>-55.121016250000004</v>
      </c>
      <c r="AA32" s="171">
        <v>7.4903494700000008</v>
      </c>
      <c r="AB32" s="171">
        <v>144.47548920000003</v>
      </c>
      <c r="AC32" s="171">
        <v>-2.4277103900000041</v>
      </c>
      <c r="AD32" s="18"/>
      <c r="AE32" s="170">
        <v>81.186999999999998</v>
      </c>
      <c r="AF32" s="171">
        <v>-69.712000000000003</v>
      </c>
      <c r="AG32" s="171">
        <v>-21.039000000000001</v>
      </c>
      <c r="AH32" s="171">
        <v>-28.675000000000001</v>
      </c>
      <c r="AI32" s="171">
        <v>-2.3940000000000001</v>
      </c>
      <c r="AJ32" s="235">
        <v>-19.164163949999988</v>
      </c>
      <c r="AK32" s="3"/>
    </row>
    <row r="33" spans="1:37" ht="7.5" customHeight="1" x14ac:dyDescent="0.25">
      <c r="AK33" s="3"/>
    </row>
    <row r="34" spans="1:37" x14ac:dyDescent="0.25">
      <c r="A34" s="181" t="s">
        <v>776</v>
      </c>
      <c r="B34" s="184" t="s">
        <v>945</v>
      </c>
      <c r="C34" s="168">
        <v>0</v>
      </c>
      <c r="D34" s="168">
        <v>0</v>
      </c>
      <c r="E34" s="168">
        <v>0</v>
      </c>
      <c r="F34" s="168">
        <v>0</v>
      </c>
      <c r="G34" s="168">
        <v>0</v>
      </c>
      <c r="H34" s="168">
        <v>0</v>
      </c>
      <c r="I34" s="168">
        <v>0</v>
      </c>
      <c r="J34" s="168">
        <v>0</v>
      </c>
      <c r="K34" s="168">
        <v>0</v>
      </c>
      <c r="L34" s="168">
        <v>0</v>
      </c>
      <c r="M34" s="168">
        <v>0</v>
      </c>
      <c r="N34" s="168">
        <v>-0.49199999999999999</v>
      </c>
      <c r="O34" s="168">
        <v>-1.194</v>
      </c>
      <c r="P34" s="168">
        <v>-12.192</v>
      </c>
      <c r="Q34" s="168">
        <v>-20.847000000000001</v>
      </c>
      <c r="R34" s="168">
        <v>-30.038</v>
      </c>
      <c r="S34" s="168">
        <v>-44.124000000000002</v>
      </c>
      <c r="T34" s="168">
        <v>-58.963000000000001</v>
      </c>
      <c r="U34" s="168">
        <v>-64.191000000000003</v>
      </c>
      <c r="V34" s="168">
        <v>-56.6</v>
      </c>
      <c r="W34" s="168">
        <v>-41.004241581408429</v>
      </c>
      <c r="X34" s="168">
        <v>-69.051995930000004</v>
      </c>
      <c r="Y34" s="168">
        <v>-42.890540780000009</v>
      </c>
      <c r="Z34" s="168">
        <v>-49.495258079999999</v>
      </c>
      <c r="AA34" s="168">
        <v>-29.640118289999979</v>
      </c>
      <c r="AB34" s="168">
        <v>-40.152574379190867</v>
      </c>
      <c r="AC34" s="168">
        <v>-27.823990730000027</v>
      </c>
      <c r="AD34" s="18"/>
      <c r="AE34" s="167">
        <v>0</v>
      </c>
      <c r="AF34" s="168">
        <v>0</v>
      </c>
      <c r="AG34" s="168">
        <v>-0.49199999999999999</v>
      </c>
      <c r="AH34" s="168">
        <v>-64.271000000000001</v>
      </c>
      <c r="AI34" s="168">
        <v>-223.87799999999999</v>
      </c>
      <c r="AJ34" s="312">
        <v>-202.44203610140846</v>
      </c>
      <c r="AK34" s="3"/>
    </row>
    <row r="35" spans="1:37" s="20" customFormat="1" ht="6" customHeight="1" x14ac:dyDescent="0.25">
      <c r="A35" s="179"/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AD35" s="18"/>
      <c r="AE35" s="26"/>
      <c r="AF35" s="26"/>
      <c r="AG35" s="26"/>
      <c r="AH35" s="26"/>
      <c r="AI35" s="26"/>
      <c r="AJ35" s="283"/>
      <c r="AK35" s="3"/>
    </row>
    <row r="36" spans="1:37" x14ac:dyDescent="0.25">
      <c r="A36" s="181" t="s">
        <v>777</v>
      </c>
      <c r="B36" s="108" t="s">
        <v>79</v>
      </c>
      <c r="C36" s="92">
        <v>109.4140000000001</v>
      </c>
      <c r="D36" s="92">
        <v>-548.0150000000001</v>
      </c>
      <c r="E36" s="92">
        <v>-529.97799999999995</v>
      </c>
      <c r="F36" s="92">
        <v>-566.44899999999996</v>
      </c>
      <c r="G36" s="92">
        <v>-526.24800000000005</v>
      </c>
      <c r="H36" s="92">
        <v>-387.74199999999996</v>
      </c>
      <c r="I36" s="92">
        <v>-494.22699999999998</v>
      </c>
      <c r="J36" s="92">
        <v>-652.64499999999998</v>
      </c>
      <c r="K36" s="92">
        <v>-520.09100000000001</v>
      </c>
      <c r="L36" s="92">
        <v>-462.70000000000005</v>
      </c>
      <c r="M36" s="92">
        <v>-639.95499999999993</v>
      </c>
      <c r="N36" s="92">
        <v>-681.76299999999992</v>
      </c>
      <c r="O36" s="92">
        <v>-738.36184671000001</v>
      </c>
      <c r="P36" s="92">
        <v>-747.19600000000003</v>
      </c>
      <c r="Q36" s="92">
        <v>-696.21199999999999</v>
      </c>
      <c r="R36" s="92">
        <v>-651.32556</v>
      </c>
      <c r="S36" s="92">
        <v>-717.71499999999992</v>
      </c>
      <c r="T36" s="92">
        <v>-777.40899999999999</v>
      </c>
      <c r="U36" s="92">
        <v>-769.05799999999999</v>
      </c>
      <c r="V36" s="92">
        <v>-859.40147999999999</v>
      </c>
      <c r="W36" s="92">
        <v>-714.46846408140834</v>
      </c>
      <c r="X36" s="92">
        <v>-805.30804125999998</v>
      </c>
      <c r="Y36" s="92">
        <v>-850.55036806999988</v>
      </c>
      <c r="Z36" s="92">
        <v>-996.99542482000004</v>
      </c>
      <c r="AA36" s="92">
        <v>-798.25137039999981</v>
      </c>
      <c r="AB36" s="92">
        <v>-787.60610433919089</v>
      </c>
      <c r="AC36" s="92">
        <v>-856.28938697000012</v>
      </c>
      <c r="AE36" s="165">
        <v>-1535.0269999999998</v>
      </c>
      <c r="AF36" s="166">
        <v>-2060.8630000000003</v>
      </c>
      <c r="AG36" s="166">
        <v>-2304.5109999999995</v>
      </c>
      <c r="AH36" s="166">
        <v>-2833.09456</v>
      </c>
      <c r="AI36" s="166">
        <v>-3123.5864799999999</v>
      </c>
      <c r="AJ36" s="313">
        <v>-3367.3233092314085</v>
      </c>
      <c r="AK36" s="3"/>
    </row>
    <row r="64" spans="2:2" x14ac:dyDescent="0.25">
      <c r="B64" s="11" t="s">
        <v>19</v>
      </c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SheetOptions" r:id="rId2"/>
  </customProperties>
  <ignoredErrors>
    <ignoredError sqref="AE8:AJ10" numberStoredAsText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F4479-2667-4911-9891-FE282005CA60}">
  <dimension ref="A1:AZ51"/>
  <sheetViews>
    <sheetView showGridLines="0" zoomScaleNormal="100" workbookViewId="0">
      <pane xSplit="2" ySplit="9" topLeftCell="N10" activePane="bottomRight" state="frozen"/>
      <selection activeCell="X24" sqref="X24"/>
      <selection pane="topRight" activeCell="X24" sqref="X24"/>
      <selection pane="bottomLeft" activeCell="X24" sqref="X24"/>
      <selection pane="bottomRight" activeCell="AC34" sqref="AC34"/>
    </sheetView>
  </sheetViews>
  <sheetFormatPr defaultRowHeight="15" x14ac:dyDescent="0.25"/>
  <cols>
    <col min="1" max="1" width="5.7109375" style="412" customWidth="1"/>
    <col min="2" max="2" width="64.140625" bestFit="1" customWidth="1"/>
    <col min="3" max="4" width="11.7109375" customWidth="1"/>
    <col min="5" max="22" width="9.140625" customWidth="1"/>
    <col min="23" max="23" width="11.7109375" customWidth="1"/>
    <col min="24" max="29" width="8.5703125" customWidth="1"/>
    <col min="30" max="30" width="10.140625" customWidth="1"/>
    <col min="31" max="31" width="10.42578125" customWidth="1"/>
  </cols>
  <sheetData>
    <row r="1" spans="1:52" ht="7.5" hidden="1" customHeight="1" x14ac:dyDescent="0.25"/>
    <row r="2" spans="1:52" ht="3" customHeight="1" x14ac:dyDescent="0.25"/>
    <row r="3" spans="1:52" ht="7.5" customHeight="1" x14ac:dyDescent="0.25"/>
    <row r="6" spans="1:52" ht="9" customHeight="1" x14ac:dyDescent="0.25"/>
    <row r="7" spans="1:52" ht="9" customHeight="1" x14ac:dyDescent="0.25"/>
    <row r="8" spans="1:52" x14ac:dyDescent="0.25">
      <c r="B8" s="343" t="s">
        <v>1000</v>
      </c>
      <c r="C8" s="370" t="s">
        <v>1120</v>
      </c>
      <c r="D8" s="370" t="s">
        <v>1121</v>
      </c>
      <c r="E8" s="22" t="s">
        <v>1122</v>
      </c>
      <c r="F8" s="22" t="s">
        <v>1123</v>
      </c>
      <c r="G8" s="22" t="s">
        <v>1124</v>
      </c>
      <c r="H8" s="22" t="s">
        <v>1125</v>
      </c>
      <c r="I8" s="22" t="s">
        <v>1126</v>
      </c>
      <c r="J8" s="22" t="s">
        <v>1127</v>
      </c>
      <c r="K8" s="22" t="s">
        <v>1128</v>
      </c>
      <c r="L8" s="22" t="s">
        <v>1129</v>
      </c>
      <c r="M8" s="22" t="s">
        <v>1130</v>
      </c>
      <c r="N8" s="22" t="s">
        <v>1131</v>
      </c>
      <c r="O8" s="22" t="s">
        <v>1132</v>
      </c>
      <c r="P8" s="22" t="s">
        <v>1133</v>
      </c>
      <c r="Q8" s="22" t="s">
        <v>1134</v>
      </c>
      <c r="R8" s="22" t="s">
        <v>1135</v>
      </c>
      <c r="S8" s="22" t="s">
        <v>1136</v>
      </c>
      <c r="T8" s="22" t="s">
        <v>1137</v>
      </c>
      <c r="U8" s="22" t="s">
        <v>1138</v>
      </c>
      <c r="V8" s="22" t="s">
        <v>1112</v>
      </c>
      <c r="W8" s="370" t="s">
        <v>1113</v>
      </c>
      <c r="X8" s="370" t="s">
        <v>1114</v>
      </c>
      <c r="Y8" s="370" t="s">
        <v>1115</v>
      </c>
      <c r="Z8" s="370" t="s">
        <v>1116</v>
      </c>
      <c r="AA8" s="370" t="s">
        <v>1117</v>
      </c>
      <c r="AB8" s="370" t="s">
        <v>1118</v>
      </c>
      <c r="AC8" s="370" t="s">
        <v>1119</v>
      </c>
      <c r="AD8" s="369"/>
    </row>
    <row r="9" spans="1:52" x14ac:dyDescent="0.25">
      <c r="A9" s="179"/>
      <c r="B9" s="109" t="s">
        <v>1001</v>
      </c>
      <c r="C9" s="119"/>
      <c r="D9" s="119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119"/>
      <c r="X9" s="119"/>
      <c r="Y9" s="119"/>
      <c r="Z9" s="119"/>
      <c r="AA9" s="119"/>
      <c r="AB9" s="119"/>
      <c r="AC9" s="119"/>
      <c r="AD9" s="69"/>
    </row>
    <row r="10" spans="1:52" ht="14.25" customHeight="1" x14ac:dyDescent="0.25">
      <c r="A10" s="413" t="s">
        <v>785</v>
      </c>
      <c r="B10" s="243" t="s">
        <v>927</v>
      </c>
      <c r="C10" s="37">
        <v>1297.9386126209995</v>
      </c>
      <c r="D10" s="37">
        <v>1559.6066077400001</v>
      </c>
      <c r="E10" s="37">
        <v>1551.2668666500001</v>
      </c>
      <c r="F10" s="37">
        <v>2214.3106671500004</v>
      </c>
      <c r="G10" s="37">
        <v>1176.2397437980194</v>
      </c>
      <c r="H10" s="37">
        <v>355.34683778999994</v>
      </c>
      <c r="I10" s="37">
        <v>1362.31730135</v>
      </c>
      <c r="J10" s="37">
        <v>2210.46404854</v>
      </c>
      <c r="K10" s="37">
        <v>928.47493310999982</v>
      </c>
      <c r="L10" s="37">
        <v>1490.6638543099994</v>
      </c>
      <c r="M10" s="37">
        <v>1687.0630301100005</v>
      </c>
      <c r="N10" s="37">
        <v>2395.51340024</v>
      </c>
      <c r="O10" s="37">
        <v>1455.6964900400001</v>
      </c>
      <c r="P10" s="37">
        <v>2053.2470945800001</v>
      </c>
      <c r="Q10" s="37">
        <v>1737.8645394700002</v>
      </c>
      <c r="R10" s="37">
        <v>2465.1673296499998</v>
      </c>
      <c r="S10" s="37">
        <v>1506.26851689</v>
      </c>
      <c r="T10" s="37">
        <v>2041.8102985799999</v>
      </c>
      <c r="U10" s="37">
        <v>1913.8695140200002</v>
      </c>
      <c r="V10" s="37">
        <v>2890.0301282475812</v>
      </c>
      <c r="W10" s="37">
        <v>1762.8964720071763</v>
      </c>
      <c r="X10" s="37">
        <v>2275.399071992269</v>
      </c>
      <c r="Y10" s="37">
        <v>2237.6944526186317</v>
      </c>
      <c r="Z10" s="37">
        <v>3253.8407687058393</v>
      </c>
      <c r="AA10" s="37">
        <v>2009.7130892199993</v>
      </c>
      <c r="AB10" s="37">
        <v>2627.4149857152202</v>
      </c>
      <c r="AC10" s="37">
        <v>2363.9698095399999</v>
      </c>
      <c r="AD10" s="349"/>
    </row>
    <row r="11" spans="1:52" ht="15.75" customHeight="1" x14ac:dyDescent="0.25">
      <c r="A11" s="414" t="s">
        <v>49</v>
      </c>
      <c r="B11" s="255" t="s">
        <v>928</v>
      </c>
      <c r="C11" s="43">
        <v>-289.28066564029996</v>
      </c>
      <c r="D11" s="43">
        <v>-361.40940874963439</v>
      </c>
      <c r="E11" s="43">
        <v>-362.98215495999989</v>
      </c>
      <c r="F11" s="43">
        <v>-520.63027178999971</v>
      </c>
      <c r="G11" s="43">
        <v>-267.619682185128</v>
      </c>
      <c r="H11" s="43">
        <v>-77.041879780000002</v>
      </c>
      <c r="I11" s="43">
        <v>-309.81938072001503</v>
      </c>
      <c r="J11" s="43">
        <v>-512.5811835799999</v>
      </c>
      <c r="K11" s="43">
        <v>-214.88842287</v>
      </c>
      <c r="L11" s="43">
        <v>-352.75517790999999</v>
      </c>
      <c r="M11" s="43">
        <v>-397.26114687</v>
      </c>
      <c r="N11" s="43">
        <v>-558.57910444999982</v>
      </c>
      <c r="O11" s="43">
        <v>-325.27819716999994</v>
      </c>
      <c r="P11" s="43">
        <v>-477.52509536000002</v>
      </c>
      <c r="Q11" s="43">
        <v>-403.72947690000012</v>
      </c>
      <c r="R11" s="43">
        <v>-579.26530987000001</v>
      </c>
      <c r="S11" s="43">
        <v>-344.86080193999999</v>
      </c>
      <c r="T11" s="43">
        <v>-486.82353225999992</v>
      </c>
      <c r="U11" s="43">
        <v>-457.37699708000008</v>
      </c>
      <c r="V11" s="43">
        <v>-700.19247115000007</v>
      </c>
      <c r="W11" s="43">
        <v>-423.75628812999992</v>
      </c>
      <c r="X11" s="43">
        <v>-561.35718698999995</v>
      </c>
      <c r="Y11" s="43">
        <v>-550.52889089000007</v>
      </c>
      <c r="Z11" s="43">
        <v>-798.62474094000004</v>
      </c>
      <c r="AA11" s="43">
        <v>-494.0911009300001</v>
      </c>
      <c r="AB11" s="43">
        <v>-654.55840719999992</v>
      </c>
      <c r="AC11" s="43">
        <v>-588.97445197000013</v>
      </c>
      <c r="AD11" s="33"/>
    </row>
    <row r="12" spans="1:52" x14ac:dyDescent="0.25">
      <c r="A12" s="334"/>
      <c r="B12" s="25"/>
    </row>
    <row r="13" spans="1:52" ht="14.25" customHeight="1" x14ac:dyDescent="0.25">
      <c r="A13" s="413" t="s">
        <v>50</v>
      </c>
      <c r="B13" s="243" t="s">
        <v>1002</v>
      </c>
      <c r="C13" s="37">
        <v>985.20800000000008</v>
      </c>
      <c r="D13" s="37">
        <v>1199.3219999999999</v>
      </c>
      <c r="E13" s="37">
        <v>1189.422</v>
      </c>
      <c r="F13" s="37">
        <v>1694.8220000000001</v>
      </c>
      <c r="G13" s="37">
        <v>908.62006161289128</v>
      </c>
      <c r="H13" s="37">
        <v>278.30495801000001</v>
      </c>
      <c r="I13" s="37">
        <v>1052.497920579985</v>
      </c>
      <c r="J13" s="37">
        <v>1697.8828649599998</v>
      </c>
      <c r="K13" s="37">
        <v>713.58651024000017</v>
      </c>
      <c r="L13" s="37">
        <v>1137.9086763999999</v>
      </c>
      <c r="M13" s="37">
        <v>1289.8018832400001</v>
      </c>
      <c r="N13" s="37">
        <v>1836.8739630199998</v>
      </c>
      <c r="O13" s="37">
        <v>1130.1769617900002</v>
      </c>
      <c r="P13" s="37">
        <v>1575.5410009100003</v>
      </c>
      <c r="Q13" s="37">
        <v>1333.9540642599998</v>
      </c>
      <c r="R13" s="37">
        <v>1885.8416870100002</v>
      </c>
      <c r="S13" s="37">
        <v>1161.4077149500001</v>
      </c>
      <c r="T13" s="37">
        <v>1554.9867663200002</v>
      </c>
      <c r="U13" s="37">
        <v>1456.49690968</v>
      </c>
      <c r="V13" s="37">
        <v>2189.8376570975811</v>
      </c>
      <c r="W13" s="37">
        <v>1339.1401838771767</v>
      </c>
      <c r="X13" s="37">
        <v>1714.0418850022686</v>
      </c>
      <c r="Y13" s="37">
        <v>1687.1655617286312</v>
      </c>
      <c r="Z13" s="37">
        <v>2455.2160277658395</v>
      </c>
      <c r="AA13" s="37">
        <v>1515.6254213099994</v>
      </c>
      <c r="AB13" s="37">
        <v>1972.8531454952199</v>
      </c>
      <c r="AC13" s="37">
        <v>1774.9109785899993</v>
      </c>
      <c r="AD13" s="349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</row>
    <row r="14" spans="1:52" x14ac:dyDescent="0.25">
      <c r="A14" s="412" t="s">
        <v>806</v>
      </c>
      <c r="B14" s="245" t="s">
        <v>718</v>
      </c>
      <c r="C14" s="33">
        <v>767.07500000000005</v>
      </c>
      <c r="D14" s="33">
        <v>957.68100000000004</v>
      </c>
      <c r="E14" s="33">
        <v>974.83299999999997</v>
      </c>
      <c r="F14" s="33">
        <v>1426.3610000000001</v>
      </c>
      <c r="G14" s="33">
        <v>712.10495212977366</v>
      </c>
      <c r="H14" s="33">
        <v>194.21443371000001</v>
      </c>
      <c r="I14" s="33">
        <v>820.59318103816781</v>
      </c>
      <c r="J14" s="33">
        <v>1392.4202512799998</v>
      </c>
      <c r="K14" s="33">
        <v>565.48762460000012</v>
      </c>
      <c r="L14" s="33">
        <v>951.2892237599998</v>
      </c>
      <c r="M14" s="33">
        <v>1085.4830880900001</v>
      </c>
      <c r="N14" s="33">
        <v>1601.7776923399997</v>
      </c>
      <c r="O14" s="33">
        <v>910.78964023000026</v>
      </c>
      <c r="P14" s="33">
        <v>1328.8480222900002</v>
      </c>
      <c r="Q14" s="33">
        <v>1133.8937278699998</v>
      </c>
      <c r="R14" s="33">
        <v>1647.9458792200001</v>
      </c>
      <c r="S14" s="33">
        <v>966.0048500800001</v>
      </c>
      <c r="T14" s="33">
        <v>1351.0414873500001</v>
      </c>
      <c r="U14" s="33">
        <v>1276.91807991</v>
      </c>
      <c r="V14" s="33">
        <v>1957.6156620075812</v>
      </c>
      <c r="W14" s="33">
        <v>1180.6838950271767</v>
      </c>
      <c r="X14" s="33">
        <v>1528.6155363622686</v>
      </c>
      <c r="Y14" s="33">
        <v>1514.4862401786313</v>
      </c>
      <c r="Z14" s="33">
        <v>2239.1495062158392</v>
      </c>
      <c r="AA14" s="33">
        <v>1364.1040301099995</v>
      </c>
      <c r="AB14" s="33">
        <v>1795.04014240522</v>
      </c>
      <c r="AC14" s="33">
        <v>1648.7081609399995</v>
      </c>
      <c r="AD14" s="349"/>
    </row>
    <row r="15" spans="1:52" x14ac:dyDescent="0.25">
      <c r="A15" s="412" t="s">
        <v>807</v>
      </c>
      <c r="B15" s="245" t="s">
        <v>930</v>
      </c>
      <c r="C15" s="33">
        <v>213.65899999999999</v>
      </c>
      <c r="D15" s="33">
        <v>235.74299999999999</v>
      </c>
      <c r="E15" s="33">
        <v>210.74600000000001</v>
      </c>
      <c r="F15" s="33">
        <v>265.75099999999998</v>
      </c>
      <c r="G15" s="33">
        <v>193.34186086689311</v>
      </c>
      <c r="H15" s="33">
        <v>80.908606089999992</v>
      </c>
      <c r="I15" s="33">
        <v>228.0707695018173</v>
      </c>
      <c r="J15" s="33">
        <v>301.18654520999996</v>
      </c>
      <c r="K15" s="33">
        <v>142.89307019</v>
      </c>
      <c r="L15" s="33">
        <v>182.65431262000004</v>
      </c>
      <c r="M15" s="33">
        <v>199.75957499</v>
      </c>
      <c r="N15" s="33">
        <v>231.28801630000007</v>
      </c>
      <c r="O15" s="33">
        <v>214.30118975999997</v>
      </c>
      <c r="P15" s="33">
        <v>241.72361029999999</v>
      </c>
      <c r="Q15" s="33">
        <v>195.29640078</v>
      </c>
      <c r="R15" s="33">
        <v>231.40278520000004</v>
      </c>
      <c r="S15" s="33">
        <v>191.26122339</v>
      </c>
      <c r="T15" s="33">
        <v>198.28630317999995</v>
      </c>
      <c r="U15" s="33">
        <v>173.26424686999999</v>
      </c>
      <c r="V15" s="33">
        <v>222.30821673000003</v>
      </c>
      <c r="W15" s="33">
        <v>150.53847234</v>
      </c>
      <c r="X15" s="33">
        <v>176.89609395000002</v>
      </c>
      <c r="Y15" s="33">
        <v>162.80860929999997</v>
      </c>
      <c r="Z15" s="33">
        <v>205.50813026000003</v>
      </c>
      <c r="AA15" s="33">
        <v>145.56856886</v>
      </c>
      <c r="AB15" s="33">
        <v>171.48618789</v>
      </c>
      <c r="AC15" s="33">
        <v>120.33040349999999</v>
      </c>
      <c r="AD15" s="349"/>
    </row>
    <row r="16" spans="1:52" x14ac:dyDescent="0.25">
      <c r="A16" s="412" t="s">
        <v>51</v>
      </c>
      <c r="B16" s="239" t="s">
        <v>931</v>
      </c>
      <c r="C16" s="107">
        <v>980.73400000000004</v>
      </c>
      <c r="D16" s="107">
        <v>1193.424</v>
      </c>
      <c r="E16" s="107">
        <v>1185.579</v>
      </c>
      <c r="F16" s="107">
        <v>1692.1120000000001</v>
      </c>
      <c r="G16" s="107">
        <v>905.44681299666672</v>
      </c>
      <c r="H16" s="107">
        <v>275.12303980000002</v>
      </c>
      <c r="I16" s="107">
        <v>1048.6639505399851</v>
      </c>
      <c r="J16" s="107">
        <v>1693.6067964899999</v>
      </c>
      <c r="K16" s="107">
        <v>708.38069479000012</v>
      </c>
      <c r="L16" s="107">
        <v>1133.9435363799998</v>
      </c>
      <c r="M16" s="107">
        <v>1285.2426630800001</v>
      </c>
      <c r="N16" s="107">
        <v>1833.0657086399997</v>
      </c>
      <c r="O16" s="107">
        <v>1125.0908299900002</v>
      </c>
      <c r="P16" s="107">
        <v>1570.5716325900003</v>
      </c>
      <c r="Q16" s="107">
        <v>1329.1901286499997</v>
      </c>
      <c r="R16" s="107">
        <v>1879.3486644200002</v>
      </c>
      <c r="S16" s="107">
        <v>1157.26607347</v>
      </c>
      <c r="T16" s="107">
        <v>1549.3277905300001</v>
      </c>
      <c r="U16" s="107">
        <v>1450.18232678</v>
      </c>
      <c r="V16" s="107">
        <v>2179.9238787375812</v>
      </c>
      <c r="W16" s="107">
        <v>1331.2223673671767</v>
      </c>
      <c r="X16" s="107">
        <v>1705.5116303122686</v>
      </c>
      <c r="Y16" s="107">
        <v>1677.2948494786312</v>
      </c>
      <c r="Z16" s="107">
        <v>2444.6576364758394</v>
      </c>
      <c r="AA16" s="107">
        <v>1509.6725989699994</v>
      </c>
      <c r="AB16" s="107">
        <v>1966.5263302952199</v>
      </c>
      <c r="AC16" s="107">
        <v>1769.0385644399994</v>
      </c>
      <c r="AD16" s="349"/>
    </row>
    <row r="17" spans="1:52" x14ac:dyDescent="0.25">
      <c r="A17" s="270" t="s">
        <v>721</v>
      </c>
      <c r="B17" s="248" t="s">
        <v>932</v>
      </c>
      <c r="C17" s="43">
        <v>4.4740000000000002</v>
      </c>
      <c r="D17" s="43">
        <v>5.8979999999999997</v>
      </c>
      <c r="E17" s="43">
        <v>3.843</v>
      </c>
      <c r="F17" s="43">
        <v>2.71</v>
      </c>
      <c r="G17" s="43">
        <v>3.173248616224547</v>
      </c>
      <c r="H17" s="43">
        <v>3.181918210000001</v>
      </c>
      <c r="I17" s="43">
        <v>3.8339700399999996</v>
      </c>
      <c r="J17" s="43">
        <v>4.2760684700000002</v>
      </c>
      <c r="K17" s="43">
        <v>5.2058154500000002</v>
      </c>
      <c r="L17" s="43">
        <v>3.9651400199999998</v>
      </c>
      <c r="M17" s="43">
        <v>4.5592201599999997</v>
      </c>
      <c r="N17" s="43">
        <v>3.8082543799999997</v>
      </c>
      <c r="O17" s="43">
        <v>5.0861318000000004</v>
      </c>
      <c r="P17" s="43">
        <v>4.9693683200000018</v>
      </c>
      <c r="Q17" s="43">
        <v>4.7639356100000008</v>
      </c>
      <c r="R17" s="43">
        <v>6.4930225900000007</v>
      </c>
      <c r="S17" s="43">
        <v>4.1416414800000005</v>
      </c>
      <c r="T17" s="43">
        <v>5.6589757900000004</v>
      </c>
      <c r="U17" s="43">
        <v>6.3145828999999987</v>
      </c>
      <c r="V17" s="43">
        <v>9.9137783599999985</v>
      </c>
      <c r="W17" s="43">
        <v>7.9178165099999998</v>
      </c>
      <c r="X17" s="43">
        <v>8.5302546900000014</v>
      </c>
      <c r="Y17" s="43">
        <v>9.8707122500000004</v>
      </c>
      <c r="Z17" s="43">
        <v>10.558391289999999</v>
      </c>
      <c r="AA17" s="43">
        <v>5.95282234</v>
      </c>
      <c r="AB17" s="43">
        <v>6.3268152000000004</v>
      </c>
      <c r="AC17" s="43">
        <v>5.87241415</v>
      </c>
      <c r="AD17" s="349"/>
    </row>
    <row r="18" spans="1:52" ht="42" hidden="1" x14ac:dyDescent="0.25">
      <c r="A18" s="413" t="s">
        <v>52</v>
      </c>
      <c r="B18" s="249" t="s">
        <v>52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s="349"/>
    </row>
    <row r="19" spans="1:52" s="344" customFormat="1" ht="52.5" hidden="1" x14ac:dyDescent="0.25">
      <c r="A19" s="413" t="s">
        <v>53</v>
      </c>
      <c r="B19" s="345" t="s">
        <v>53</v>
      </c>
      <c r="C19" s="344">
        <v>0</v>
      </c>
      <c r="D19" s="344">
        <v>0</v>
      </c>
      <c r="E19" s="344">
        <v>0</v>
      </c>
      <c r="F19" s="344">
        <v>0</v>
      </c>
      <c r="G19" s="344">
        <v>0</v>
      </c>
      <c r="H19" s="344">
        <v>0</v>
      </c>
      <c r="I19" s="344">
        <v>0</v>
      </c>
      <c r="J19" s="344">
        <v>0</v>
      </c>
      <c r="K19" s="344">
        <v>0</v>
      </c>
      <c r="L19" s="344">
        <v>0</v>
      </c>
      <c r="M19" s="344">
        <v>0</v>
      </c>
      <c r="N19" s="344">
        <v>0</v>
      </c>
      <c r="O19" s="344">
        <v>0</v>
      </c>
      <c r="P19" s="344">
        <v>0</v>
      </c>
      <c r="Q19" s="344">
        <v>0</v>
      </c>
      <c r="R19" s="344">
        <v>0</v>
      </c>
      <c r="S19" s="344">
        <v>0</v>
      </c>
      <c r="T19" s="344">
        <v>0</v>
      </c>
      <c r="U19" s="344">
        <v>0</v>
      </c>
      <c r="V19" s="344">
        <v>0</v>
      </c>
      <c r="W19" s="344">
        <v>0</v>
      </c>
      <c r="X19" s="344">
        <v>0</v>
      </c>
      <c r="Y19" s="344">
        <v>0</v>
      </c>
      <c r="Z19" s="344">
        <v>0</v>
      </c>
      <c r="AA19" s="344">
        <v>0</v>
      </c>
      <c r="AB19" s="344">
        <v>0</v>
      </c>
      <c r="AC19" s="344">
        <v>0</v>
      </c>
      <c r="AD19" s="349"/>
    </row>
    <row r="20" spans="1:52" x14ac:dyDescent="0.25">
      <c r="A20" s="334"/>
      <c r="B20" s="25"/>
      <c r="C20" s="371"/>
      <c r="D20" s="371"/>
      <c r="E20" s="371"/>
      <c r="F20" s="371"/>
      <c r="G20" s="371"/>
      <c r="H20" s="371"/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371"/>
      <c r="T20" s="371"/>
      <c r="U20" s="371"/>
      <c r="V20" s="371"/>
      <c r="W20" s="371"/>
      <c r="X20" s="371"/>
      <c r="Y20" s="371"/>
      <c r="Z20" s="371"/>
      <c r="AA20" s="371"/>
      <c r="AB20" s="371"/>
      <c r="AC20" s="371"/>
      <c r="AD20" s="349"/>
    </row>
    <row r="21" spans="1:52" ht="17.25" customHeight="1" x14ac:dyDescent="0.25">
      <c r="A21" s="414" t="s">
        <v>54</v>
      </c>
      <c r="B21" s="253" t="s">
        <v>936</v>
      </c>
      <c r="C21" s="43">
        <v>-538.74016979325006</v>
      </c>
      <c r="D21" s="43">
        <v>-640.25638225192495</v>
      </c>
      <c r="E21" s="43">
        <v>-653.71832657462494</v>
      </c>
      <c r="F21" s="43">
        <v>-883.462248527425</v>
      </c>
      <c r="G21" s="43">
        <v>-500.2187153464194</v>
      </c>
      <c r="H21" s="43">
        <v>-150.98698261668054</v>
      </c>
      <c r="I21" s="43">
        <v>-611.89151255000013</v>
      </c>
      <c r="J21" s="43">
        <v>-924.74322717999996</v>
      </c>
      <c r="K21" s="43">
        <v>-424.84020985000006</v>
      </c>
      <c r="L21" s="43">
        <v>-626.93338421999999</v>
      </c>
      <c r="M21" s="43">
        <v>-739.85968444999992</v>
      </c>
      <c r="N21" s="43">
        <v>-962.28049222000004</v>
      </c>
      <c r="O21" s="43">
        <v>-629.20807096999999</v>
      </c>
      <c r="P21" s="43">
        <v>-793.39255844000002</v>
      </c>
      <c r="Q21" s="43">
        <v>-713.31687942999986</v>
      </c>
      <c r="R21" s="43">
        <v>-940.18450458999985</v>
      </c>
      <c r="S21" s="43">
        <v>-615.72702910999999</v>
      </c>
      <c r="T21" s="43">
        <v>-763.37405124999987</v>
      </c>
      <c r="U21" s="43">
        <v>-745.17662800000005</v>
      </c>
      <c r="V21" s="43">
        <v>-1071.6878325100001</v>
      </c>
      <c r="W21" s="43">
        <v>-682.53109700000005</v>
      </c>
      <c r="X21" s="43">
        <v>-805.62684444830018</v>
      </c>
      <c r="Y21" s="43">
        <v>-821.14763097000002</v>
      </c>
      <c r="Z21" s="43">
        <v>-1150.0768578898003</v>
      </c>
      <c r="AA21" s="43">
        <v>-739.92397538059993</v>
      </c>
      <c r="AB21" s="43">
        <v>-891.47791291999965</v>
      </c>
      <c r="AC21" s="43">
        <v>-834.93147028310011</v>
      </c>
      <c r="AD21" s="349"/>
    </row>
    <row r="22" spans="1:52" x14ac:dyDescent="0.25">
      <c r="A22" s="334"/>
      <c r="B22" s="25"/>
      <c r="AD22" s="349"/>
    </row>
    <row r="23" spans="1:52" ht="18.75" customHeight="1" x14ac:dyDescent="0.25">
      <c r="A23" s="413" t="s">
        <v>55</v>
      </c>
      <c r="B23" s="243" t="s">
        <v>937</v>
      </c>
      <c r="C23" s="37">
        <v>446.46799999999996</v>
      </c>
      <c r="D23" s="37">
        <v>559.45300000000009</v>
      </c>
      <c r="E23" s="37">
        <v>535.70299999999997</v>
      </c>
      <c r="F23" s="37">
        <v>811.3599999999999</v>
      </c>
      <c r="G23" s="37">
        <v>408.40134626647182</v>
      </c>
      <c r="H23" s="37">
        <v>127.31797539331947</v>
      </c>
      <c r="I23" s="37">
        <v>440.606408029985</v>
      </c>
      <c r="J23" s="37">
        <v>773.13963777999993</v>
      </c>
      <c r="K23" s="37">
        <v>288.7463003900001</v>
      </c>
      <c r="L23" s="37">
        <v>510.97529217999988</v>
      </c>
      <c r="M23" s="37">
        <v>549.94219879000036</v>
      </c>
      <c r="N23" s="37">
        <v>874.6538035699997</v>
      </c>
      <c r="O23" s="37">
        <v>501.21022190000025</v>
      </c>
      <c r="P23" s="37">
        <v>782.52182078000055</v>
      </c>
      <c r="Q23" s="37">
        <v>620.8181831400002</v>
      </c>
      <c r="R23" s="37">
        <v>945.90851285000031</v>
      </c>
      <c r="S23" s="37">
        <v>545.57284379000032</v>
      </c>
      <c r="T23" s="37">
        <v>791.61271507000015</v>
      </c>
      <c r="U23" s="37">
        <v>711.31588894000015</v>
      </c>
      <c r="V23" s="37">
        <v>1118.149824587581</v>
      </c>
      <c r="W23" s="37">
        <v>656.5259312671767</v>
      </c>
      <c r="X23" s="37">
        <v>908.41504055396786</v>
      </c>
      <c r="Y23" s="37">
        <v>866.01793075863088</v>
      </c>
      <c r="Z23" s="37">
        <v>1305.139169876039</v>
      </c>
      <c r="AA23" s="37">
        <v>775.70144592939948</v>
      </c>
      <c r="AB23" s="37">
        <v>1081.3752325752207</v>
      </c>
      <c r="AC23" s="37">
        <v>939.97950830689956</v>
      </c>
      <c r="AD23" s="349"/>
      <c r="AE23" s="3"/>
      <c r="AF23" s="3">
        <f>AE23-AD23</f>
        <v>0</v>
      </c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</row>
    <row r="24" spans="1:52" x14ac:dyDescent="0.25">
      <c r="A24" s="272" t="s">
        <v>726</v>
      </c>
      <c r="B24" s="245" t="s">
        <v>718</v>
      </c>
      <c r="C24" s="33">
        <v>394.84899999999999</v>
      </c>
      <c r="D24" s="33">
        <v>506.29300000000001</v>
      </c>
      <c r="E24" s="33">
        <v>489.17700000000002</v>
      </c>
      <c r="F24" s="33">
        <v>764.10599999999999</v>
      </c>
      <c r="G24" s="33">
        <v>373.11197052283842</v>
      </c>
      <c r="H24" s="33">
        <v>106.69090748319998</v>
      </c>
      <c r="I24" s="33">
        <v>395.82196794436771</v>
      </c>
      <c r="J24" s="33">
        <v>726.37185193919993</v>
      </c>
      <c r="K24" s="33">
        <v>262.50199770080008</v>
      </c>
      <c r="L24" s="33">
        <v>485.85148664819991</v>
      </c>
      <c r="M24" s="33">
        <v>535.17409264370031</v>
      </c>
      <c r="N24" s="33">
        <v>839.87891095119971</v>
      </c>
      <c r="O24" s="33">
        <v>464.45560880250025</v>
      </c>
      <c r="P24" s="33">
        <v>743.45652778490057</v>
      </c>
      <c r="Q24" s="33">
        <v>586.81716883900026</v>
      </c>
      <c r="R24" s="33">
        <v>911.61526687660023</v>
      </c>
      <c r="S24" s="33">
        <v>512.68613434310032</v>
      </c>
      <c r="T24" s="33">
        <v>762.51106577120015</v>
      </c>
      <c r="U24" s="33">
        <v>690.7764272531</v>
      </c>
      <c r="V24" s="33">
        <v>1105.182649126981</v>
      </c>
      <c r="W24" s="33">
        <v>638.41020756017667</v>
      </c>
      <c r="X24" s="33">
        <v>882.14561311656792</v>
      </c>
      <c r="Y24" s="33">
        <v>833.88149705403089</v>
      </c>
      <c r="Z24" s="33">
        <v>1266.8778019284389</v>
      </c>
      <c r="AA24" s="33">
        <v>745.24944992889948</v>
      </c>
      <c r="AB24" s="33">
        <v>1049.7953429574209</v>
      </c>
      <c r="AC24" s="33">
        <v>912.71280201089962</v>
      </c>
      <c r="AD24" s="349"/>
    </row>
    <row r="25" spans="1:52" x14ac:dyDescent="0.25">
      <c r="A25" s="272" t="s">
        <v>727</v>
      </c>
      <c r="B25" s="245" t="s">
        <v>930</v>
      </c>
      <c r="C25" s="33">
        <v>52.923999999999999</v>
      </c>
      <c r="D25" s="33">
        <v>57.420999999999999</v>
      </c>
      <c r="E25" s="33">
        <v>51.338000000000001</v>
      </c>
      <c r="F25" s="33">
        <v>63.491999999999997</v>
      </c>
      <c r="G25" s="33">
        <v>40.82532713072834</v>
      </c>
      <c r="H25" s="33">
        <v>19.563105236800009</v>
      </c>
      <c r="I25" s="33">
        <v>56.904992645617313</v>
      </c>
      <c r="J25" s="33">
        <v>62.886023800799975</v>
      </c>
      <c r="K25" s="33">
        <v>26.31098868920002</v>
      </c>
      <c r="L25" s="33">
        <v>36.494338671800008</v>
      </c>
      <c r="M25" s="33">
        <v>33.819856886299995</v>
      </c>
      <c r="N25" s="33">
        <v>50.4152752488</v>
      </c>
      <c r="O25" s="33">
        <v>41.8723615575</v>
      </c>
      <c r="P25" s="33">
        <v>52.11967884509999</v>
      </c>
      <c r="Q25" s="33">
        <v>48.321278561000014</v>
      </c>
      <c r="R25" s="33">
        <v>50.898053123399997</v>
      </c>
      <c r="S25" s="33">
        <v>43.534765716899969</v>
      </c>
      <c r="T25" s="33">
        <v>43.119633388799997</v>
      </c>
      <c r="U25" s="33">
        <v>39.724230676900071</v>
      </c>
      <c r="V25" s="33">
        <v>55.418977640600005</v>
      </c>
      <c r="W25" s="33">
        <v>35.600531476999969</v>
      </c>
      <c r="X25" s="33">
        <v>45.936236437400005</v>
      </c>
      <c r="Y25" s="33">
        <v>49.606030144599991</v>
      </c>
      <c r="Z25" s="33">
        <v>70.108904577600043</v>
      </c>
      <c r="AA25" s="33">
        <v>47.780859110500025</v>
      </c>
      <c r="AB25" s="33">
        <v>58.229813767799989</v>
      </c>
      <c r="AC25" s="33">
        <v>52.673185045999986</v>
      </c>
      <c r="AD25" s="349"/>
    </row>
    <row r="26" spans="1:52" x14ac:dyDescent="0.25">
      <c r="A26" s="412" t="s">
        <v>56</v>
      </c>
      <c r="B26" s="239" t="s">
        <v>938</v>
      </c>
      <c r="C26" s="107">
        <v>447.77299999999997</v>
      </c>
      <c r="D26" s="107">
        <v>563.71400000000006</v>
      </c>
      <c r="E26" s="107">
        <v>540.51499999999999</v>
      </c>
      <c r="F26" s="107">
        <v>827.59799999999996</v>
      </c>
      <c r="G26" s="107">
        <v>413.93729765356676</v>
      </c>
      <c r="H26" s="107">
        <v>126.25401271999999</v>
      </c>
      <c r="I26" s="107">
        <v>452.72696058998503</v>
      </c>
      <c r="J26" s="107">
        <v>789.25787573999992</v>
      </c>
      <c r="K26" s="107">
        <v>288.81298639000011</v>
      </c>
      <c r="L26" s="107">
        <v>522.3458253199999</v>
      </c>
      <c r="M26" s="107">
        <v>568.99394953000035</v>
      </c>
      <c r="N26" s="107">
        <v>890.29418619999967</v>
      </c>
      <c r="O26" s="107">
        <v>506.32797036000022</v>
      </c>
      <c r="P26" s="107">
        <v>795.57620663000057</v>
      </c>
      <c r="Q26" s="107">
        <v>635.13844740000025</v>
      </c>
      <c r="R26" s="107">
        <v>962.51332000000025</v>
      </c>
      <c r="S26" s="107">
        <v>556.2209000600003</v>
      </c>
      <c r="T26" s="107">
        <v>805.63069916000018</v>
      </c>
      <c r="U26" s="107">
        <v>730.5006579300001</v>
      </c>
      <c r="V26" s="107">
        <v>1160.6016267675809</v>
      </c>
      <c r="W26" s="107">
        <v>674.01073903717668</v>
      </c>
      <c r="X26" s="107">
        <v>928.08184955396791</v>
      </c>
      <c r="Y26" s="107">
        <v>883.48752719863091</v>
      </c>
      <c r="Z26" s="107">
        <v>1336.9867065060389</v>
      </c>
      <c r="AA26" s="107">
        <v>793.03030903939953</v>
      </c>
      <c r="AB26" s="107">
        <v>1108.0251567252208</v>
      </c>
      <c r="AC26" s="107">
        <v>965.38598705689958</v>
      </c>
      <c r="AD26" s="349"/>
    </row>
    <row r="27" spans="1:52" x14ac:dyDescent="0.25">
      <c r="A27" s="272" t="s">
        <v>808</v>
      </c>
      <c r="B27" s="248" t="s">
        <v>939</v>
      </c>
      <c r="C27" s="43">
        <v>-1.3049999999999999</v>
      </c>
      <c r="D27" s="43">
        <v>-4.2610000000000001</v>
      </c>
      <c r="E27" s="43">
        <v>-4.8120000000000003</v>
      </c>
      <c r="F27" s="43">
        <v>-16.238</v>
      </c>
      <c r="G27" s="43">
        <v>-5.5359513870949275</v>
      </c>
      <c r="H27" s="43">
        <v>1.0639626733194731</v>
      </c>
      <c r="I27" s="43">
        <v>-12.120552559999998</v>
      </c>
      <c r="J27" s="43">
        <v>-16.118237960000002</v>
      </c>
      <c r="K27" s="43">
        <v>-6.6686000000001966E-2</v>
      </c>
      <c r="L27" s="43">
        <v>-11.370533139999999</v>
      </c>
      <c r="M27" s="43">
        <v>-19.051750739999999</v>
      </c>
      <c r="N27" s="43">
        <v>-15.640382630000003</v>
      </c>
      <c r="O27" s="43">
        <v>-5.1177484599999978</v>
      </c>
      <c r="P27" s="43">
        <v>-13.054385850000003</v>
      </c>
      <c r="Q27" s="43">
        <v>-14.320264260000004</v>
      </c>
      <c r="R27" s="43">
        <v>-16.604807149999999</v>
      </c>
      <c r="S27" s="43">
        <v>-10.64805627</v>
      </c>
      <c r="T27" s="43">
        <v>-14.017984090000002</v>
      </c>
      <c r="U27" s="43">
        <v>-19.184768990000006</v>
      </c>
      <c r="V27" s="43">
        <v>-42.451802180000008</v>
      </c>
      <c r="W27" s="43">
        <v>-17.48480777</v>
      </c>
      <c r="X27" s="43">
        <v>-19.666809000000004</v>
      </c>
      <c r="Y27" s="43">
        <v>-17.46959644</v>
      </c>
      <c r="Z27" s="43">
        <v>-31.847536630000011</v>
      </c>
      <c r="AA27" s="43">
        <v>-17.328863110000007</v>
      </c>
      <c r="AB27" s="43">
        <v>-26.64992415</v>
      </c>
      <c r="AC27" s="43">
        <v>-25.406478749999998</v>
      </c>
      <c r="AD27" s="349"/>
    </row>
    <row r="28" spans="1:52" ht="52.5" hidden="1" x14ac:dyDescent="0.25">
      <c r="A28" s="413" t="s">
        <v>57</v>
      </c>
      <c r="B28" s="249" t="s">
        <v>57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s="349"/>
    </row>
    <row r="29" spans="1:52" s="344" customFormat="1" ht="94.5" hidden="1" x14ac:dyDescent="0.25">
      <c r="A29" s="413" t="s">
        <v>58</v>
      </c>
      <c r="B29" s="345" t="s">
        <v>58</v>
      </c>
      <c r="C29" s="344">
        <v>0</v>
      </c>
      <c r="D29" s="344">
        <v>0</v>
      </c>
      <c r="E29" s="344">
        <v>0</v>
      </c>
      <c r="F29" s="344">
        <v>0</v>
      </c>
      <c r="G29" s="344">
        <v>0</v>
      </c>
      <c r="H29" s="344">
        <v>0</v>
      </c>
      <c r="I29" s="344">
        <v>0</v>
      </c>
      <c r="J29" s="344">
        <v>0</v>
      </c>
      <c r="K29" s="344">
        <v>0</v>
      </c>
      <c r="L29" s="344">
        <v>0</v>
      </c>
      <c r="M29" s="344">
        <v>0</v>
      </c>
      <c r="N29" s="344">
        <v>0</v>
      </c>
      <c r="O29" s="344">
        <v>0</v>
      </c>
      <c r="P29" s="344">
        <v>0</v>
      </c>
      <c r="Q29" s="344">
        <v>0</v>
      </c>
      <c r="R29" s="344">
        <v>0</v>
      </c>
      <c r="S29" s="344">
        <v>0</v>
      </c>
      <c r="T29" s="344">
        <v>0</v>
      </c>
      <c r="U29" s="344">
        <v>0</v>
      </c>
      <c r="V29" s="344">
        <v>0</v>
      </c>
      <c r="W29" s="344">
        <v>0</v>
      </c>
      <c r="X29" s="344">
        <v>0</v>
      </c>
      <c r="Y29" s="344">
        <v>0</v>
      </c>
      <c r="Z29" s="344">
        <v>0</v>
      </c>
      <c r="AA29" s="344">
        <v>0</v>
      </c>
      <c r="AB29" s="344">
        <v>0</v>
      </c>
      <c r="AC29" s="344">
        <v>0</v>
      </c>
      <c r="AD29" s="349"/>
    </row>
    <row r="30" spans="1:52" x14ac:dyDescent="0.25">
      <c r="A30" s="334"/>
      <c r="B30" s="25"/>
    </row>
    <row r="31" spans="1:52" ht="15" customHeight="1" x14ac:dyDescent="0.25">
      <c r="A31" s="413" t="s">
        <v>59</v>
      </c>
      <c r="B31" s="243" t="s">
        <v>942</v>
      </c>
      <c r="C31" s="37">
        <v>158.94882399000019</v>
      </c>
      <c r="D31" s="37">
        <v>-494.26151388500011</v>
      </c>
      <c r="E31" s="37">
        <v>-477.35179277499998</v>
      </c>
      <c r="F31" s="37">
        <v>-509.8603978050001</v>
      </c>
      <c r="G31" s="37">
        <v>-475.34241310499999</v>
      </c>
      <c r="H31" s="37">
        <v>-352.56832720499995</v>
      </c>
      <c r="I31" s="37">
        <v>-450.398629755</v>
      </c>
      <c r="J31" s="37">
        <v>-604.92900574999999</v>
      </c>
      <c r="K31" s="37">
        <v>-492.40954597000007</v>
      </c>
      <c r="L31" s="37">
        <v>-436.70435568000005</v>
      </c>
      <c r="M31" s="37">
        <v>-607.8035417000001</v>
      </c>
      <c r="N31" s="37">
        <v>-624.05263622000007</v>
      </c>
      <c r="O31" s="37">
        <v>-689.86950661999992</v>
      </c>
      <c r="P31" s="37">
        <v>-684.26545682000005</v>
      </c>
      <c r="Q31" s="37">
        <v>-615.3503280000001</v>
      </c>
      <c r="R31" s="37">
        <v>-555.73248500850343</v>
      </c>
      <c r="S31" s="37">
        <v>-615.44802231000006</v>
      </c>
      <c r="T31" s="37">
        <v>-663.71444625000004</v>
      </c>
      <c r="U31" s="37">
        <v>-650.47867858000006</v>
      </c>
      <c r="V31" s="37">
        <v>-742.54041098529581</v>
      </c>
      <c r="W31" s="37">
        <v>-631.18992297</v>
      </c>
      <c r="X31" s="37">
        <v>-696.48989630999995</v>
      </c>
      <c r="Y31" s="37">
        <v>-766.13245844000016</v>
      </c>
      <c r="Z31" s="37">
        <v>-910.64079865999997</v>
      </c>
      <c r="AA31" s="37">
        <v>-738.21414983</v>
      </c>
      <c r="AB31" s="37">
        <v>-875.00621593000005</v>
      </c>
      <c r="AC31" s="37">
        <v>-802.56341265000003</v>
      </c>
      <c r="AD31" s="349"/>
    </row>
    <row r="32" spans="1:52" x14ac:dyDescent="0.25">
      <c r="A32" s="415" t="s">
        <v>60</v>
      </c>
      <c r="B32" s="245" t="s">
        <v>943</v>
      </c>
      <c r="C32" s="33">
        <v>-121.31718313999998</v>
      </c>
      <c r="D32" s="33">
        <v>-88.497463620000005</v>
      </c>
      <c r="E32" s="33">
        <v>-85.285296970000005</v>
      </c>
      <c r="F32" s="33">
        <v>-56.164332739999999</v>
      </c>
      <c r="G32" s="33">
        <v>-84.436701000000028</v>
      </c>
      <c r="H32" s="33">
        <v>-83.510233229999997</v>
      </c>
      <c r="I32" s="33">
        <v>-89.076553719999993</v>
      </c>
      <c r="J32" s="33">
        <v>-139.74554977000003</v>
      </c>
      <c r="K32" s="33">
        <v>-50.721422150000016</v>
      </c>
      <c r="L32" s="33">
        <v>-102.47571467000002</v>
      </c>
      <c r="M32" s="33">
        <v>-105.58016612000003</v>
      </c>
      <c r="N32" s="33">
        <v>-100.52250982000001</v>
      </c>
      <c r="O32" s="33">
        <v>-112.60746856999999</v>
      </c>
      <c r="P32" s="33">
        <v>-118.61096773999999</v>
      </c>
      <c r="Q32" s="33">
        <v>-106.54340083000001</v>
      </c>
      <c r="R32" s="33">
        <v>-127.89939549999997</v>
      </c>
      <c r="S32" s="33">
        <v>-107.94666312000001</v>
      </c>
      <c r="T32" s="33">
        <v>-129.93788855000003</v>
      </c>
      <c r="U32" s="33">
        <v>-124.61646968000001</v>
      </c>
      <c r="V32" s="33">
        <v>-148.50731669999999</v>
      </c>
      <c r="W32" s="33">
        <v>-138.71183930999999</v>
      </c>
      <c r="X32" s="33">
        <v>-141.47993665999999</v>
      </c>
      <c r="Y32" s="33">
        <v>-160.50362782999997</v>
      </c>
      <c r="Z32" s="33">
        <v>-191.22387377999996</v>
      </c>
      <c r="AA32" s="33">
        <v>-159.10292231</v>
      </c>
      <c r="AB32" s="33">
        <v>-193.62723107000002</v>
      </c>
      <c r="AC32" s="33">
        <v>-175.03608607999999</v>
      </c>
      <c r="AD32" s="33"/>
      <c r="AH32" s="350"/>
    </row>
    <row r="33" spans="1:35" x14ac:dyDescent="0.25">
      <c r="A33" s="415" t="s">
        <v>61</v>
      </c>
      <c r="B33" s="245" t="s">
        <v>944</v>
      </c>
      <c r="C33" s="33">
        <v>-253.27804001000001</v>
      </c>
      <c r="D33" s="33">
        <v>-280.72277797500004</v>
      </c>
      <c r="E33" s="33">
        <v>-270.04540759499997</v>
      </c>
      <c r="F33" s="33">
        <v>-341.67989469500009</v>
      </c>
      <c r="G33" s="33">
        <v>-261.102723115</v>
      </c>
      <c r="H33" s="33">
        <v>-141.13162427499998</v>
      </c>
      <c r="I33" s="33">
        <v>-263.48624918000002</v>
      </c>
      <c r="J33" s="33">
        <v>-383.35636195000006</v>
      </c>
      <c r="K33" s="33">
        <v>-317.91564582000001</v>
      </c>
      <c r="L33" s="33">
        <v>-323.56124355000003</v>
      </c>
      <c r="M33" s="33">
        <v>-378.97435097000005</v>
      </c>
      <c r="N33" s="33">
        <v>-443.87613661000006</v>
      </c>
      <c r="O33" s="33">
        <v>-412.95177445999997</v>
      </c>
      <c r="P33" s="33">
        <v>-414.84307823000006</v>
      </c>
      <c r="Q33" s="33">
        <v>-373.56839043000002</v>
      </c>
      <c r="R33" s="33">
        <v>-408.40440494527496</v>
      </c>
      <c r="S33" s="33">
        <v>-341.53632722999998</v>
      </c>
      <c r="T33" s="33">
        <v>-368.38345795000009</v>
      </c>
      <c r="U33" s="33">
        <v>-365.97251902000005</v>
      </c>
      <c r="V33" s="33">
        <v>-444.75097277989994</v>
      </c>
      <c r="W33" s="33">
        <v>-378.73207332999999</v>
      </c>
      <c r="X33" s="33">
        <v>-416.43156153000001</v>
      </c>
      <c r="Y33" s="33">
        <v>-423.31008290000011</v>
      </c>
      <c r="Z33" s="33">
        <v>-518.51505015999999</v>
      </c>
      <c r="AA33" s="33">
        <v>-418.94781675999997</v>
      </c>
      <c r="AB33" s="33">
        <v>-486.81628561999997</v>
      </c>
      <c r="AC33" s="33">
        <v>-446.96142789999999</v>
      </c>
      <c r="AD33" s="33"/>
      <c r="AH33" s="350"/>
    </row>
    <row r="34" spans="1:35" s="344" customFormat="1" x14ac:dyDescent="0.25">
      <c r="A34" s="416" t="s">
        <v>809</v>
      </c>
      <c r="B34" s="346" t="s">
        <v>1003</v>
      </c>
      <c r="C34" s="347">
        <v>0</v>
      </c>
      <c r="D34" s="347">
        <v>0</v>
      </c>
      <c r="E34" s="347">
        <v>0</v>
      </c>
      <c r="F34" s="347">
        <v>0</v>
      </c>
      <c r="G34" s="347">
        <v>0</v>
      </c>
      <c r="H34" s="347">
        <v>0</v>
      </c>
      <c r="I34" s="347">
        <v>0</v>
      </c>
      <c r="J34" s="347">
        <v>0</v>
      </c>
      <c r="K34" s="347">
        <v>0</v>
      </c>
      <c r="L34" s="347">
        <v>0</v>
      </c>
      <c r="M34" s="347">
        <v>0</v>
      </c>
      <c r="N34" s="347">
        <v>0</v>
      </c>
      <c r="O34" s="347">
        <v>0</v>
      </c>
      <c r="P34" s="347">
        <v>0</v>
      </c>
      <c r="Q34" s="347">
        <v>0</v>
      </c>
      <c r="R34" s="347">
        <v>-6.4575469999999996E-2</v>
      </c>
      <c r="S34" s="347">
        <v>-0.10049441000000001</v>
      </c>
      <c r="T34" s="347">
        <v>-0.16687558999999999</v>
      </c>
      <c r="U34" s="347">
        <v>-0.16878201999999998</v>
      </c>
      <c r="V34" s="347">
        <v>-7.2444478999999999</v>
      </c>
      <c r="W34" s="347">
        <v>-9.0693363300000005</v>
      </c>
      <c r="X34" s="347">
        <v>-12.535534720000001</v>
      </c>
      <c r="Y34" s="347">
        <v>-11.850966640000001</v>
      </c>
      <c r="Z34" s="347">
        <v>-15.99967425</v>
      </c>
      <c r="AA34" s="347">
        <v>-9.7842481500000016</v>
      </c>
      <c r="AB34" s="347">
        <v>-14.873223320000001</v>
      </c>
      <c r="AC34" s="347">
        <v>-13.64379439</v>
      </c>
      <c r="AD34" s="367"/>
      <c r="AH34" s="351"/>
    </row>
    <row r="35" spans="1:35" x14ac:dyDescent="0.25">
      <c r="A35" s="415" t="s">
        <v>62</v>
      </c>
      <c r="B35" s="245" t="s">
        <v>946</v>
      </c>
      <c r="C35" s="33">
        <v>660.90201936000017</v>
      </c>
      <c r="D35" s="33">
        <v>3.772790500000001</v>
      </c>
      <c r="E35" s="33">
        <v>7.9081534500000012</v>
      </c>
      <c r="F35" s="33">
        <v>-5.0447084999999987</v>
      </c>
      <c r="G35" s="33">
        <v>-3.8192118400000004</v>
      </c>
      <c r="H35" s="33">
        <v>-0.41952207000000019</v>
      </c>
      <c r="I35" s="33">
        <v>30.166738050000006</v>
      </c>
      <c r="J35" s="33">
        <v>53.340117080000013</v>
      </c>
      <c r="K35" s="33">
        <v>6.3040051800000008</v>
      </c>
      <c r="L35" s="33">
        <v>125.83734376000001</v>
      </c>
      <c r="M35" s="33">
        <v>13.962448200000001</v>
      </c>
      <c r="N35" s="33">
        <v>64.626891510000007</v>
      </c>
      <c r="O35" s="33">
        <v>-1.4062772199999989</v>
      </c>
      <c r="P35" s="33">
        <v>14.68857553</v>
      </c>
      <c r="Q35" s="33">
        <v>37.492538890000006</v>
      </c>
      <c r="R35" s="33">
        <v>119.50894292999999</v>
      </c>
      <c r="S35" s="33">
        <v>5.6159268200000003</v>
      </c>
      <c r="T35" s="33">
        <v>5.8996611799999998</v>
      </c>
      <c r="U35" s="33">
        <v>14.650929600000001</v>
      </c>
      <c r="V35" s="33">
        <v>40.190921759999995</v>
      </c>
      <c r="W35" s="33">
        <v>64.314062680000006</v>
      </c>
      <c r="X35" s="33">
        <v>39.459351070000004</v>
      </c>
      <c r="Y35" s="33">
        <v>-5.654008499999998</v>
      </c>
      <c r="Z35" s="33">
        <v>-20.506521750000001</v>
      </c>
      <c r="AA35" s="33">
        <v>16.39720419</v>
      </c>
      <c r="AB35" s="33">
        <v>-13.48296614</v>
      </c>
      <c r="AC35" s="33">
        <v>1.8269849799999969</v>
      </c>
      <c r="AD35" s="33"/>
      <c r="AH35" s="352"/>
    </row>
    <row r="36" spans="1:35" x14ac:dyDescent="0.25">
      <c r="A36" s="415" t="s">
        <v>818</v>
      </c>
      <c r="B36" s="246" t="s">
        <v>882</v>
      </c>
      <c r="C36" s="43">
        <v>-127.35797221999999</v>
      </c>
      <c r="D36" s="43">
        <v>-128.81406279000001</v>
      </c>
      <c r="E36" s="43">
        <v>-129.92924166</v>
      </c>
      <c r="F36" s="43">
        <v>-106.97146187</v>
      </c>
      <c r="G36" s="43">
        <v>-125.98377715000001</v>
      </c>
      <c r="H36" s="43">
        <v>-127.50694763000001</v>
      </c>
      <c r="I36" s="43">
        <v>-128.00256490499999</v>
      </c>
      <c r="J36" s="43">
        <v>-135.16721110999998</v>
      </c>
      <c r="K36" s="43">
        <v>-130.07648318</v>
      </c>
      <c r="L36" s="43">
        <v>-136.50474122000003</v>
      </c>
      <c r="M36" s="43">
        <v>-137.21147281</v>
      </c>
      <c r="N36" s="43">
        <v>-144.2808813</v>
      </c>
      <c r="O36" s="43">
        <v>-162.90398637000001</v>
      </c>
      <c r="P36" s="43">
        <v>-165.49998638000002</v>
      </c>
      <c r="Q36" s="43">
        <v>-172.73107563000005</v>
      </c>
      <c r="R36" s="43">
        <v>-138.87305202322855</v>
      </c>
      <c r="S36" s="43">
        <v>-171.48046437000002</v>
      </c>
      <c r="T36" s="43">
        <v>-171.12588533999997</v>
      </c>
      <c r="U36" s="43">
        <v>-174.37183746000002</v>
      </c>
      <c r="V36" s="43">
        <v>-182.2285953653959</v>
      </c>
      <c r="W36" s="43">
        <v>-168.99073667999997</v>
      </c>
      <c r="X36" s="43">
        <v>-165.50221447000001</v>
      </c>
      <c r="Y36" s="43">
        <v>-164.81377257000003</v>
      </c>
      <c r="Z36" s="43">
        <v>-164.39567872000003</v>
      </c>
      <c r="AA36" s="43">
        <v>-166.77636680000001</v>
      </c>
      <c r="AB36" s="43">
        <v>-166.20650978000003</v>
      </c>
      <c r="AC36" s="43">
        <v>-168.74908926000001</v>
      </c>
      <c r="AD36" s="33"/>
      <c r="AH36" s="350"/>
      <c r="AI36" s="351"/>
    </row>
    <row r="37" spans="1:35" x14ac:dyDescent="0.25">
      <c r="A37" s="334"/>
      <c r="B37" s="25"/>
    </row>
    <row r="38" spans="1:35" ht="20.25" customHeight="1" x14ac:dyDescent="0.25">
      <c r="A38" s="334" t="s">
        <v>64</v>
      </c>
      <c r="B38" s="94" t="s">
        <v>968</v>
      </c>
      <c r="C38" s="151">
        <v>626.60918456744992</v>
      </c>
      <c r="D38" s="151">
        <v>63.679302853440504</v>
      </c>
      <c r="E38" s="151">
        <v>57.214592340375532</v>
      </c>
      <c r="F38" s="151">
        <v>300.35774902757572</v>
      </c>
      <c r="G38" s="151">
        <v>-66.941066838528172</v>
      </c>
      <c r="H38" s="151">
        <v>-225.25035181168047</v>
      </c>
      <c r="I38" s="151">
        <v>-9.792221725014997</v>
      </c>
      <c r="J38" s="151">
        <v>168.21063202999994</v>
      </c>
      <c r="K38" s="151">
        <v>-203.66324557999997</v>
      </c>
      <c r="L38" s="151">
        <v>74.270936499999834</v>
      </c>
      <c r="M38" s="151">
        <v>-57.861342909999735</v>
      </c>
      <c r="N38" s="151">
        <v>250.60116734999963</v>
      </c>
      <c r="O38" s="151">
        <v>-188.65928471999968</v>
      </c>
      <c r="P38" s="151">
        <v>98.256363960000499</v>
      </c>
      <c r="Q38" s="151">
        <v>5.467855140000097</v>
      </c>
      <c r="R38" s="151">
        <v>390.17602784149688</v>
      </c>
      <c r="S38" s="151">
        <v>-69.875178519999736</v>
      </c>
      <c r="T38" s="151">
        <v>127.89826882000011</v>
      </c>
      <c r="U38" s="151">
        <v>60.837210360000086</v>
      </c>
      <c r="V38" s="151">
        <v>375.60941360228514</v>
      </c>
      <c r="W38" s="151">
        <v>25.336008297176704</v>
      </c>
      <c r="X38" s="151">
        <v>211.92514424396791</v>
      </c>
      <c r="Y38" s="151">
        <v>99.885472318630718</v>
      </c>
      <c r="Z38" s="151">
        <v>394.498371216039</v>
      </c>
      <c r="AA38" s="151">
        <v>37.487296099399487</v>
      </c>
      <c r="AB38" s="151">
        <v>206.36901664522065</v>
      </c>
      <c r="AC38" s="151">
        <v>137.41609565689953</v>
      </c>
      <c r="AD38" s="348"/>
    </row>
    <row r="39" spans="1:35" x14ac:dyDescent="0.25">
      <c r="A39" s="334"/>
      <c r="B39" s="25"/>
    </row>
    <row r="40" spans="1:35" x14ac:dyDescent="0.25">
      <c r="A40" s="417" t="s">
        <v>63</v>
      </c>
      <c r="B40" s="228" t="s">
        <v>974</v>
      </c>
      <c r="C40" s="372">
        <v>127.35797221999999</v>
      </c>
      <c r="D40" s="372">
        <v>128.81406279000001</v>
      </c>
      <c r="E40" s="372">
        <v>129.92924166</v>
      </c>
      <c r="F40" s="372">
        <v>106.97146187</v>
      </c>
      <c r="G40" s="372">
        <v>125.98377715000001</v>
      </c>
      <c r="H40" s="372">
        <v>127.50694763000001</v>
      </c>
      <c r="I40" s="372">
        <v>128.00256490499999</v>
      </c>
      <c r="J40" s="372">
        <v>135.16721110999998</v>
      </c>
      <c r="K40" s="372">
        <v>130.07648318</v>
      </c>
      <c r="L40" s="372">
        <v>136.50474122000003</v>
      </c>
      <c r="M40" s="372">
        <v>137.21147281</v>
      </c>
      <c r="N40" s="372">
        <v>144.2808813</v>
      </c>
      <c r="O40" s="372">
        <v>162.90398637000001</v>
      </c>
      <c r="P40" s="372">
        <v>165.49998638000002</v>
      </c>
      <c r="Q40" s="372">
        <v>172.73107563000005</v>
      </c>
      <c r="R40" s="372">
        <v>138.87305202322855</v>
      </c>
      <c r="S40" s="372">
        <v>171.48046437000002</v>
      </c>
      <c r="T40" s="372">
        <v>171.12588533999997</v>
      </c>
      <c r="U40" s="372">
        <v>174.37183746000002</v>
      </c>
      <c r="V40" s="372">
        <v>182.2285953653959</v>
      </c>
      <c r="W40" s="372">
        <v>168.99073667999997</v>
      </c>
      <c r="X40" s="372">
        <v>165.50221447000001</v>
      </c>
      <c r="Y40" s="372">
        <v>164.81377257000003</v>
      </c>
      <c r="Z40" s="372">
        <v>164.39567872000003</v>
      </c>
      <c r="AA40" s="372">
        <v>166.77636680000001</v>
      </c>
      <c r="AB40" s="372">
        <v>166.20650978000003</v>
      </c>
      <c r="AC40" s="372">
        <v>168.74908926000001</v>
      </c>
      <c r="AD40" s="359"/>
    </row>
    <row r="41" spans="1:35" ht="21" x14ac:dyDescent="0.25">
      <c r="A41" s="334" t="s">
        <v>819</v>
      </c>
      <c r="B41" s="231" t="s">
        <v>71</v>
      </c>
      <c r="C41" s="151">
        <v>753.96715678744988</v>
      </c>
      <c r="D41" s="151">
        <v>192.49336564344051</v>
      </c>
      <c r="E41" s="151">
        <v>187.14383400037553</v>
      </c>
      <c r="F41" s="151">
        <v>407.32921089757571</v>
      </c>
      <c r="G41" s="151">
        <v>59.042710311471836</v>
      </c>
      <c r="H41" s="151">
        <v>-97.743404181680461</v>
      </c>
      <c r="I41" s="151">
        <v>118.21034317998499</v>
      </c>
      <c r="J41" s="151">
        <v>303.37784313999992</v>
      </c>
      <c r="K41" s="151">
        <v>-73.586762399999969</v>
      </c>
      <c r="L41" s="151">
        <v>210.77567771999986</v>
      </c>
      <c r="M41" s="151">
        <v>79.350129900000269</v>
      </c>
      <c r="N41" s="151">
        <v>394.88204864999966</v>
      </c>
      <c r="O41" s="151">
        <v>-25.755298349999663</v>
      </c>
      <c r="P41" s="151">
        <v>263.75635034000049</v>
      </c>
      <c r="Q41" s="151">
        <v>178.19893077000015</v>
      </c>
      <c r="R41" s="151">
        <v>529.0490798647254</v>
      </c>
      <c r="S41" s="151">
        <v>101.60528585000029</v>
      </c>
      <c r="T41" s="151">
        <v>299.02415416000008</v>
      </c>
      <c r="U41" s="151">
        <v>235.20904782000011</v>
      </c>
      <c r="V41" s="151">
        <v>557.83800896768105</v>
      </c>
      <c r="W41" s="151">
        <v>194.32674497717667</v>
      </c>
      <c r="X41" s="151">
        <v>377.42735871396792</v>
      </c>
      <c r="Y41" s="151">
        <v>264.69924488863074</v>
      </c>
      <c r="Z41" s="151">
        <v>558.89404993603898</v>
      </c>
      <c r="AA41" s="151">
        <v>204.26366289939949</v>
      </c>
      <c r="AB41" s="151">
        <v>372.57552642522069</v>
      </c>
      <c r="AC41" s="151">
        <v>306.16518491689953</v>
      </c>
      <c r="AD41" s="348"/>
    </row>
    <row r="42" spans="1:35" x14ac:dyDescent="0.25">
      <c r="A42" s="418">
        <v>1</v>
      </c>
      <c r="B42" s="154" t="s">
        <v>975</v>
      </c>
      <c r="C42" s="33">
        <v>-2.1993617700000279</v>
      </c>
      <c r="D42" s="33">
        <v>-2.4450868600000004</v>
      </c>
      <c r="E42" s="33">
        <v>-3.0063079200000007</v>
      </c>
      <c r="F42" s="33">
        <v>6.503985909999999</v>
      </c>
      <c r="G42" s="33">
        <v>4.3376533699999991</v>
      </c>
      <c r="H42" s="33">
        <v>12.88484221</v>
      </c>
      <c r="I42" s="33">
        <v>21.174124800000001</v>
      </c>
      <c r="J42" s="33">
        <v>40.918099929999997</v>
      </c>
      <c r="K42" s="33">
        <v>-1.9455544400000004</v>
      </c>
      <c r="L42" s="33">
        <v>49.533338620000023</v>
      </c>
      <c r="M42" s="33">
        <v>-5.3612691600000009</v>
      </c>
      <c r="N42" s="33">
        <v>-24.553061829999994</v>
      </c>
      <c r="O42" s="33">
        <v>6.2620782999999998</v>
      </c>
      <c r="P42" s="33">
        <v>2.5184173800000007</v>
      </c>
      <c r="Q42" s="33">
        <v>7.9173934700000013</v>
      </c>
      <c r="R42" s="33">
        <v>13.400204180000001</v>
      </c>
      <c r="S42" s="33">
        <v>0.97714649999999936</v>
      </c>
      <c r="T42" s="33">
        <v>0.78262934000000028</v>
      </c>
      <c r="U42" s="33">
        <v>2.2399433599999994</v>
      </c>
      <c r="V42" s="33">
        <v>5.9784735200000014</v>
      </c>
      <c r="W42" s="33">
        <v>-2.9230792400000061</v>
      </c>
      <c r="X42" s="33">
        <v>-25.960322039999998</v>
      </c>
      <c r="Y42" s="33">
        <v>3.5975351499999997</v>
      </c>
      <c r="Z42" s="33">
        <v>72.115179439999991</v>
      </c>
      <c r="AA42" s="33">
        <v>-8.6908833599999991</v>
      </c>
      <c r="AB42" s="33">
        <v>16.080900740000004</v>
      </c>
      <c r="AC42" s="33">
        <v>2.2652349800000033</v>
      </c>
      <c r="AD42" s="33"/>
    </row>
    <row r="43" spans="1:35" x14ac:dyDescent="0.25">
      <c r="A43" s="418">
        <v>2</v>
      </c>
      <c r="B43" s="154" t="s">
        <v>976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33">
        <v>0</v>
      </c>
      <c r="X43" s="33">
        <v>0</v>
      </c>
      <c r="Y43" s="33">
        <v>0</v>
      </c>
      <c r="Z43" s="33">
        <v>0</v>
      </c>
      <c r="AA43" s="33">
        <v>0</v>
      </c>
      <c r="AB43" s="33">
        <v>0</v>
      </c>
      <c r="AC43" s="33">
        <v>0</v>
      </c>
      <c r="AD43" s="33"/>
    </row>
    <row r="44" spans="1:35" x14ac:dyDescent="0.25">
      <c r="A44" s="418">
        <v>3</v>
      </c>
      <c r="B44" s="154" t="s">
        <v>977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/>
    </row>
    <row r="45" spans="1:35" x14ac:dyDescent="0.25">
      <c r="A45" s="418">
        <v>4</v>
      </c>
      <c r="B45" s="154" t="s">
        <v>978</v>
      </c>
      <c r="C45" s="33">
        <v>6.2777059</v>
      </c>
      <c r="D45" s="33">
        <v>6.7432612899999995</v>
      </c>
      <c r="E45" s="33">
        <v>7.5722807700000008</v>
      </c>
      <c r="F45" s="33">
        <v>11.13637153</v>
      </c>
      <c r="G45" s="33">
        <v>8.5849382100000007</v>
      </c>
      <c r="H45" s="33">
        <v>0.87489710000000009</v>
      </c>
      <c r="I45" s="33">
        <v>3.7119713500000002</v>
      </c>
      <c r="J45" s="33">
        <v>3.79723079</v>
      </c>
      <c r="K45" s="33">
        <v>3.5989828799999999</v>
      </c>
      <c r="L45" s="33">
        <v>2.3649874399999997</v>
      </c>
      <c r="M45" s="33">
        <v>2.1166632500000002</v>
      </c>
      <c r="N45" s="33">
        <v>4.3577797</v>
      </c>
      <c r="O45" s="33">
        <v>2.7566009399999998</v>
      </c>
      <c r="P45" s="33">
        <v>1.89912215</v>
      </c>
      <c r="Q45" s="33">
        <v>2.0443347799999998</v>
      </c>
      <c r="R45" s="33">
        <v>2.5474719000000006</v>
      </c>
      <c r="S45" s="33">
        <v>1.2073453999999999</v>
      </c>
      <c r="T45" s="33">
        <v>2.32542275</v>
      </c>
      <c r="U45" s="33">
        <v>3.3098054300000004</v>
      </c>
      <c r="V45" s="33">
        <v>4.8439630099999995</v>
      </c>
      <c r="W45" s="33">
        <v>3.7435198999999999</v>
      </c>
      <c r="X45" s="33">
        <v>4.2050579799999994</v>
      </c>
      <c r="Y45" s="33">
        <v>4.0943388200000008</v>
      </c>
      <c r="Z45" s="33">
        <v>2.9154628300000001</v>
      </c>
      <c r="AA45" s="33">
        <v>0.90865491999999992</v>
      </c>
      <c r="AB45" s="33">
        <v>1.9371866099999999</v>
      </c>
      <c r="AC45" s="33">
        <v>4.4327287900000005</v>
      </c>
      <c r="AD45" s="33"/>
    </row>
    <row r="46" spans="1:35" x14ac:dyDescent="0.25">
      <c r="A46" s="418">
        <v>5</v>
      </c>
      <c r="B46" s="154" t="s">
        <v>979</v>
      </c>
      <c r="C46" s="33">
        <v>-658.70265759000006</v>
      </c>
      <c r="D46" s="33">
        <v>-1.3277036400000002</v>
      </c>
      <c r="E46" s="33">
        <v>-4.9018455300000001</v>
      </c>
      <c r="F46" s="33">
        <v>-1.4592774100000001</v>
      </c>
      <c r="G46" s="33">
        <v>-0.51844153000000004</v>
      </c>
      <c r="H46" s="33">
        <v>-12.465320140000001</v>
      </c>
      <c r="I46" s="33">
        <v>-51.340862850000008</v>
      </c>
      <c r="J46" s="33">
        <v>-94.25821701000001</v>
      </c>
      <c r="K46" s="33">
        <v>-4.3584507400000003</v>
      </c>
      <c r="L46" s="33">
        <v>-175.37068238000001</v>
      </c>
      <c r="M46" s="33">
        <v>-8.6011790400000017</v>
      </c>
      <c r="N46" s="33">
        <v>-40.073829680000003</v>
      </c>
      <c r="O46" s="33">
        <v>-4.85580108</v>
      </c>
      <c r="P46" s="33">
        <v>-17.20699291</v>
      </c>
      <c r="Q46" s="33">
        <v>-45.409932359999999</v>
      </c>
      <c r="R46" s="33">
        <v>-132.90914710999999</v>
      </c>
      <c r="S46" s="33">
        <v>-6.5930733200000002</v>
      </c>
      <c r="T46" s="33">
        <v>-6.6822905199999996</v>
      </c>
      <c r="U46" s="33">
        <v>-16.890872959999999</v>
      </c>
      <c r="V46" s="33">
        <v>-46.169395279999996</v>
      </c>
      <c r="W46" s="33">
        <v>-61.390983439999999</v>
      </c>
      <c r="X46" s="33">
        <v>-13.499029029999999</v>
      </c>
      <c r="Y46" s="33">
        <v>2.0564733500000001</v>
      </c>
      <c r="Z46" s="33">
        <v>-51.608657690000001</v>
      </c>
      <c r="AA46" s="33">
        <v>-7.7063208300000019</v>
      </c>
      <c r="AB46" s="33">
        <v>-2.5979345999999994</v>
      </c>
      <c r="AC46" s="33">
        <v>-4.0922199599999995</v>
      </c>
      <c r="AD46" s="33"/>
    </row>
    <row r="47" spans="1:35" x14ac:dyDescent="0.25">
      <c r="A47" s="418">
        <v>6</v>
      </c>
      <c r="B47" s="154" t="s">
        <v>980</v>
      </c>
      <c r="C47" s="33">
        <v>0</v>
      </c>
      <c r="D47" s="33">
        <v>0</v>
      </c>
      <c r="E47" s="33">
        <v>0</v>
      </c>
      <c r="F47" s="33">
        <v>1.7664891400000002</v>
      </c>
      <c r="G47" s="33">
        <v>1.3638257900000001</v>
      </c>
      <c r="H47" s="33">
        <v>2.22022071</v>
      </c>
      <c r="I47" s="33">
        <v>2.1567368499999997</v>
      </c>
      <c r="J47" s="33">
        <v>4.9261668099999998</v>
      </c>
      <c r="K47" s="33">
        <v>0.65268550000000003</v>
      </c>
      <c r="L47" s="33">
        <v>5.3673243800000003</v>
      </c>
      <c r="M47" s="33">
        <v>1.0147457500000001</v>
      </c>
      <c r="N47" s="33">
        <v>-0.67396963999999993</v>
      </c>
      <c r="O47" s="33">
        <v>2.9165915999999998</v>
      </c>
      <c r="P47" s="33">
        <v>2.9800090199999998</v>
      </c>
      <c r="Q47" s="33">
        <v>2.1707764200000002</v>
      </c>
      <c r="R47" s="33">
        <v>2.6816059000000001</v>
      </c>
      <c r="S47" s="33">
        <v>3.2863665299999996</v>
      </c>
      <c r="T47" s="33">
        <v>5.0480011100000004</v>
      </c>
      <c r="U47" s="33">
        <v>7.9949052499999995</v>
      </c>
      <c r="V47" s="33">
        <v>14.208496309999999</v>
      </c>
      <c r="W47" s="33">
        <v>13.113302260000001</v>
      </c>
      <c r="X47" s="33">
        <v>5.9348501400000009</v>
      </c>
      <c r="Y47" s="33">
        <v>10.621673289999999</v>
      </c>
      <c r="Z47" s="33">
        <v>-2.5274025699999991</v>
      </c>
      <c r="AA47" s="33">
        <v>16.436432780000004</v>
      </c>
      <c r="AB47" s="33">
        <v>28.834217170000002</v>
      </c>
      <c r="AC47" s="33">
        <v>9.416784830000001</v>
      </c>
      <c r="AD47" s="33"/>
    </row>
    <row r="48" spans="1:35" ht="16.5" customHeight="1" x14ac:dyDescent="0.25">
      <c r="A48" s="334" t="s">
        <v>820</v>
      </c>
      <c r="B48" s="231" t="s">
        <v>981</v>
      </c>
      <c r="C48" s="151">
        <v>99.342843327449827</v>
      </c>
      <c r="D48" s="151">
        <v>195.46383643344049</v>
      </c>
      <c r="E48" s="151">
        <v>186.80796132037551</v>
      </c>
      <c r="F48" s="151">
        <v>425.27678006757566</v>
      </c>
      <c r="G48" s="151">
        <v>72.810686151471842</v>
      </c>
      <c r="H48" s="151">
        <v>-94.228764301680457</v>
      </c>
      <c r="I48" s="151">
        <v>93.912313329984997</v>
      </c>
      <c r="J48" s="151">
        <v>258.7611236599999</v>
      </c>
      <c r="K48" s="151">
        <v>-75.639099199999961</v>
      </c>
      <c r="L48" s="151">
        <v>92.670645779999845</v>
      </c>
      <c r="M48" s="151">
        <v>68.519090700000262</v>
      </c>
      <c r="N48" s="151">
        <v>333.93896719999964</v>
      </c>
      <c r="O48" s="151">
        <v>-18.675828589999664</v>
      </c>
      <c r="P48" s="151">
        <v>253.94690598000051</v>
      </c>
      <c r="Q48" s="151">
        <v>144.92150308000015</v>
      </c>
      <c r="R48" s="151">
        <v>414.76921473472538</v>
      </c>
      <c r="S48" s="151">
        <v>100.48307096000028</v>
      </c>
      <c r="T48" s="151">
        <v>300.49791684000007</v>
      </c>
      <c r="U48" s="151">
        <v>231.86282890000012</v>
      </c>
      <c r="V48" s="151">
        <v>536.69954652768104</v>
      </c>
      <c r="W48" s="151">
        <v>146.86950445717667</v>
      </c>
      <c r="X48" s="151">
        <v>348.10791576396792</v>
      </c>
      <c r="Y48" s="151">
        <v>285.06926549863073</v>
      </c>
      <c r="Z48" s="151">
        <v>579.788631946039</v>
      </c>
      <c r="AA48" s="151">
        <v>205.21154640939949</v>
      </c>
      <c r="AB48" s="151">
        <v>416.82989634522073</v>
      </c>
      <c r="AC48" s="151">
        <v>318.1877135568995</v>
      </c>
      <c r="AD48" s="348"/>
    </row>
    <row r="49" spans="1:30" x14ac:dyDescent="0.25">
      <c r="A49" s="179"/>
      <c r="B49" s="20"/>
    </row>
    <row r="50" spans="1:30" ht="13.5" customHeight="1" x14ac:dyDescent="0.25">
      <c r="A50" s="419" t="s">
        <v>821</v>
      </c>
      <c r="B50" s="225" t="s">
        <v>982</v>
      </c>
      <c r="C50" s="373">
        <v>9.8711040315984017E-2</v>
      </c>
      <c r="D50" s="373">
        <v>0.16313160855170067</v>
      </c>
      <c r="E50" s="373">
        <v>0.15720808277899476</v>
      </c>
      <c r="F50" s="373">
        <v>0.25109534398915034</v>
      </c>
      <c r="G50" s="373">
        <v>8.0133258363485407E-2</v>
      </c>
      <c r="H50" s="373">
        <v>-0.33858097597490394</v>
      </c>
      <c r="I50" s="373">
        <v>8.9228027432333615E-2</v>
      </c>
      <c r="J50" s="373">
        <v>0.15240222338076073</v>
      </c>
      <c r="K50" s="373">
        <v>-0.10599849929136175</v>
      </c>
      <c r="L50" s="373">
        <v>8.143944035402019E-2</v>
      </c>
      <c r="M50" s="373">
        <v>5.3123732869639922E-2</v>
      </c>
      <c r="N50" s="373">
        <v>0.18179743081064278</v>
      </c>
      <c r="O50" s="373">
        <v>-1.6524694115530775E-2</v>
      </c>
      <c r="P50" s="373">
        <v>0.16118076637378903</v>
      </c>
      <c r="Q50" s="373">
        <v>0.10864054989809127</v>
      </c>
      <c r="R50" s="373">
        <v>0.21993851211993382</v>
      </c>
      <c r="S50" s="373">
        <v>8.6518342926907618E-2</v>
      </c>
      <c r="T50" s="373">
        <v>0.1932478933895703</v>
      </c>
      <c r="U50" s="373">
        <v>0.15919211867805583</v>
      </c>
      <c r="V50" s="373">
        <v>0.24508645414337454</v>
      </c>
      <c r="W50" s="373">
        <v>0.10967448085378884</v>
      </c>
      <c r="X50" s="373">
        <v>0.20309183737567019</v>
      </c>
      <c r="Y50" s="373">
        <v>0.16896342123446101</v>
      </c>
      <c r="Z50" s="373">
        <v>0.23614566921576605</v>
      </c>
      <c r="AA50" s="373">
        <v>0.13539727133372384</v>
      </c>
      <c r="AB50" s="373">
        <v>0.21128277961134775</v>
      </c>
      <c r="AC50" s="373">
        <v>0.17926967458935314</v>
      </c>
      <c r="AD50" s="368"/>
    </row>
    <row r="51" spans="1:30" x14ac:dyDescent="0.25">
      <c r="A51" s="179" t="s">
        <v>822</v>
      </c>
      <c r="B51" s="227" t="s">
        <v>983</v>
      </c>
      <c r="C51" s="374">
        <v>0.10133362924903333</v>
      </c>
      <c r="D51" s="374">
        <v>0.16378408699623745</v>
      </c>
      <c r="E51" s="374">
        <v>0.15756693230319133</v>
      </c>
      <c r="F51" s="374">
        <v>0.25132875073107591</v>
      </c>
      <c r="G51" s="374">
        <v>8.0414095125585117E-2</v>
      </c>
      <c r="H51" s="374">
        <v>-0.34249681295386897</v>
      </c>
      <c r="I51" s="374">
        <v>8.955424974952847E-2</v>
      </c>
      <c r="J51" s="374">
        <v>0.15278701301641109</v>
      </c>
      <c r="K51" s="374">
        <v>-0.10677747114836778</v>
      </c>
      <c r="L51" s="374">
        <v>8.172421536599743E-2</v>
      </c>
      <c r="M51" s="374">
        <v>5.3312181946869659E-2</v>
      </c>
      <c r="N51" s="374">
        <v>0.18217512096047983</v>
      </c>
      <c r="O51" s="374">
        <v>-1.6599396326219863E-2</v>
      </c>
      <c r="P51" s="374">
        <v>0.16169075049523302</v>
      </c>
      <c r="Q51" s="374">
        <v>0.10902992728902568</v>
      </c>
      <c r="R51" s="374">
        <v>0.22069838481127738</v>
      </c>
      <c r="S51" s="374">
        <v>8.6827976092574116E-2</v>
      </c>
      <c r="T51" s="374">
        <v>0.19395373830944102</v>
      </c>
      <c r="U51" s="374">
        <v>0.15988529484760083</v>
      </c>
      <c r="V51" s="374">
        <v>0.24620104938640788</v>
      </c>
      <c r="W51" s="374">
        <v>0.11032680043353511</v>
      </c>
      <c r="X51" s="374">
        <v>0.20410761766557495</v>
      </c>
      <c r="Y51" s="374">
        <v>0.16995775405095973</v>
      </c>
      <c r="Z51" s="374">
        <v>0.23716557414634493</v>
      </c>
      <c r="AA51" s="374">
        <v>0.13593115921253965</v>
      </c>
      <c r="AB51" s="374">
        <v>0.2119625300326618</v>
      </c>
      <c r="AC51" s="374">
        <v>0.17986476945889751</v>
      </c>
      <c r="AD51" s="368"/>
    </row>
  </sheetData>
  <phoneticPr fontId="11" type="noConversion"/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4D531-0D6C-4868-BBDB-06E1384FCDC2}">
  <dimension ref="A1:BD51"/>
  <sheetViews>
    <sheetView showGridLines="0" zoomScaleNormal="100" workbookViewId="0">
      <pane xSplit="2" ySplit="9" topLeftCell="W10" activePane="bottomRight" state="frozen"/>
      <selection activeCell="AC53" sqref="AC53"/>
      <selection pane="topRight" activeCell="AC53" sqref="AC53"/>
      <selection pane="bottomLeft" activeCell="AC53" sqref="AC53"/>
      <selection pane="bottomRight"/>
    </sheetView>
  </sheetViews>
  <sheetFormatPr defaultRowHeight="15" x14ac:dyDescent="0.25"/>
  <cols>
    <col min="1" max="1" width="5.7109375" customWidth="1"/>
    <col min="2" max="2" width="64.140625" bestFit="1" customWidth="1"/>
    <col min="3" max="22" width="9.140625" customWidth="1"/>
    <col min="23" max="29" width="9.85546875" customWidth="1"/>
    <col min="30" max="30" width="12.7109375" customWidth="1"/>
  </cols>
  <sheetData>
    <row r="1" spans="1:56" ht="7.5" hidden="1" customHeight="1" x14ac:dyDescent="0.25"/>
    <row r="2" spans="1:56" ht="3" customHeight="1" x14ac:dyDescent="0.25"/>
    <row r="3" spans="1:56" ht="7.5" customHeight="1" x14ac:dyDescent="0.25"/>
    <row r="6" spans="1:56" ht="9" customHeight="1" x14ac:dyDescent="0.25"/>
    <row r="7" spans="1:56" ht="9" customHeight="1" x14ac:dyDescent="0.25"/>
    <row r="8" spans="1:56" x14ac:dyDescent="0.25">
      <c r="B8" s="343" t="s">
        <v>1004</v>
      </c>
      <c r="C8" s="22" t="s">
        <v>1120</v>
      </c>
      <c r="D8" s="22" t="s">
        <v>1121</v>
      </c>
      <c r="E8" s="22" t="s">
        <v>1122</v>
      </c>
      <c r="F8" s="22" t="s">
        <v>1123</v>
      </c>
      <c r="G8" s="22" t="s">
        <v>1124</v>
      </c>
      <c r="H8" s="22" t="s">
        <v>1125</v>
      </c>
      <c r="I8" s="22" t="s">
        <v>1126</v>
      </c>
      <c r="J8" s="22" t="s">
        <v>1127</v>
      </c>
      <c r="K8" s="22" t="s">
        <v>1128</v>
      </c>
      <c r="L8" s="22" t="s">
        <v>1129</v>
      </c>
      <c r="M8" s="22" t="s">
        <v>1130</v>
      </c>
      <c r="N8" s="22" t="s">
        <v>1131</v>
      </c>
      <c r="O8" s="22" t="s">
        <v>1132</v>
      </c>
      <c r="P8" s="22" t="s">
        <v>1133</v>
      </c>
      <c r="Q8" s="22" t="s">
        <v>1134</v>
      </c>
      <c r="R8" s="22" t="s">
        <v>1135</v>
      </c>
      <c r="S8" s="22" t="s">
        <v>1136</v>
      </c>
      <c r="T8" s="22" t="s">
        <v>1137</v>
      </c>
      <c r="U8" s="22" t="s">
        <v>1138</v>
      </c>
      <c r="V8" s="22" t="s">
        <v>1112</v>
      </c>
      <c r="W8" s="370" t="s">
        <v>1113</v>
      </c>
      <c r="X8" s="370" t="s">
        <v>1114</v>
      </c>
      <c r="Y8" s="370" t="s">
        <v>1115</v>
      </c>
      <c r="Z8" s="370" t="s">
        <v>1116</v>
      </c>
      <c r="AA8" s="370" t="s">
        <v>1117</v>
      </c>
      <c r="AB8" s="370" t="s">
        <v>1118</v>
      </c>
      <c r="AC8" s="370" t="s">
        <v>1119</v>
      </c>
      <c r="AD8" s="369"/>
    </row>
    <row r="9" spans="1:56" x14ac:dyDescent="0.25">
      <c r="A9" s="20"/>
      <c r="B9" s="109" t="s">
        <v>1001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119"/>
      <c r="X9" s="119"/>
      <c r="Y9" s="119"/>
      <c r="Z9" s="119"/>
      <c r="AA9" s="119"/>
      <c r="AB9" s="119"/>
      <c r="AC9" s="119"/>
      <c r="AD9" s="69"/>
    </row>
    <row r="10" spans="1:56" ht="15" customHeight="1" x14ac:dyDescent="0.25">
      <c r="A10" s="413" t="s">
        <v>785</v>
      </c>
      <c r="B10" s="243" t="s">
        <v>927</v>
      </c>
      <c r="C10" s="37">
        <v>1297.9386126209995</v>
      </c>
      <c r="D10" s="37">
        <v>1559.6066077399998</v>
      </c>
      <c r="E10" s="37">
        <v>1551.2668666500003</v>
      </c>
      <c r="F10" s="37">
        <v>2214.3106671500004</v>
      </c>
      <c r="G10" s="37">
        <v>1176.2397437980194</v>
      </c>
      <c r="H10" s="37">
        <v>355.34683778999994</v>
      </c>
      <c r="I10" s="37">
        <v>1362.31730135</v>
      </c>
      <c r="J10" s="37">
        <v>2210.46404854</v>
      </c>
      <c r="K10" s="37">
        <v>928.47493310999982</v>
      </c>
      <c r="L10" s="37">
        <v>1490.66385431</v>
      </c>
      <c r="M10" s="37">
        <v>1687.0630301100005</v>
      </c>
      <c r="N10" s="37">
        <v>2395.51340024</v>
      </c>
      <c r="O10" s="37">
        <v>1455.6964900400001</v>
      </c>
      <c r="P10" s="37">
        <v>2053.2470945800001</v>
      </c>
      <c r="Q10" s="37">
        <v>1737.8645394699997</v>
      </c>
      <c r="R10" s="37">
        <v>2465.1673296499998</v>
      </c>
      <c r="S10" s="37">
        <v>1506.26851689</v>
      </c>
      <c r="T10" s="37">
        <v>2041.8102985799999</v>
      </c>
      <c r="U10" s="37">
        <v>1913.8695140200002</v>
      </c>
      <c r="V10" s="37">
        <v>2890.0301282475812</v>
      </c>
      <c r="W10" s="37">
        <v>1762.8964720071763</v>
      </c>
      <c r="X10" s="37">
        <v>2275.399071992269</v>
      </c>
      <c r="Y10" s="37">
        <v>2237.6944526186317</v>
      </c>
      <c r="Z10" s="37">
        <v>3253.8407687058393</v>
      </c>
      <c r="AA10" s="37">
        <v>2009.7130892199993</v>
      </c>
      <c r="AB10" s="37">
        <v>2627.4149857152202</v>
      </c>
      <c r="AC10" s="37">
        <v>2363.9698095399999</v>
      </c>
      <c r="AD10" s="349"/>
    </row>
    <row r="11" spans="1:56" ht="15" customHeight="1" x14ac:dyDescent="0.25">
      <c r="A11" s="414" t="s">
        <v>49</v>
      </c>
      <c r="B11" s="255" t="s">
        <v>928</v>
      </c>
      <c r="C11" s="43">
        <v>-289.28066564030001</v>
      </c>
      <c r="D11" s="43">
        <v>-361.40940874963439</v>
      </c>
      <c r="E11" s="43">
        <v>-362.98215495999989</v>
      </c>
      <c r="F11" s="43">
        <v>-520.63027178999982</v>
      </c>
      <c r="G11" s="43">
        <v>-267.619682185128</v>
      </c>
      <c r="H11" s="43">
        <v>-77.041879780000002</v>
      </c>
      <c r="I11" s="43">
        <v>-309.81938072001503</v>
      </c>
      <c r="J11" s="43">
        <v>-512.5811835799999</v>
      </c>
      <c r="K11" s="43">
        <v>-214.88842287000003</v>
      </c>
      <c r="L11" s="43">
        <v>-352.75517790999999</v>
      </c>
      <c r="M11" s="43">
        <v>-397.26114687000006</v>
      </c>
      <c r="N11" s="43">
        <v>-558.57910444999993</v>
      </c>
      <c r="O11" s="43">
        <v>-325.27819716999994</v>
      </c>
      <c r="P11" s="43">
        <v>-477.52509536000002</v>
      </c>
      <c r="Q11" s="43">
        <v>-403.72947690000012</v>
      </c>
      <c r="R11" s="43">
        <v>-579.26530987000001</v>
      </c>
      <c r="S11" s="43">
        <v>-344.86080193999999</v>
      </c>
      <c r="T11" s="43">
        <v>-486.82353225999992</v>
      </c>
      <c r="U11" s="43">
        <v>-457.37699708000008</v>
      </c>
      <c r="V11" s="43">
        <v>-700.19247115000007</v>
      </c>
      <c r="W11" s="43">
        <v>-423.75628812999992</v>
      </c>
      <c r="X11" s="43">
        <v>-561.35718698999995</v>
      </c>
      <c r="Y11" s="43">
        <v>-550.52889089000007</v>
      </c>
      <c r="Z11" s="43">
        <v>-798.62474094000004</v>
      </c>
      <c r="AA11" s="43">
        <v>-494.0911009300001</v>
      </c>
      <c r="AB11" s="43">
        <v>-654.55840720000003</v>
      </c>
      <c r="AC11" s="43">
        <v>-588.97445197000013</v>
      </c>
      <c r="AD11" s="33"/>
    </row>
    <row r="12" spans="1:56" x14ac:dyDescent="0.25">
      <c r="A12" s="334"/>
      <c r="B12" s="25"/>
    </row>
    <row r="13" spans="1:56" ht="17.25" customHeight="1" x14ac:dyDescent="0.25">
      <c r="A13" s="413" t="s">
        <v>50</v>
      </c>
      <c r="B13" s="243" t="s">
        <v>1002</v>
      </c>
      <c r="C13" s="37">
        <v>985.20800000000008</v>
      </c>
      <c r="D13" s="37">
        <v>1199.3219999999999</v>
      </c>
      <c r="E13" s="37">
        <v>1189.422</v>
      </c>
      <c r="F13" s="37">
        <v>1694.8220000000001</v>
      </c>
      <c r="G13" s="37">
        <v>908.62006161289128</v>
      </c>
      <c r="H13" s="37">
        <v>278.30495801000001</v>
      </c>
      <c r="I13" s="37">
        <v>1052.4979205799848</v>
      </c>
      <c r="J13" s="37">
        <v>1697.8828649599998</v>
      </c>
      <c r="K13" s="37">
        <v>713.58651024000017</v>
      </c>
      <c r="L13" s="37">
        <v>1137.9086763999999</v>
      </c>
      <c r="M13" s="37">
        <v>1289.8018832400001</v>
      </c>
      <c r="N13" s="37">
        <v>1836.8739630199998</v>
      </c>
      <c r="O13" s="37">
        <v>1130.1769617900002</v>
      </c>
      <c r="P13" s="37">
        <v>1575.5410009100003</v>
      </c>
      <c r="Q13" s="37">
        <v>1333.9540642600002</v>
      </c>
      <c r="R13" s="37">
        <v>1885.8416870100002</v>
      </c>
      <c r="S13" s="37">
        <v>1161.4077149500001</v>
      </c>
      <c r="T13" s="37">
        <v>1554.9867663200002</v>
      </c>
      <c r="U13" s="37">
        <v>1456.49690968</v>
      </c>
      <c r="V13" s="37">
        <v>2189.8376570975811</v>
      </c>
      <c r="W13" s="37">
        <v>1339.1401838771767</v>
      </c>
      <c r="X13" s="37">
        <v>1714.0418850022686</v>
      </c>
      <c r="Y13" s="37">
        <v>1687.1655617286312</v>
      </c>
      <c r="Z13" s="37">
        <v>2455.2160277658395</v>
      </c>
      <c r="AA13" s="37">
        <v>1515.6254213099994</v>
      </c>
      <c r="AB13" s="37">
        <v>1972.8531454952199</v>
      </c>
      <c r="AC13" s="37">
        <v>1774.9109785899993</v>
      </c>
      <c r="AD13" s="349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</row>
    <row r="14" spans="1:56" x14ac:dyDescent="0.25">
      <c r="A14" s="412" t="s">
        <v>806</v>
      </c>
      <c r="B14" s="245" t="s">
        <v>718</v>
      </c>
      <c r="C14" s="33">
        <v>767.07500000000005</v>
      </c>
      <c r="D14" s="33">
        <v>957.68100000000004</v>
      </c>
      <c r="E14" s="33">
        <v>974.83299999999997</v>
      </c>
      <c r="F14" s="33">
        <v>1426.3610000000001</v>
      </c>
      <c r="G14" s="33">
        <v>712.10495212977366</v>
      </c>
      <c r="H14" s="33">
        <v>194.21443370999998</v>
      </c>
      <c r="I14" s="33">
        <v>820.59318103816759</v>
      </c>
      <c r="J14" s="33">
        <v>1392.42025128</v>
      </c>
      <c r="K14" s="33">
        <v>565.48762460000012</v>
      </c>
      <c r="L14" s="33">
        <v>951.2892237599998</v>
      </c>
      <c r="M14" s="33">
        <v>1085.4830880900001</v>
      </c>
      <c r="N14" s="33">
        <v>1601.7776923399997</v>
      </c>
      <c r="O14" s="33">
        <v>910.78964023000026</v>
      </c>
      <c r="P14" s="33">
        <v>1328.8480222900002</v>
      </c>
      <c r="Q14" s="33">
        <v>1133.89372787</v>
      </c>
      <c r="R14" s="33">
        <v>1647.9458792200001</v>
      </c>
      <c r="S14" s="33">
        <v>966.0048500800001</v>
      </c>
      <c r="T14" s="33">
        <v>1351.0414873500001</v>
      </c>
      <c r="U14" s="33">
        <v>1276.91807991</v>
      </c>
      <c r="V14" s="33">
        <v>1957.6156620075812</v>
      </c>
      <c r="W14" s="33">
        <v>1180.6838950271767</v>
      </c>
      <c r="X14" s="33">
        <v>1528.6155363622686</v>
      </c>
      <c r="Y14" s="33">
        <v>1514.4862401786313</v>
      </c>
      <c r="Z14" s="33">
        <v>2239.1495062158392</v>
      </c>
      <c r="AA14" s="33">
        <v>1364.1040301099995</v>
      </c>
      <c r="AB14" s="33">
        <v>1795.04014240522</v>
      </c>
      <c r="AC14" s="33">
        <v>1648.7081609399995</v>
      </c>
      <c r="AD14" s="349"/>
    </row>
    <row r="15" spans="1:56" x14ac:dyDescent="0.25">
      <c r="A15" s="412" t="s">
        <v>807</v>
      </c>
      <c r="B15" s="245" t="s">
        <v>930</v>
      </c>
      <c r="C15" s="33">
        <v>213.65899999999999</v>
      </c>
      <c r="D15" s="33">
        <v>235.74299999999999</v>
      </c>
      <c r="E15" s="33">
        <v>210.74600000000001</v>
      </c>
      <c r="F15" s="33">
        <v>265.75099999999998</v>
      </c>
      <c r="G15" s="33">
        <v>193.34186086689311</v>
      </c>
      <c r="H15" s="33">
        <v>80.908606090000006</v>
      </c>
      <c r="I15" s="33">
        <v>228.07076950181732</v>
      </c>
      <c r="J15" s="33">
        <v>301.18654520999996</v>
      </c>
      <c r="K15" s="33">
        <v>142.89307019</v>
      </c>
      <c r="L15" s="33">
        <v>182.65431262000004</v>
      </c>
      <c r="M15" s="33">
        <v>199.75957499000003</v>
      </c>
      <c r="N15" s="33">
        <v>231.28801630000007</v>
      </c>
      <c r="O15" s="33">
        <v>214.30118975999997</v>
      </c>
      <c r="P15" s="33">
        <v>241.72361029999999</v>
      </c>
      <c r="Q15" s="33">
        <v>195.29640078</v>
      </c>
      <c r="R15" s="33">
        <v>231.40278520000004</v>
      </c>
      <c r="S15" s="33">
        <v>191.26122339</v>
      </c>
      <c r="T15" s="33">
        <v>198.28630317999995</v>
      </c>
      <c r="U15" s="33">
        <v>173.26424686999999</v>
      </c>
      <c r="V15" s="33">
        <v>222.30821673000003</v>
      </c>
      <c r="W15" s="33">
        <v>150.53847234</v>
      </c>
      <c r="X15" s="33">
        <v>176.89609395000002</v>
      </c>
      <c r="Y15" s="33">
        <v>162.80860929999997</v>
      </c>
      <c r="Z15" s="33">
        <v>205.50813026000003</v>
      </c>
      <c r="AA15" s="33">
        <v>145.56856886</v>
      </c>
      <c r="AB15" s="33">
        <v>171.48618789</v>
      </c>
      <c r="AC15" s="33">
        <v>120.33040349999999</v>
      </c>
      <c r="AD15" s="349"/>
    </row>
    <row r="16" spans="1:56" x14ac:dyDescent="0.25">
      <c r="A16" s="412" t="s">
        <v>51</v>
      </c>
      <c r="B16" s="239" t="s">
        <v>931</v>
      </c>
      <c r="C16" s="107">
        <v>980.73400000000004</v>
      </c>
      <c r="D16" s="107">
        <v>1193.424</v>
      </c>
      <c r="E16" s="107">
        <v>1185.579</v>
      </c>
      <c r="F16" s="107">
        <v>1692.1120000000001</v>
      </c>
      <c r="G16" s="107">
        <v>905.44681299666672</v>
      </c>
      <c r="H16" s="107">
        <v>275.12303980000002</v>
      </c>
      <c r="I16" s="107">
        <v>1048.6639505399849</v>
      </c>
      <c r="J16" s="107">
        <v>1693.6067964899999</v>
      </c>
      <c r="K16" s="107">
        <v>708.38069479000012</v>
      </c>
      <c r="L16" s="107">
        <v>1133.9435363799998</v>
      </c>
      <c r="M16" s="107">
        <v>1285.2426630800001</v>
      </c>
      <c r="N16" s="107">
        <v>1833.0657086399997</v>
      </c>
      <c r="O16" s="107">
        <v>1125.0908299900002</v>
      </c>
      <c r="P16" s="107">
        <v>1570.5716325900003</v>
      </c>
      <c r="Q16" s="107">
        <v>1329.1901286500001</v>
      </c>
      <c r="R16" s="107">
        <v>1879.3486644200002</v>
      </c>
      <c r="S16" s="107">
        <v>1157.26607347</v>
      </c>
      <c r="T16" s="107">
        <v>1549.3277905300001</v>
      </c>
      <c r="U16" s="107">
        <v>1450.18232678</v>
      </c>
      <c r="V16" s="107">
        <v>2179.9238787375812</v>
      </c>
      <c r="W16" s="107">
        <v>1331.2223673671767</v>
      </c>
      <c r="X16" s="107">
        <v>1705.5116303122686</v>
      </c>
      <c r="Y16" s="107">
        <v>1677.2948494786312</v>
      </c>
      <c r="Z16" s="107">
        <v>2444.6576364758394</v>
      </c>
      <c r="AA16" s="107">
        <v>1509.6725989699994</v>
      </c>
      <c r="AB16" s="107">
        <v>1966.5263302952199</v>
      </c>
      <c r="AC16" s="107">
        <v>1769.0385644399994</v>
      </c>
      <c r="AD16" s="349"/>
    </row>
    <row r="17" spans="1:55" x14ac:dyDescent="0.25">
      <c r="A17" s="270" t="s">
        <v>721</v>
      </c>
      <c r="B17" s="248" t="s">
        <v>932</v>
      </c>
      <c r="C17" s="43">
        <v>4.4740000000000002</v>
      </c>
      <c r="D17" s="43">
        <v>5.8979999999999997</v>
      </c>
      <c r="E17" s="43">
        <v>3.843</v>
      </c>
      <c r="F17" s="43">
        <v>2.71</v>
      </c>
      <c r="G17" s="43">
        <v>3.173248616224547</v>
      </c>
      <c r="H17" s="43">
        <v>3.181918210000001</v>
      </c>
      <c r="I17" s="43">
        <v>3.8339700400000005</v>
      </c>
      <c r="J17" s="43">
        <v>4.2760684700000002</v>
      </c>
      <c r="K17" s="43">
        <v>5.2058154500000002</v>
      </c>
      <c r="L17" s="43">
        <v>3.9651400199999998</v>
      </c>
      <c r="M17" s="43">
        <v>4.5592201599999997</v>
      </c>
      <c r="N17" s="43">
        <v>3.8082543799999997</v>
      </c>
      <c r="O17" s="43">
        <v>5.0861318000000004</v>
      </c>
      <c r="P17" s="43">
        <v>4.9693683200000018</v>
      </c>
      <c r="Q17" s="43">
        <v>4.7639356100000008</v>
      </c>
      <c r="R17" s="43">
        <v>6.4930225900000007</v>
      </c>
      <c r="S17" s="43">
        <v>4.1416414800000005</v>
      </c>
      <c r="T17" s="43">
        <v>5.6589757900000004</v>
      </c>
      <c r="U17" s="43">
        <v>6.3145828999999987</v>
      </c>
      <c r="V17" s="43">
        <v>9.9137783599999985</v>
      </c>
      <c r="W17" s="43">
        <v>7.9178165099999998</v>
      </c>
      <c r="X17" s="43">
        <v>8.5302546899999996</v>
      </c>
      <c r="Y17" s="43">
        <v>9.8707122500000004</v>
      </c>
      <c r="Z17" s="43">
        <v>10.558391289999999</v>
      </c>
      <c r="AA17" s="43">
        <v>5.95282234</v>
      </c>
      <c r="AB17" s="43">
        <v>6.3268151999999995</v>
      </c>
      <c r="AC17" s="43">
        <v>5.87241415</v>
      </c>
      <c r="AD17" s="349"/>
    </row>
    <row r="18" spans="1:55" ht="42" hidden="1" x14ac:dyDescent="0.25">
      <c r="A18" s="413" t="s">
        <v>52</v>
      </c>
      <c r="B18" s="249" t="s">
        <v>52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s="349"/>
    </row>
    <row r="19" spans="1:55" s="344" customFormat="1" ht="52.5" hidden="1" x14ac:dyDescent="0.25">
      <c r="A19" s="413" t="s">
        <v>53</v>
      </c>
      <c r="B19" s="345" t="s">
        <v>53</v>
      </c>
      <c r="C19" s="344">
        <v>0</v>
      </c>
      <c r="D19" s="344">
        <v>0</v>
      </c>
      <c r="E19" s="344">
        <v>0</v>
      </c>
      <c r="F19" s="344">
        <v>0</v>
      </c>
      <c r="G19" s="344">
        <v>0</v>
      </c>
      <c r="H19" s="344">
        <v>0</v>
      </c>
      <c r="I19" s="344">
        <v>0</v>
      </c>
      <c r="J19" s="344">
        <v>0</v>
      </c>
      <c r="K19" s="344">
        <v>0</v>
      </c>
      <c r="L19" s="344">
        <v>0</v>
      </c>
      <c r="M19" s="344">
        <v>0</v>
      </c>
      <c r="N19" s="344">
        <v>0</v>
      </c>
      <c r="O19" s="344">
        <v>0</v>
      </c>
      <c r="P19" s="344">
        <v>0</v>
      </c>
      <c r="Q19" s="344">
        <v>0</v>
      </c>
      <c r="R19" s="344">
        <v>0</v>
      </c>
      <c r="S19" s="344">
        <v>0</v>
      </c>
      <c r="T19" s="344">
        <v>0</v>
      </c>
      <c r="U19" s="344">
        <v>0</v>
      </c>
      <c r="V19" s="344">
        <v>0</v>
      </c>
      <c r="W19" s="344">
        <v>0</v>
      </c>
      <c r="X19" s="344">
        <v>0</v>
      </c>
      <c r="Y19" s="344">
        <v>0</v>
      </c>
      <c r="Z19" s="344">
        <v>0</v>
      </c>
      <c r="AA19" s="344">
        <v>0</v>
      </c>
      <c r="AB19" s="344">
        <v>0</v>
      </c>
      <c r="AC19" s="344">
        <v>0</v>
      </c>
      <c r="AD19" s="349"/>
    </row>
    <row r="20" spans="1:55" x14ac:dyDescent="0.25">
      <c r="A20" s="334"/>
      <c r="B20" s="25"/>
      <c r="C20" s="371"/>
      <c r="D20" s="371"/>
      <c r="E20" s="371"/>
      <c r="F20" s="371"/>
      <c r="G20" s="371"/>
      <c r="H20" s="371"/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371"/>
      <c r="T20" s="371"/>
      <c r="U20" s="371"/>
      <c r="V20" s="371"/>
      <c r="W20" s="371"/>
      <c r="X20" s="371"/>
      <c r="Y20" s="371"/>
      <c r="Z20" s="371"/>
      <c r="AA20" s="371"/>
      <c r="AB20" s="371"/>
      <c r="AC20" s="371"/>
      <c r="AD20" s="349"/>
    </row>
    <row r="21" spans="1:55" ht="17.25" customHeight="1" x14ac:dyDescent="0.25">
      <c r="A21" s="414" t="s">
        <v>54</v>
      </c>
      <c r="B21" s="253" t="s">
        <v>936</v>
      </c>
      <c r="C21" s="43">
        <v>-538.74016979325006</v>
      </c>
      <c r="D21" s="43">
        <v>-640.25638225192495</v>
      </c>
      <c r="E21" s="43">
        <v>-653.71832657462494</v>
      </c>
      <c r="F21" s="43">
        <v>-883.46224852742512</v>
      </c>
      <c r="G21" s="43">
        <v>-500.2187153464194</v>
      </c>
      <c r="H21" s="43">
        <v>-150.98698261668051</v>
      </c>
      <c r="I21" s="43">
        <v>-611.89151255000024</v>
      </c>
      <c r="J21" s="43">
        <v>-924.74322717999996</v>
      </c>
      <c r="K21" s="43">
        <v>-424.84020985000006</v>
      </c>
      <c r="L21" s="43">
        <v>-626.93338421999999</v>
      </c>
      <c r="M21" s="43">
        <v>-739.85968444999992</v>
      </c>
      <c r="N21" s="43">
        <v>-962.28049222000004</v>
      </c>
      <c r="O21" s="43">
        <v>-629.20807096999999</v>
      </c>
      <c r="P21" s="43">
        <v>-793.39255843999979</v>
      </c>
      <c r="Q21" s="43">
        <v>-713.31687942999986</v>
      </c>
      <c r="R21" s="43">
        <v>-940.18450458999985</v>
      </c>
      <c r="S21" s="43">
        <v>-615.72702910999999</v>
      </c>
      <c r="T21" s="43">
        <v>-763.37405124999998</v>
      </c>
      <c r="U21" s="43">
        <v>-745.17662800000005</v>
      </c>
      <c r="V21" s="43">
        <v>-1071.6878325100001</v>
      </c>
      <c r="W21" s="43">
        <v>-682.53109700000005</v>
      </c>
      <c r="X21" s="43">
        <v>-805.62684444830018</v>
      </c>
      <c r="Y21" s="43">
        <v>-821.14763097000002</v>
      </c>
      <c r="Z21" s="43">
        <v>-1150.0768578898001</v>
      </c>
      <c r="AA21" s="43">
        <v>-739.92397538059993</v>
      </c>
      <c r="AB21" s="43">
        <v>-891.47791291999965</v>
      </c>
      <c r="AC21" s="43">
        <v>-834.93147028310011</v>
      </c>
      <c r="AD21" s="349"/>
    </row>
    <row r="22" spans="1:55" x14ac:dyDescent="0.25">
      <c r="A22" s="334"/>
      <c r="B22" s="25"/>
      <c r="AD22" s="349"/>
    </row>
    <row r="23" spans="1:55" ht="18.75" customHeight="1" x14ac:dyDescent="0.25">
      <c r="A23" s="413" t="s">
        <v>55</v>
      </c>
      <c r="B23" s="243" t="s">
        <v>937</v>
      </c>
      <c r="C23" s="37">
        <v>446.46799999999996</v>
      </c>
      <c r="D23" s="37">
        <v>559.45300000000009</v>
      </c>
      <c r="E23" s="37">
        <v>535.70299999999997</v>
      </c>
      <c r="F23" s="37">
        <v>811.3599999999999</v>
      </c>
      <c r="G23" s="37">
        <v>408.40134626647188</v>
      </c>
      <c r="H23" s="37">
        <v>127.3179753933195</v>
      </c>
      <c r="I23" s="37">
        <v>440.606408029985</v>
      </c>
      <c r="J23" s="37">
        <v>773.13963777999993</v>
      </c>
      <c r="K23" s="37">
        <v>288.7463003900001</v>
      </c>
      <c r="L23" s="37">
        <v>510.97529217999988</v>
      </c>
      <c r="M23" s="37">
        <v>549.94219879000013</v>
      </c>
      <c r="N23" s="37">
        <v>874.6538035699997</v>
      </c>
      <c r="O23" s="37">
        <v>501.21022190000025</v>
      </c>
      <c r="P23" s="37">
        <v>782.52182078000021</v>
      </c>
      <c r="Q23" s="37">
        <v>620.8181831400002</v>
      </c>
      <c r="R23" s="37">
        <v>945.90851285000031</v>
      </c>
      <c r="S23" s="37">
        <v>545.57284379000032</v>
      </c>
      <c r="T23" s="37">
        <v>791.61271507000015</v>
      </c>
      <c r="U23" s="37">
        <v>711.31588894000015</v>
      </c>
      <c r="V23" s="37">
        <v>1118.149824587581</v>
      </c>
      <c r="W23" s="37">
        <v>656.5259312671767</v>
      </c>
      <c r="X23" s="37">
        <v>908.41504055396786</v>
      </c>
      <c r="Y23" s="37">
        <v>866.01793075863088</v>
      </c>
      <c r="Z23" s="37">
        <v>1305.139169876039</v>
      </c>
      <c r="AA23" s="37">
        <v>775.70144592939948</v>
      </c>
      <c r="AB23" s="37">
        <v>1081.3752325752207</v>
      </c>
      <c r="AC23" s="37">
        <v>939.97950830689956</v>
      </c>
      <c r="AD23" s="349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</row>
    <row r="24" spans="1:55" x14ac:dyDescent="0.25">
      <c r="A24" s="272" t="s">
        <v>726</v>
      </c>
      <c r="B24" s="245" t="s">
        <v>718</v>
      </c>
      <c r="C24" s="33">
        <v>394.84899999999999</v>
      </c>
      <c r="D24" s="33">
        <v>506.29300000000001</v>
      </c>
      <c r="E24" s="33">
        <v>489.17700000000002</v>
      </c>
      <c r="F24" s="33">
        <v>764.10599999999999</v>
      </c>
      <c r="G24" s="33">
        <v>373.11197052283842</v>
      </c>
      <c r="H24" s="33">
        <v>106.69090748320001</v>
      </c>
      <c r="I24" s="33">
        <v>395.82196794436771</v>
      </c>
      <c r="J24" s="33">
        <v>726.37185193919993</v>
      </c>
      <c r="K24" s="33">
        <v>262.50199770080008</v>
      </c>
      <c r="L24" s="33">
        <v>485.85148664819991</v>
      </c>
      <c r="M24" s="33">
        <v>535.17409264370008</v>
      </c>
      <c r="N24" s="33">
        <v>839.87891095119971</v>
      </c>
      <c r="O24" s="33">
        <v>464.45560880250025</v>
      </c>
      <c r="P24" s="33">
        <v>743.45652778490035</v>
      </c>
      <c r="Q24" s="33">
        <v>586.81716883900026</v>
      </c>
      <c r="R24" s="33">
        <v>911.61526687660023</v>
      </c>
      <c r="S24" s="33">
        <v>512.68613434310032</v>
      </c>
      <c r="T24" s="33">
        <v>762.51106577120015</v>
      </c>
      <c r="U24" s="33">
        <v>690.7764272531</v>
      </c>
      <c r="V24" s="33">
        <v>1105.182649126981</v>
      </c>
      <c r="W24" s="33">
        <v>638.41020756017667</v>
      </c>
      <c r="X24" s="33">
        <v>882.14561311656792</v>
      </c>
      <c r="Y24" s="33">
        <v>833.88149705403089</v>
      </c>
      <c r="Z24" s="33">
        <v>1266.8778019284389</v>
      </c>
      <c r="AA24" s="33">
        <v>745.24944992889948</v>
      </c>
      <c r="AB24" s="33">
        <v>1049.7953429574209</v>
      </c>
      <c r="AC24" s="33">
        <v>912.71280201089962</v>
      </c>
      <c r="AD24" s="349"/>
    </row>
    <row r="25" spans="1:55" x14ac:dyDescent="0.25">
      <c r="A25" s="272" t="s">
        <v>727</v>
      </c>
      <c r="B25" s="245" t="s">
        <v>930</v>
      </c>
      <c r="C25" s="33">
        <v>52.923999999999999</v>
      </c>
      <c r="D25" s="33">
        <v>57.420999999999999</v>
      </c>
      <c r="E25" s="33">
        <v>51.338000000000001</v>
      </c>
      <c r="F25" s="33">
        <v>63.491999999999997</v>
      </c>
      <c r="G25" s="33">
        <v>40.825327130728375</v>
      </c>
      <c r="H25" s="33">
        <v>19.563105236800009</v>
      </c>
      <c r="I25" s="33">
        <v>56.904992645617313</v>
      </c>
      <c r="J25" s="33">
        <v>62.88602380079994</v>
      </c>
      <c r="K25" s="33">
        <v>26.31098868920002</v>
      </c>
      <c r="L25" s="33">
        <v>36.494338671800008</v>
      </c>
      <c r="M25" s="33">
        <v>33.819856886300023</v>
      </c>
      <c r="N25" s="33">
        <v>50.415275248799936</v>
      </c>
      <c r="O25" s="33">
        <v>41.872361557499971</v>
      </c>
      <c r="P25" s="33">
        <v>52.119678845099934</v>
      </c>
      <c r="Q25" s="33">
        <v>48.321278561000014</v>
      </c>
      <c r="R25" s="33">
        <v>50.898053123399961</v>
      </c>
      <c r="S25" s="33">
        <v>43.534765716899969</v>
      </c>
      <c r="T25" s="33">
        <v>43.119633388799997</v>
      </c>
      <c r="U25" s="33">
        <v>39.724230676900071</v>
      </c>
      <c r="V25" s="33">
        <v>55.418977640600005</v>
      </c>
      <c r="W25" s="33">
        <v>35.600531476999969</v>
      </c>
      <c r="X25" s="33">
        <v>45.936236437400005</v>
      </c>
      <c r="Y25" s="33">
        <v>49.606030144599991</v>
      </c>
      <c r="Z25" s="33">
        <v>70.108904577600043</v>
      </c>
      <c r="AA25" s="33">
        <v>47.780859110500025</v>
      </c>
      <c r="AB25" s="33">
        <v>58.229813767799989</v>
      </c>
      <c r="AC25" s="33">
        <v>52.673185045999986</v>
      </c>
      <c r="AD25" s="349"/>
    </row>
    <row r="26" spans="1:55" x14ac:dyDescent="0.25">
      <c r="A26" s="412" t="s">
        <v>56</v>
      </c>
      <c r="B26" s="239" t="s">
        <v>938</v>
      </c>
      <c r="C26" s="107">
        <v>447.77299999999997</v>
      </c>
      <c r="D26" s="107">
        <v>563.71400000000006</v>
      </c>
      <c r="E26" s="107">
        <v>540.51499999999999</v>
      </c>
      <c r="F26" s="107">
        <v>827.59799999999996</v>
      </c>
      <c r="G26" s="107">
        <v>413.93729765356682</v>
      </c>
      <c r="H26" s="107">
        <v>126.25401272000002</v>
      </c>
      <c r="I26" s="107">
        <v>452.72696058998503</v>
      </c>
      <c r="J26" s="107">
        <v>789.25787573999992</v>
      </c>
      <c r="K26" s="107">
        <v>288.81298639000011</v>
      </c>
      <c r="L26" s="107">
        <v>522.3458253199999</v>
      </c>
      <c r="M26" s="107">
        <v>568.99394953000012</v>
      </c>
      <c r="N26" s="107">
        <v>890.29418619999967</v>
      </c>
      <c r="O26" s="107">
        <v>506.32797036000022</v>
      </c>
      <c r="P26" s="107">
        <v>795.57620663000023</v>
      </c>
      <c r="Q26" s="107">
        <v>635.13844740000025</v>
      </c>
      <c r="R26" s="107">
        <v>962.51332000000025</v>
      </c>
      <c r="S26" s="107">
        <v>556.2209000600003</v>
      </c>
      <c r="T26" s="107">
        <v>805.63069916000018</v>
      </c>
      <c r="U26" s="107">
        <v>730.5006579300001</v>
      </c>
      <c r="V26" s="107">
        <v>1160.6016267675809</v>
      </c>
      <c r="W26" s="107">
        <v>674.01073903717668</v>
      </c>
      <c r="X26" s="107">
        <v>928.08184955396791</v>
      </c>
      <c r="Y26" s="107">
        <v>883.48752719863091</v>
      </c>
      <c r="Z26" s="107">
        <v>1336.9867065060389</v>
      </c>
      <c r="AA26" s="107">
        <v>793.03030903939953</v>
      </c>
      <c r="AB26" s="107">
        <v>1108.0251567252208</v>
      </c>
      <c r="AC26" s="107">
        <v>965.38598705689958</v>
      </c>
      <c r="AD26" s="349"/>
    </row>
    <row r="27" spans="1:55" x14ac:dyDescent="0.25">
      <c r="A27" s="272" t="s">
        <v>808</v>
      </c>
      <c r="B27" s="248" t="s">
        <v>939</v>
      </c>
      <c r="C27" s="43">
        <v>-1.3049999999999999</v>
      </c>
      <c r="D27" s="43">
        <v>-4.2610000000000001</v>
      </c>
      <c r="E27" s="43">
        <v>-4.8120000000000003</v>
      </c>
      <c r="F27" s="43">
        <v>-16.238</v>
      </c>
      <c r="G27" s="43">
        <v>-5.5359513870949275</v>
      </c>
      <c r="H27" s="43">
        <v>1.0639626733194731</v>
      </c>
      <c r="I27" s="43">
        <v>-12.120552559999998</v>
      </c>
      <c r="J27" s="43">
        <v>-16.118237960000002</v>
      </c>
      <c r="K27" s="43">
        <v>-6.6686000000001966E-2</v>
      </c>
      <c r="L27" s="43">
        <v>-11.370533139999999</v>
      </c>
      <c r="M27" s="43">
        <v>-19.051750739999999</v>
      </c>
      <c r="N27" s="43">
        <v>-15.640382630000003</v>
      </c>
      <c r="O27" s="43">
        <v>-5.1177484599999978</v>
      </c>
      <c r="P27" s="43">
        <v>-13.054385850000003</v>
      </c>
      <c r="Q27" s="43">
        <v>-14.320264260000004</v>
      </c>
      <c r="R27" s="43">
        <v>-16.604807149999999</v>
      </c>
      <c r="S27" s="43">
        <v>-10.64805627</v>
      </c>
      <c r="T27" s="43">
        <v>-14.017984090000002</v>
      </c>
      <c r="U27" s="43">
        <v>-19.184768990000006</v>
      </c>
      <c r="V27" s="43">
        <v>-42.451802180000008</v>
      </c>
      <c r="W27" s="43">
        <v>-17.48480777</v>
      </c>
      <c r="X27" s="43">
        <v>-19.666809000000004</v>
      </c>
      <c r="Y27" s="43">
        <v>-17.46959644</v>
      </c>
      <c r="Z27" s="43">
        <v>-31.847536630000011</v>
      </c>
      <c r="AA27" s="43">
        <v>-17.328863110000007</v>
      </c>
      <c r="AB27" s="43">
        <v>-26.64992415</v>
      </c>
      <c r="AC27" s="43">
        <v>-25.406478749999998</v>
      </c>
      <c r="AD27" s="349"/>
    </row>
    <row r="28" spans="1:55" ht="52.5" hidden="1" x14ac:dyDescent="0.25">
      <c r="A28" s="413" t="s">
        <v>57</v>
      </c>
      <c r="B28" s="249" t="s">
        <v>57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</row>
    <row r="29" spans="1:55" s="344" customFormat="1" ht="94.5" hidden="1" x14ac:dyDescent="0.25">
      <c r="A29" s="413" t="s">
        <v>58</v>
      </c>
      <c r="B29" s="345" t="s">
        <v>58</v>
      </c>
      <c r="C29" s="344">
        <v>0</v>
      </c>
      <c r="D29" s="344">
        <v>0</v>
      </c>
      <c r="E29" s="344">
        <v>0</v>
      </c>
      <c r="F29" s="344">
        <v>0</v>
      </c>
      <c r="G29" s="344">
        <v>0</v>
      </c>
      <c r="H29" s="344">
        <v>0</v>
      </c>
      <c r="I29" s="344">
        <v>0</v>
      </c>
      <c r="J29" s="344">
        <v>0</v>
      </c>
      <c r="K29" s="344">
        <v>0</v>
      </c>
      <c r="L29" s="344">
        <v>0</v>
      </c>
      <c r="M29" s="344">
        <v>0</v>
      </c>
      <c r="N29" s="344">
        <v>0</v>
      </c>
      <c r="O29" s="344">
        <v>0</v>
      </c>
      <c r="P29" s="344">
        <v>0</v>
      </c>
      <c r="Q29" s="344">
        <v>0</v>
      </c>
      <c r="R29" s="344">
        <v>0</v>
      </c>
      <c r="S29" s="344">
        <v>0</v>
      </c>
      <c r="T29" s="344">
        <v>0</v>
      </c>
      <c r="U29" s="344">
        <v>0</v>
      </c>
      <c r="V29" s="344">
        <v>0</v>
      </c>
      <c r="W29" s="344">
        <v>0</v>
      </c>
      <c r="X29" s="344">
        <v>0</v>
      </c>
      <c r="Y29" s="344">
        <v>0</v>
      </c>
      <c r="Z29" s="344">
        <v>0</v>
      </c>
      <c r="AA29" s="344">
        <v>0</v>
      </c>
      <c r="AB29" s="344">
        <v>0</v>
      </c>
      <c r="AC29" s="344">
        <v>0</v>
      </c>
    </row>
    <row r="30" spans="1:55" x14ac:dyDescent="0.25">
      <c r="A30" s="334"/>
      <c r="B30" s="25"/>
    </row>
    <row r="31" spans="1:55" ht="13.5" customHeight="1" x14ac:dyDescent="0.25">
      <c r="A31" s="413" t="s">
        <v>59</v>
      </c>
      <c r="B31" s="243" t="s">
        <v>942</v>
      </c>
      <c r="C31" s="37">
        <v>155.33382425000016</v>
      </c>
      <c r="D31" s="37">
        <v>-500.62895986500001</v>
      </c>
      <c r="E31" s="37">
        <v>-485.88525128500004</v>
      </c>
      <c r="F31" s="37">
        <v>-545.51662143500005</v>
      </c>
      <c r="G31" s="37">
        <v>-493.93899269500002</v>
      </c>
      <c r="H31" s="37">
        <v>-371.33414554500007</v>
      </c>
      <c r="I31" s="37">
        <v>-471.97792665499998</v>
      </c>
      <c r="J31" s="37">
        <v>-624.74748814999987</v>
      </c>
      <c r="K31" s="37">
        <v>-511.28276212999992</v>
      </c>
      <c r="L31" s="37">
        <v>-458.43524981999997</v>
      </c>
      <c r="M31" s="37">
        <v>-631.52063466000004</v>
      </c>
      <c r="N31" s="37">
        <v>-648.53349983999999</v>
      </c>
      <c r="O31" s="37">
        <v>-714.15973565999991</v>
      </c>
      <c r="P31" s="37">
        <v>-706.10520602999998</v>
      </c>
      <c r="Q31" s="37">
        <v>-635.89287524999997</v>
      </c>
      <c r="R31" s="37">
        <v>-597.75432259000013</v>
      </c>
      <c r="S31" s="37">
        <v>-647.16014493000011</v>
      </c>
      <c r="T31" s="37">
        <v>-699.20448253000006</v>
      </c>
      <c r="U31" s="37">
        <v>-683.60185619000003</v>
      </c>
      <c r="V31" s="37">
        <v>-787.18672869999989</v>
      </c>
      <c r="W31" s="37">
        <v>-655.57560251000007</v>
      </c>
      <c r="X31" s="37">
        <v>-729.96210747000009</v>
      </c>
      <c r="Y31" s="37">
        <v>-800.65913740000008</v>
      </c>
      <c r="Z31" s="37">
        <v>-964.60861247000003</v>
      </c>
      <c r="AA31" s="37">
        <v>-782.03365860000019</v>
      </c>
      <c r="AB31" s="37">
        <v>-912.64489830999992</v>
      </c>
      <c r="AC31" s="37">
        <v>-841.14218738000011</v>
      </c>
      <c r="AD31" s="349"/>
    </row>
    <row r="32" spans="1:55" x14ac:dyDescent="0.25">
      <c r="A32" s="415" t="s">
        <v>60</v>
      </c>
      <c r="B32" s="245" t="s">
        <v>943</v>
      </c>
      <c r="C32" s="33">
        <v>-127.53623417000001</v>
      </c>
      <c r="D32" s="33">
        <v>-94.706656989999999</v>
      </c>
      <c r="E32" s="33">
        <v>-91.624512820000007</v>
      </c>
      <c r="F32" s="33">
        <v>-62.653879350000004</v>
      </c>
      <c r="G32" s="33">
        <v>-90.870032650000013</v>
      </c>
      <c r="H32" s="33">
        <v>-89.976579700000002</v>
      </c>
      <c r="I32" s="33">
        <v>-95.947898199999997</v>
      </c>
      <c r="J32" s="33">
        <v>-146.65102626999999</v>
      </c>
      <c r="K32" s="33">
        <v>-57.482317740000006</v>
      </c>
      <c r="L32" s="33">
        <v>-109.33650991</v>
      </c>
      <c r="M32" s="33">
        <v>-112.80080298000001</v>
      </c>
      <c r="N32" s="33">
        <v>-108.02659032000001</v>
      </c>
      <c r="O32" s="33">
        <v>-122.30315044999999</v>
      </c>
      <c r="P32" s="33">
        <v>-124.56772131000001</v>
      </c>
      <c r="Q32" s="33">
        <v>-113.83913957000001</v>
      </c>
      <c r="R32" s="33">
        <v>-144.27186494</v>
      </c>
      <c r="S32" s="33">
        <v>-116.07764566000003</v>
      </c>
      <c r="T32" s="33">
        <v>-138.03057314000003</v>
      </c>
      <c r="U32" s="33">
        <v>-133.73174796000001</v>
      </c>
      <c r="V32" s="33">
        <v>-161.18729703</v>
      </c>
      <c r="W32" s="33">
        <v>-146.59325989999999</v>
      </c>
      <c r="X32" s="33">
        <v>-148.93133863</v>
      </c>
      <c r="Y32" s="33">
        <v>-168.80659308999998</v>
      </c>
      <c r="Z32" s="33">
        <v>-199.83862863000002</v>
      </c>
      <c r="AA32" s="33">
        <v>-166.70263778</v>
      </c>
      <c r="AB32" s="33">
        <v>-201.33697080000002</v>
      </c>
      <c r="AC32" s="33">
        <v>-183.40465667999999</v>
      </c>
      <c r="AD32" s="33"/>
    </row>
    <row r="33" spans="1:30" x14ac:dyDescent="0.25">
      <c r="A33" s="415" t="s">
        <v>61</v>
      </c>
      <c r="B33" s="245" t="s">
        <v>944</v>
      </c>
      <c r="C33" s="33">
        <v>-324.42180272000002</v>
      </c>
      <c r="D33" s="33">
        <v>-354.109467585</v>
      </c>
      <c r="E33" s="33">
        <v>-345.01531505500003</v>
      </c>
      <c r="F33" s="33">
        <v>-419.84767794499999</v>
      </c>
      <c r="G33" s="33">
        <v>-341.09222961500001</v>
      </c>
      <c r="H33" s="33">
        <v>-222.17572107500001</v>
      </c>
      <c r="I33" s="33">
        <v>-347.28145579</v>
      </c>
      <c r="J33" s="33">
        <v>-469.22589474</v>
      </c>
      <c r="K33" s="33">
        <v>-404.79681117999991</v>
      </c>
      <c r="L33" s="33">
        <v>-415.63194311000001</v>
      </c>
      <c r="M33" s="33">
        <v>-471.88970347000003</v>
      </c>
      <c r="N33" s="33">
        <v>-538.34747119999997</v>
      </c>
      <c r="O33" s="33">
        <v>-510.50536956999997</v>
      </c>
      <c r="P33" s="33">
        <v>-517.02206124999998</v>
      </c>
      <c r="Q33" s="33">
        <v>-479.68878590999998</v>
      </c>
      <c r="R33" s="33">
        <v>-527.42627585000014</v>
      </c>
      <c r="S33" s="33">
        <v>-450.28870868000001</v>
      </c>
      <c r="T33" s="33">
        <v>-478.02516536000002</v>
      </c>
      <c r="U33" s="33">
        <v>-475.14057779000001</v>
      </c>
      <c r="V33" s="33">
        <v>-563.03152571999999</v>
      </c>
      <c r="W33" s="33">
        <v>-487.68730825</v>
      </c>
      <c r="X33" s="33">
        <v>-525.01077482000005</v>
      </c>
      <c r="Y33" s="33">
        <v>-531.00890883</v>
      </c>
      <c r="Z33" s="33">
        <v>-634.58037549999995</v>
      </c>
      <c r="AA33" s="33">
        <v>-531.77940893000005</v>
      </c>
      <c r="AB33" s="33">
        <v>-601.59493212999985</v>
      </c>
      <c r="AC33" s="33">
        <v>-563.04125162000003</v>
      </c>
      <c r="AD33" s="33"/>
    </row>
    <row r="34" spans="1:30" s="344" customFormat="1" x14ac:dyDescent="0.25">
      <c r="A34" s="416" t="s">
        <v>809</v>
      </c>
      <c r="B34" s="346" t="s">
        <v>1003</v>
      </c>
      <c r="C34" s="347">
        <v>0</v>
      </c>
      <c r="D34" s="347">
        <v>0</v>
      </c>
      <c r="E34" s="347">
        <v>0</v>
      </c>
      <c r="F34" s="347">
        <v>0</v>
      </c>
      <c r="G34" s="347">
        <v>0</v>
      </c>
      <c r="H34" s="347">
        <v>0</v>
      </c>
      <c r="I34" s="347">
        <v>0</v>
      </c>
      <c r="J34" s="347">
        <v>0</v>
      </c>
      <c r="K34" s="347">
        <v>0</v>
      </c>
      <c r="L34" s="347">
        <v>0</v>
      </c>
      <c r="M34" s="347">
        <v>0</v>
      </c>
      <c r="N34" s="347">
        <v>0</v>
      </c>
      <c r="O34" s="347">
        <v>0</v>
      </c>
      <c r="P34" s="347">
        <v>0</v>
      </c>
      <c r="Q34" s="347">
        <v>0</v>
      </c>
      <c r="R34" s="347">
        <v>-6.4575469999999996E-2</v>
      </c>
      <c r="S34" s="347">
        <v>-0.10049441000000001</v>
      </c>
      <c r="T34" s="347">
        <v>-0.16687558999999999</v>
      </c>
      <c r="U34" s="347">
        <v>-0.16878201999999998</v>
      </c>
      <c r="V34" s="347">
        <v>-7.2444478999999999</v>
      </c>
      <c r="W34" s="347">
        <v>-9.0693363300000005</v>
      </c>
      <c r="X34" s="347">
        <v>-12.535534720000001</v>
      </c>
      <c r="Y34" s="347">
        <v>-11.850966640000001</v>
      </c>
      <c r="Z34" s="347">
        <v>-15.99967425</v>
      </c>
      <c r="AA34" s="347">
        <v>-9.7842481500000016</v>
      </c>
      <c r="AB34" s="347">
        <v>-14.873223320000001</v>
      </c>
      <c r="AC34" s="347">
        <v>-13.64379439</v>
      </c>
      <c r="AD34" s="367"/>
    </row>
    <row r="35" spans="1:30" x14ac:dyDescent="0.25">
      <c r="A35" s="415" t="s">
        <v>62</v>
      </c>
      <c r="B35" s="245" t="s">
        <v>946</v>
      </c>
      <c r="C35" s="33">
        <v>660.90201936000017</v>
      </c>
      <c r="D35" s="33">
        <v>3.7727905000000002</v>
      </c>
      <c r="E35" s="33">
        <v>7.9081534500000012</v>
      </c>
      <c r="F35" s="33">
        <v>-5.0447084999999978</v>
      </c>
      <c r="G35" s="33">
        <v>-3.8192118400000004</v>
      </c>
      <c r="H35" s="33">
        <v>-0.41952207000000014</v>
      </c>
      <c r="I35" s="33">
        <v>30.166738050000003</v>
      </c>
      <c r="J35" s="33">
        <v>53.340117079999999</v>
      </c>
      <c r="K35" s="33">
        <v>6.3040051800000008</v>
      </c>
      <c r="L35" s="33">
        <v>124.97770026000002</v>
      </c>
      <c r="M35" s="33">
        <v>13.360475450000001</v>
      </c>
      <c r="N35" s="33">
        <v>63.985115909999998</v>
      </c>
      <c r="O35" s="33">
        <v>-4.5362117299999998</v>
      </c>
      <c r="P35" s="33">
        <v>14.346600029999998</v>
      </c>
      <c r="Q35" s="33">
        <v>37.939561430000005</v>
      </c>
      <c r="R35" s="33">
        <v>117.54172095999999</v>
      </c>
      <c r="S35" s="33">
        <v>4.4996223400000002</v>
      </c>
      <c r="T35" s="33">
        <v>2.8327670500000002</v>
      </c>
      <c r="U35" s="33">
        <v>14.650929600000001</v>
      </c>
      <c r="V35" s="33">
        <v>36.174719050000007</v>
      </c>
      <c r="W35" s="33">
        <v>74.076045879999995</v>
      </c>
      <c r="X35" s="33">
        <v>39.71475748000001</v>
      </c>
      <c r="Y35" s="33">
        <v>-5.654008499999998</v>
      </c>
      <c r="Z35" s="33">
        <v>-29.736485170000005</v>
      </c>
      <c r="AA35" s="33">
        <v>9.0636142200000034</v>
      </c>
      <c r="AB35" s="33">
        <v>-13.48296614</v>
      </c>
      <c r="AC35" s="33">
        <v>1.8269849799999958</v>
      </c>
      <c r="AD35" s="33"/>
    </row>
    <row r="36" spans="1:30" x14ac:dyDescent="0.25">
      <c r="A36" s="415" t="s">
        <v>818</v>
      </c>
      <c r="B36" s="246" t="s">
        <v>882</v>
      </c>
      <c r="C36" s="43">
        <v>-53.610158219999995</v>
      </c>
      <c r="D36" s="43">
        <v>-55.585625790000009</v>
      </c>
      <c r="E36" s="43">
        <v>-57.153576860000001</v>
      </c>
      <c r="F36" s="43">
        <v>-57.970355639999994</v>
      </c>
      <c r="G36" s="43">
        <v>-58.157518590000002</v>
      </c>
      <c r="H36" s="43">
        <v>-58.762322700000006</v>
      </c>
      <c r="I36" s="43">
        <v>-58.915310714999997</v>
      </c>
      <c r="J36" s="43">
        <v>-62.210684220000012</v>
      </c>
      <c r="K36" s="43">
        <v>-55.307638390000008</v>
      </c>
      <c r="L36" s="43">
        <v>-58.444497060000003</v>
      </c>
      <c r="M36" s="43">
        <v>-60.190603660000001</v>
      </c>
      <c r="N36" s="43">
        <v>-66.144554230000011</v>
      </c>
      <c r="O36" s="43">
        <v>-76.815003910000001</v>
      </c>
      <c r="P36" s="43">
        <v>-78.862023500000006</v>
      </c>
      <c r="Q36" s="43">
        <v>-80.304511200000007</v>
      </c>
      <c r="R36" s="43">
        <v>-43.533327290000003</v>
      </c>
      <c r="S36" s="43">
        <v>-85.192918519999992</v>
      </c>
      <c r="T36" s="43">
        <v>-85.814635489999986</v>
      </c>
      <c r="U36" s="43">
        <v>-89.211678020000008</v>
      </c>
      <c r="V36" s="43">
        <v>-91.898177099999998</v>
      </c>
      <c r="W36" s="43">
        <v>-86.301743909999999</v>
      </c>
      <c r="X36" s="43">
        <v>-83.19921678</v>
      </c>
      <c r="Y36" s="43">
        <v>-83.338660340000004</v>
      </c>
      <c r="Z36" s="43">
        <v>-84.45344892</v>
      </c>
      <c r="AA36" s="43">
        <v>-82.830977959999998</v>
      </c>
      <c r="AB36" s="43">
        <v>-81.356805919999999</v>
      </c>
      <c r="AC36" s="43">
        <v>-82.879469670000006</v>
      </c>
      <c r="AD36" s="33"/>
    </row>
    <row r="37" spans="1:30" x14ac:dyDescent="0.25">
      <c r="A37" s="334"/>
      <c r="B37" s="25"/>
    </row>
    <row r="38" spans="1:30" ht="16.5" customHeight="1" x14ac:dyDescent="0.25">
      <c r="A38" s="334" t="s">
        <v>64</v>
      </c>
      <c r="B38" s="94" t="s">
        <v>968</v>
      </c>
      <c r="C38" s="151">
        <v>622.99418482744989</v>
      </c>
      <c r="D38" s="151">
        <v>57.311856873440604</v>
      </c>
      <c r="E38" s="151">
        <v>48.681133830375472</v>
      </c>
      <c r="F38" s="151">
        <v>264.70152539757555</v>
      </c>
      <c r="G38" s="151">
        <v>-85.537646428528149</v>
      </c>
      <c r="H38" s="151">
        <v>-244.01617015168057</v>
      </c>
      <c r="I38" s="151">
        <v>-31.371518625014971</v>
      </c>
      <c r="J38" s="151">
        <v>148.39214963000006</v>
      </c>
      <c r="K38" s="151">
        <v>-222.53646173999982</v>
      </c>
      <c r="L38" s="151">
        <v>52.540042359999916</v>
      </c>
      <c r="M38" s="151">
        <v>-81.578435869999907</v>
      </c>
      <c r="N38" s="151">
        <v>226.1203037299997</v>
      </c>
      <c r="O38" s="151">
        <v>-212.94951375999966</v>
      </c>
      <c r="P38" s="151">
        <v>76.416614750000235</v>
      </c>
      <c r="Q38" s="151">
        <v>-15.074692109999773</v>
      </c>
      <c r="R38" s="151">
        <v>348.15419026000018</v>
      </c>
      <c r="S38" s="151">
        <v>-101.58730113999979</v>
      </c>
      <c r="T38" s="151">
        <v>92.408232540000085</v>
      </c>
      <c r="U38" s="151">
        <v>27.714032750000115</v>
      </c>
      <c r="V38" s="151">
        <v>330.96309588758106</v>
      </c>
      <c r="W38" s="151">
        <v>0.95032875717663501</v>
      </c>
      <c r="X38" s="151">
        <v>178.45293308396776</v>
      </c>
      <c r="Y38" s="151">
        <v>65.358793358630805</v>
      </c>
      <c r="Z38" s="151">
        <v>340.53055740603895</v>
      </c>
      <c r="AA38" s="151">
        <v>-6.3322126706007111</v>
      </c>
      <c r="AB38" s="151">
        <v>168.73033426522079</v>
      </c>
      <c r="AC38" s="151">
        <v>98.837320926899451</v>
      </c>
      <c r="AD38" s="348"/>
    </row>
    <row r="39" spans="1:30" x14ac:dyDescent="0.25">
      <c r="A39" s="334"/>
      <c r="B39" s="25"/>
    </row>
    <row r="40" spans="1:30" x14ac:dyDescent="0.25">
      <c r="A40" s="417" t="s">
        <v>63</v>
      </c>
      <c r="B40" s="228" t="s">
        <v>974</v>
      </c>
      <c r="C40" s="372">
        <v>53.610158219999995</v>
      </c>
      <c r="D40" s="372">
        <v>55.585625790000009</v>
      </c>
      <c r="E40" s="372">
        <v>57.153576860000001</v>
      </c>
      <c r="F40" s="372">
        <v>57.970355639999994</v>
      </c>
      <c r="G40" s="372">
        <v>58.157518590000002</v>
      </c>
      <c r="H40" s="372">
        <v>58.762322700000006</v>
      </c>
      <c r="I40" s="372">
        <v>58.915310714999997</v>
      </c>
      <c r="J40" s="372">
        <v>62.210684220000012</v>
      </c>
      <c r="K40" s="372">
        <v>55.307638390000008</v>
      </c>
      <c r="L40" s="372">
        <v>58.444497060000003</v>
      </c>
      <c r="M40" s="372">
        <v>60.190603660000001</v>
      </c>
      <c r="N40" s="372">
        <v>66.144554230000011</v>
      </c>
      <c r="O40" s="372">
        <v>76.815003910000001</v>
      </c>
      <c r="P40" s="372">
        <v>78.862023500000006</v>
      </c>
      <c r="Q40" s="372">
        <v>80.304511200000007</v>
      </c>
      <c r="R40" s="372">
        <v>43.533327290000003</v>
      </c>
      <c r="S40" s="372">
        <v>85.192918519999992</v>
      </c>
      <c r="T40" s="372">
        <v>85.814635489999986</v>
      </c>
      <c r="U40" s="372">
        <v>89.211678020000008</v>
      </c>
      <c r="V40" s="372">
        <v>91.898177099999998</v>
      </c>
      <c r="W40" s="372">
        <v>86.301743909999999</v>
      </c>
      <c r="X40" s="372">
        <v>83.19921678</v>
      </c>
      <c r="Y40" s="372">
        <v>83.338660340000004</v>
      </c>
      <c r="Z40" s="372">
        <v>84.45344892</v>
      </c>
      <c r="AA40" s="372">
        <v>82.830977959999998</v>
      </c>
      <c r="AB40" s="372">
        <v>81.356805919999999</v>
      </c>
      <c r="AC40" s="372">
        <v>82.879469670000006</v>
      </c>
      <c r="AD40" s="359"/>
    </row>
    <row r="41" spans="1:30" ht="21" x14ac:dyDescent="0.25">
      <c r="A41" s="334" t="s">
        <v>825</v>
      </c>
      <c r="B41" s="231" t="s">
        <v>71</v>
      </c>
      <c r="C41" s="151">
        <v>676.6043430474499</v>
      </c>
      <c r="D41" s="151">
        <v>112.89748266344061</v>
      </c>
      <c r="E41" s="151">
        <v>105.83471069037547</v>
      </c>
      <c r="F41" s="151">
        <v>322.67188103757553</v>
      </c>
      <c r="G41" s="151">
        <v>-27.380127838528146</v>
      </c>
      <c r="H41" s="151">
        <v>-185.25384745168057</v>
      </c>
      <c r="I41" s="151">
        <v>27.543792089985025</v>
      </c>
      <c r="J41" s="151">
        <v>210.60283385000008</v>
      </c>
      <c r="K41" s="151">
        <v>-167.2288233499998</v>
      </c>
      <c r="L41" s="151">
        <v>110.98453941999992</v>
      </c>
      <c r="M41" s="151">
        <v>-21.387832209999907</v>
      </c>
      <c r="N41" s="151">
        <v>292.26485795999974</v>
      </c>
      <c r="O41" s="151">
        <v>-136.13450984999966</v>
      </c>
      <c r="P41" s="151">
        <v>155.27863825000026</v>
      </c>
      <c r="Q41" s="151">
        <v>65.229819090000234</v>
      </c>
      <c r="R41" s="151">
        <v>391.68751755000017</v>
      </c>
      <c r="S41" s="151">
        <v>-16.394382619999803</v>
      </c>
      <c r="T41" s="151">
        <v>178.22286803000009</v>
      </c>
      <c r="U41" s="151">
        <v>116.92571077000012</v>
      </c>
      <c r="V41" s="151">
        <v>422.86127298758106</v>
      </c>
      <c r="W41" s="151">
        <v>87.252072667176634</v>
      </c>
      <c r="X41" s="151">
        <v>261.65214986396779</v>
      </c>
      <c r="Y41" s="151">
        <v>148.6974536986308</v>
      </c>
      <c r="Z41" s="151">
        <v>424.98400632603898</v>
      </c>
      <c r="AA41" s="151">
        <v>76.498765289399287</v>
      </c>
      <c r="AB41" s="151">
        <v>250.08714018522079</v>
      </c>
      <c r="AC41" s="151">
        <v>181.71679059689944</v>
      </c>
      <c r="AD41" s="348"/>
    </row>
    <row r="42" spans="1:30" x14ac:dyDescent="0.25">
      <c r="A42" s="418">
        <v>11</v>
      </c>
      <c r="B42" s="154" t="s">
        <v>975</v>
      </c>
      <c r="C42" s="33">
        <v>-2.1993617700000092</v>
      </c>
      <c r="D42" s="33">
        <v>-2.44508686</v>
      </c>
      <c r="E42" s="33">
        <v>-3.0063079200000007</v>
      </c>
      <c r="F42" s="33">
        <v>6.5039859099999981</v>
      </c>
      <c r="G42" s="33">
        <v>4.3376533700000008</v>
      </c>
      <c r="H42" s="33">
        <v>12.88484221</v>
      </c>
      <c r="I42" s="33">
        <v>21.174124800000001</v>
      </c>
      <c r="J42" s="33">
        <v>40.918099930000011</v>
      </c>
      <c r="K42" s="33">
        <v>-1.9455544400000004</v>
      </c>
      <c r="L42" s="33">
        <v>50.392982119999992</v>
      </c>
      <c r="M42" s="33">
        <v>-4.759296410000001</v>
      </c>
      <c r="N42" s="33">
        <v>-23.911286230000002</v>
      </c>
      <c r="O42" s="33">
        <v>9.3920128099999989</v>
      </c>
      <c r="P42" s="33">
        <v>2.8603928800000022</v>
      </c>
      <c r="Q42" s="33">
        <v>7.4703709299999987</v>
      </c>
      <c r="R42" s="33">
        <v>15.367426149999998</v>
      </c>
      <c r="S42" s="33">
        <v>2.0934509800000001</v>
      </c>
      <c r="T42" s="33">
        <v>3.8495234700000003</v>
      </c>
      <c r="U42" s="33">
        <v>2.2399433599999994</v>
      </c>
      <c r="V42" s="33">
        <v>9.9946762299999943</v>
      </c>
      <c r="W42" s="33">
        <v>-12.685062440000001</v>
      </c>
      <c r="X42" s="33">
        <v>-26.215728450000004</v>
      </c>
      <c r="Y42" s="33">
        <v>3.5975351499999992</v>
      </c>
      <c r="Z42" s="33">
        <v>81.34514286000001</v>
      </c>
      <c r="AA42" s="33">
        <v>-1.357293390000001</v>
      </c>
      <c r="AB42" s="33">
        <v>16.080900740000004</v>
      </c>
      <c r="AC42" s="33">
        <v>2.2652349800000042</v>
      </c>
      <c r="AD42" s="33"/>
    </row>
    <row r="43" spans="1:30" x14ac:dyDescent="0.25">
      <c r="A43" s="418">
        <v>12</v>
      </c>
      <c r="B43" s="154" t="s">
        <v>976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33">
        <v>0</v>
      </c>
      <c r="X43" s="33">
        <v>0</v>
      </c>
      <c r="Y43" s="33">
        <v>0</v>
      </c>
      <c r="Z43" s="33">
        <v>0</v>
      </c>
      <c r="AA43" s="33">
        <v>0</v>
      </c>
      <c r="AB43" s="33">
        <v>0</v>
      </c>
      <c r="AC43" s="33">
        <v>0</v>
      </c>
      <c r="AD43" s="33"/>
    </row>
    <row r="44" spans="1:30" x14ac:dyDescent="0.25">
      <c r="A44" s="418">
        <v>13</v>
      </c>
      <c r="B44" s="154" t="s">
        <v>977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/>
    </row>
    <row r="45" spans="1:30" x14ac:dyDescent="0.25">
      <c r="A45" s="418">
        <v>14</v>
      </c>
      <c r="B45" s="154" t="s">
        <v>978</v>
      </c>
      <c r="C45" s="33">
        <v>6.2777059</v>
      </c>
      <c r="D45" s="33">
        <v>6.7432612899999995</v>
      </c>
      <c r="E45" s="33">
        <v>7.5722807700000008</v>
      </c>
      <c r="F45" s="33">
        <v>11.136371530000002</v>
      </c>
      <c r="G45" s="33">
        <v>8.5849382100000007</v>
      </c>
      <c r="H45" s="33">
        <v>0.87489710000000009</v>
      </c>
      <c r="I45" s="33">
        <v>3.7119713500000002</v>
      </c>
      <c r="J45" s="33">
        <v>3.79723079</v>
      </c>
      <c r="K45" s="33">
        <v>3.5989828799999999</v>
      </c>
      <c r="L45" s="33">
        <v>2.3649874399999997</v>
      </c>
      <c r="M45" s="33">
        <v>2.1166632500000002</v>
      </c>
      <c r="N45" s="33">
        <v>4.3577797</v>
      </c>
      <c r="O45" s="33">
        <v>2.7566009399999998</v>
      </c>
      <c r="P45" s="33">
        <v>1.89912215</v>
      </c>
      <c r="Q45" s="33">
        <v>2.0443347799999998</v>
      </c>
      <c r="R45" s="33">
        <v>2.5474719000000006</v>
      </c>
      <c r="S45" s="33">
        <v>1.2073453999999999</v>
      </c>
      <c r="T45" s="33">
        <v>2.32542275</v>
      </c>
      <c r="U45" s="33">
        <v>3.3098054300000004</v>
      </c>
      <c r="V45" s="33">
        <v>4.8439630099999995</v>
      </c>
      <c r="W45" s="33">
        <v>3.7435198999999999</v>
      </c>
      <c r="X45" s="33">
        <v>4.2050579799999994</v>
      </c>
      <c r="Y45" s="33">
        <v>4.0943388200000008</v>
      </c>
      <c r="Z45" s="33">
        <v>2.9154628300000001</v>
      </c>
      <c r="AA45" s="33">
        <v>0.90865491999999992</v>
      </c>
      <c r="AB45" s="33">
        <v>1.9371866099999999</v>
      </c>
      <c r="AC45" s="33">
        <v>4.4327287900000005</v>
      </c>
      <c r="AD45" s="33"/>
    </row>
    <row r="46" spans="1:30" x14ac:dyDescent="0.25">
      <c r="A46" s="418">
        <v>15</v>
      </c>
      <c r="B46" s="154" t="s">
        <v>979</v>
      </c>
      <c r="C46" s="33">
        <v>-658.70265759000006</v>
      </c>
      <c r="D46" s="33">
        <v>-1.3277036400000002</v>
      </c>
      <c r="E46" s="33">
        <v>-4.9018455300000001</v>
      </c>
      <c r="F46" s="33">
        <v>-1.4592774100000001</v>
      </c>
      <c r="G46" s="33">
        <v>-0.51844153000000004</v>
      </c>
      <c r="H46" s="33">
        <v>-12.465320140000001</v>
      </c>
      <c r="I46" s="33">
        <v>-51.340862850000008</v>
      </c>
      <c r="J46" s="33">
        <v>-94.25821701000001</v>
      </c>
      <c r="K46" s="33">
        <v>-4.3584507400000003</v>
      </c>
      <c r="L46" s="33">
        <v>-175.37068238000001</v>
      </c>
      <c r="M46" s="33">
        <v>-8.6011790400000017</v>
      </c>
      <c r="N46" s="33">
        <v>-40.073829680000003</v>
      </c>
      <c r="O46" s="33">
        <v>-4.85580108</v>
      </c>
      <c r="P46" s="33">
        <v>-17.20699291</v>
      </c>
      <c r="Q46" s="33">
        <v>-45.409932359999999</v>
      </c>
      <c r="R46" s="33">
        <v>-132.90914710999999</v>
      </c>
      <c r="S46" s="33">
        <v>-6.5930733200000002</v>
      </c>
      <c r="T46" s="33">
        <v>-6.6822905199999996</v>
      </c>
      <c r="U46" s="33">
        <v>-16.890872959999999</v>
      </c>
      <c r="V46" s="33">
        <v>-46.169395279999996</v>
      </c>
      <c r="W46" s="33">
        <v>-61.390983439999999</v>
      </c>
      <c r="X46" s="33">
        <v>-13.499029029999999</v>
      </c>
      <c r="Y46" s="33">
        <v>2.0564733500000001</v>
      </c>
      <c r="Z46" s="33">
        <v>-51.608657690000001</v>
      </c>
      <c r="AA46" s="33">
        <v>-7.7063208300000019</v>
      </c>
      <c r="AB46" s="33">
        <v>-2.5979345999999994</v>
      </c>
      <c r="AC46" s="33">
        <v>-4.0922199599999995</v>
      </c>
      <c r="AD46" s="33"/>
    </row>
    <row r="47" spans="1:30" x14ac:dyDescent="0.25">
      <c r="A47" s="418">
        <v>16</v>
      </c>
      <c r="B47" s="154" t="s">
        <v>980</v>
      </c>
      <c r="C47" s="33">
        <v>0</v>
      </c>
      <c r="D47" s="33">
        <v>0</v>
      </c>
      <c r="E47" s="33">
        <v>0</v>
      </c>
      <c r="F47" s="33">
        <v>1.7664891400000002</v>
      </c>
      <c r="G47" s="33">
        <v>1.3638257900000001</v>
      </c>
      <c r="H47" s="33">
        <v>2.22022071</v>
      </c>
      <c r="I47" s="33">
        <v>2.1567368499999997</v>
      </c>
      <c r="J47" s="33">
        <v>4.9261668099999998</v>
      </c>
      <c r="K47" s="33">
        <v>0.65268550000000003</v>
      </c>
      <c r="L47" s="33">
        <v>5.3673243800000003</v>
      </c>
      <c r="M47" s="33">
        <v>1.0147457500000001</v>
      </c>
      <c r="N47" s="33">
        <v>-0.67396963999999993</v>
      </c>
      <c r="O47" s="33">
        <v>2.9165915999999998</v>
      </c>
      <c r="P47" s="33">
        <v>2.9800090199999998</v>
      </c>
      <c r="Q47" s="33">
        <v>2.1707764200000002</v>
      </c>
      <c r="R47" s="33">
        <v>2.6816059000000001</v>
      </c>
      <c r="S47" s="33">
        <v>3.2863665299999996</v>
      </c>
      <c r="T47" s="33">
        <v>5.0480011100000004</v>
      </c>
      <c r="U47" s="33">
        <v>7.9949052499999995</v>
      </c>
      <c r="V47" s="33">
        <v>14.208496309999999</v>
      </c>
      <c r="W47" s="33">
        <v>13.113302260000001</v>
      </c>
      <c r="X47" s="33">
        <v>5.9348501400000009</v>
      </c>
      <c r="Y47" s="33">
        <v>10.621673289999999</v>
      </c>
      <c r="Z47" s="33">
        <v>-2.5274025699999991</v>
      </c>
      <c r="AA47" s="33">
        <v>16.436432780000004</v>
      </c>
      <c r="AB47" s="33">
        <v>28.834217170000002</v>
      </c>
      <c r="AC47" s="33">
        <v>9.416784830000001</v>
      </c>
      <c r="AD47" s="33"/>
    </row>
    <row r="48" spans="1:30" ht="15" customHeight="1" x14ac:dyDescent="0.25">
      <c r="A48" s="334" t="s">
        <v>826</v>
      </c>
      <c r="B48" s="231" t="s">
        <v>981</v>
      </c>
      <c r="C48" s="151">
        <v>21.980029587449849</v>
      </c>
      <c r="D48" s="151">
        <v>115.86795345344062</v>
      </c>
      <c r="E48" s="151">
        <v>105.49883801037548</v>
      </c>
      <c r="F48" s="151">
        <v>340.61945020757548</v>
      </c>
      <c r="G48" s="151">
        <v>-13.612151998528145</v>
      </c>
      <c r="H48" s="151">
        <v>-181.73920757168057</v>
      </c>
      <c r="I48" s="151">
        <v>3.2457622399850177</v>
      </c>
      <c r="J48" s="151">
        <v>165.98611437000008</v>
      </c>
      <c r="K48" s="151">
        <v>-169.28116014999981</v>
      </c>
      <c r="L48" s="151">
        <v>-6.2608490200000935</v>
      </c>
      <c r="M48" s="151">
        <v>-31.616898659999908</v>
      </c>
      <c r="N48" s="151">
        <v>231.96355210999974</v>
      </c>
      <c r="O48" s="151">
        <v>-125.92510557999967</v>
      </c>
      <c r="P48" s="151">
        <v>145.81116939000029</v>
      </c>
      <c r="Q48" s="151">
        <v>31.505368860000235</v>
      </c>
      <c r="R48" s="151">
        <v>279.37487439000017</v>
      </c>
      <c r="S48" s="151">
        <v>-16.400293029999805</v>
      </c>
      <c r="T48" s="151">
        <v>182.76352484000009</v>
      </c>
      <c r="U48" s="151">
        <v>113.57949185000012</v>
      </c>
      <c r="V48" s="151">
        <v>405.73901325758101</v>
      </c>
      <c r="W48" s="151">
        <v>30.032848947176635</v>
      </c>
      <c r="X48" s="151">
        <v>232.07730050396779</v>
      </c>
      <c r="Y48" s="151">
        <v>169.06747430863078</v>
      </c>
      <c r="Z48" s="151">
        <v>455.10855175603905</v>
      </c>
      <c r="AA48" s="151">
        <v>84.780238769399304</v>
      </c>
      <c r="AB48" s="151">
        <v>294.34151010522083</v>
      </c>
      <c r="AC48" s="151">
        <v>193.73931923689946</v>
      </c>
      <c r="AD48" s="348"/>
    </row>
    <row r="49" spans="1:30" x14ac:dyDescent="0.25">
      <c r="A49" s="179"/>
      <c r="B49" s="20"/>
    </row>
    <row r="50" spans="1:30" ht="18" customHeight="1" x14ac:dyDescent="0.25">
      <c r="A50" s="419" t="s">
        <v>823</v>
      </c>
      <c r="B50" s="225" t="s">
        <v>982</v>
      </c>
      <c r="C50" s="373">
        <v>2.1840240465049912E-2</v>
      </c>
      <c r="D50" s="373">
        <v>9.6701906456695283E-2</v>
      </c>
      <c r="E50" s="373">
        <v>8.8782458423060151E-2</v>
      </c>
      <c r="F50" s="373">
        <v>0.20111128100075487</v>
      </c>
      <c r="G50" s="373">
        <v>-1.4981126406525975E-2</v>
      </c>
      <c r="H50" s="373">
        <v>-0.65302181057496766</v>
      </c>
      <c r="I50" s="373">
        <v>3.0838657032181333E-3</v>
      </c>
      <c r="J50" s="373">
        <v>9.7760639320610923E-2</v>
      </c>
      <c r="K50" s="373">
        <v>-0.23722584118506607</v>
      </c>
      <c r="L50" s="373">
        <v>-5.5020663343630814E-3</v>
      </c>
      <c r="M50" s="373">
        <v>-2.4512988444843811E-2</v>
      </c>
      <c r="N50" s="373">
        <v>0.12628169203761214</v>
      </c>
      <c r="O50" s="373">
        <v>-0.11142069767601402</v>
      </c>
      <c r="P50" s="373">
        <v>9.2546731126503676E-2</v>
      </c>
      <c r="Q50" s="373">
        <v>2.361803131315288E-2</v>
      </c>
      <c r="R50" s="373">
        <v>0.14814333372434285</v>
      </c>
      <c r="S50" s="373">
        <v>-1.4121047086987755E-2</v>
      </c>
      <c r="T50" s="373">
        <v>0.11753381366230177</v>
      </c>
      <c r="U50" s="373">
        <v>7.7981278981878607E-2</v>
      </c>
      <c r="V50" s="373">
        <v>0.18528269067915701</v>
      </c>
      <c r="W50" s="373">
        <v>2.2426964188486474E-2</v>
      </c>
      <c r="X50" s="373">
        <v>0.13539768341405534</v>
      </c>
      <c r="Y50" s="373">
        <v>0.10020799270903094</v>
      </c>
      <c r="Z50" s="373">
        <v>0.18536395437682601</v>
      </c>
      <c r="AA50" s="373">
        <v>5.5937461576832923E-2</v>
      </c>
      <c r="AB50" s="373">
        <v>0.14919585412493339</v>
      </c>
      <c r="AC50" s="373">
        <v>0.10915438665594779</v>
      </c>
      <c r="AD50" s="368"/>
    </row>
    <row r="51" spans="1:30" x14ac:dyDescent="0.25">
      <c r="A51" s="179" t="s">
        <v>824</v>
      </c>
      <c r="B51" s="227" t="s">
        <v>983</v>
      </c>
      <c r="C51" s="374">
        <v>2.2420499499453999E-2</v>
      </c>
      <c r="D51" s="374">
        <v>9.7088685634984379E-2</v>
      </c>
      <c r="E51" s="374">
        <v>8.898511685129698E-2</v>
      </c>
      <c r="F51" s="374">
        <v>0.20129822484494214</v>
      </c>
      <c r="G51" s="374">
        <v>-1.5033629588332601E-2</v>
      </c>
      <c r="H51" s="374">
        <v>-0.66057429324637962</v>
      </c>
      <c r="I51" s="374">
        <v>3.0951404769027188E-3</v>
      </c>
      <c r="J51" s="374">
        <v>9.8007468270679063E-2</v>
      </c>
      <c r="K51" s="374">
        <v>-0.23896918901803685</v>
      </c>
      <c r="L51" s="374">
        <v>-5.5213057962191147E-3</v>
      </c>
      <c r="M51" s="374">
        <v>-2.459994487284765E-2</v>
      </c>
      <c r="N51" s="374">
        <v>0.1265440464117894</v>
      </c>
      <c r="O51" s="374">
        <v>-0.11192439065663604</v>
      </c>
      <c r="P51" s="374">
        <v>9.2839553678647449E-2</v>
      </c>
      <c r="Q51" s="374">
        <v>2.3702680437447162E-2</v>
      </c>
      <c r="R51" s="374">
        <v>0.14865515892774486</v>
      </c>
      <c r="S51" s="374">
        <v>-1.4171583705745739E-2</v>
      </c>
      <c r="T51" s="374">
        <v>0.11796311016759056</v>
      </c>
      <c r="U51" s="374">
        <v>7.8320835768419E-2</v>
      </c>
      <c r="V51" s="374">
        <v>0.18612531254648632</v>
      </c>
      <c r="W51" s="374">
        <v>2.256035481628367E-2</v>
      </c>
      <c r="X51" s="374">
        <v>0.13607488590475098</v>
      </c>
      <c r="Y51" s="374">
        <v>0.10079770671279624</v>
      </c>
      <c r="Z51" s="374">
        <v>0.18616453484755141</v>
      </c>
      <c r="AA51" s="374">
        <v>5.6158029778934922E-2</v>
      </c>
      <c r="AB51" s="374">
        <v>0.1496758551211636</v>
      </c>
      <c r="AC51" s="374">
        <v>0.10951673023489394</v>
      </c>
      <c r="AD51" s="368"/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9E40-40CA-461A-81E6-B6A3FDE6A21A}">
  <dimension ref="A5:AK82"/>
  <sheetViews>
    <sheetView showGridLines="0" zoomScale="90" zoomScaleNormal="90" workbookViewId="0">
      <pane xSplit="2" ySplit="10" topLeftCell="Y49" activePane="bottomRight" state="frozen"/>
      <selection activeCell="AC53" sqref="AC53"/>
      <selection pane="topRight" activeCell="AC53" sqref="AC53"/>
      <selection pane="bottomLeft" activeCell="AC53" sqref="AC53"/>
      <selection pane="bottomRight"/>
    </sheetView>
  </sheetViews>
  <sheetFormatPr defaultRowHeight="15" x14ac:dyDescent="0.25"/>
  <cols>
    <col min="1" max="1" width="3.42578125" style="20" customWidth="1"/>
    <col min="2" max="2" width="64.140625" bestFit="1" customWidth="1"/>
    <col min="3" max="29" width="11.42578125" customWidth="1"/>
    <col min="30" max="30" width="11.85546875" customWidth="1"/>
    <col min="31" max="36" width="11.42578125" customWidth="1"/>
  </cols>
  <sheetData>
    <row r="5" spans="2:37" x14ac:dyDescent="0.25">
      <c r="X5" s="4"/>
      <c r="Y5" s="4"/>
      <c r="Z5" s="4"/>
      <c r="AA5" s="4"/>
      <c r="AB5" s="4"/>
      <c r="AC5" s="4"/>
    </row>
    <row r="6" spans="2:37" x14ac:dyDescent="0.25">
      <c r="X6" s="3"/>
      <c r="Y6" s="3"/>
      <c r="Z6" s="3"/>
      <c r="AA6" s="3"/>
      <c r="AB6" s="3"/>
      <c r="AC6" s="3"/>
    </row>
    <row r="8" spans="2:37" s="20" customFormat="1" ht="13.5" customHeight="1" x14ac:dyDescent="0.15">
      <c r="B8" s="21" t="s">
        <v>1005</v>
      </c>
      <c r="C8" s="22" t="s">
        <v>1120</v>
      </c>
      <c r="D8" s="22" t="s">
        <v>1121</v>
      </c>
      <c r="E8" s="22" t="s">
        <v>1122</v>
      </c>
      <c r="F8" s="22" t="s">
        <v>1123</v>
      </c>
      <c r="G8" s="21" t="s">
        <v>1124</v>
      </c>
      <c r="H8" s="21" t="s">
        <v>1125</v>
      </c>
      <c r="I8" s="21" t="s">
        <v>1126</v>
      </c>
      <c r="J8" s="21" t="s">
        <v>1127</v>
      </c>
      <c r="K8" s="21" t="s">
        <v>1128</v>
      </c>
      <c r="L8" s="21" t="s">
        <v>1129</v>
      </c>
      <c r="M8" s="21" t="s">
        <v>1130</v>
      </c>
      <c r="N8" s="21" t="s">
        <v>1131</v>
      </c>
      <c r="O8" s="21" t="s">
        <v>1132</v>
      </c>
      <c r="P8" s="21" t="s">
        <v>1133</v>
      </c>
      <c r="Q8" s="21" t="s">
        <v>1134</v>
      </c>
      <c r="R8" s="21" t="s">
        <v>1135</v>
      </c>
      <c r="S8" s="21" t="s">
        <v>1136</v>
      </c>
      <c r="T8" s="21" t="s">
        <v>1137</v>
      </c>
      <c r="U8" s="21" t="s">
        <v>1138</v>
      </c>
      <c r="V8" s="21" t="s">
        <v>1112</v>
      </c>
      <c r="W8" s="21" t="s">
        <v>1113</v>
      </c>
      <c r="X8" s="21" t="s">
        <v>1114</v>
      </c>
      <c r="Y8" s="21" t="s">
        <v>1115</v>
      </c>
      <c r="Z8" s="21" t="s">
        <v>1116</v>
      </c>
      <c r="AA8" s="21" t="s">
        <v>1117</v>
      </c>
      <c r="AB8" s="21" t="s">
        <v>1118</v>
      </c>
      <c r="AC8" s="21" t="s">
        <v>1119</v>
      </c>
      <c r="AD8" s="21"/>
      <c r="AE8" s="21">
        <v>2019</v>
      </c>
      <c r="AF8" s="21">
        <v>2020</v>
      </c>
      <c r="AG8" s="21">
        <v>2021</v>
      </c>
      <c r="AH8" s="21" t="s">
        <v>47</v>
      </c>
      <c r="AI8" s="21" t="s">
        <v>48</v>
      </c>
      <c r="AJ8" s="21" t="s">
        <v>714</v>
      </c>
    </row>
    <row r="9" spans="2:37" s="20" customFormat="1" ht="6" customHeight="1" x14ac:dyDescent="0.15">
      <c r="C9" s="26"/>
      <c r="D9" s="26"/>
      <c r="E9" s="26"/>
      <c r="F9" s="26"/>
      <c r="G9" s="26"/>
      <c r="H9" s="26"/>
    </row>
    <row r="10" spans="2:37" x14ac:dyDescent="0.25">
      <c r="B10" s="109" t="s">
        <v>1006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119"/>
      <c r="X10" s="119"/>
      <c r="Y10" s="119"/>
      <c r="Z10" s="119"/>
      <c r="AA10" s="119"/>
      <c r="AB10" s="119"/>
      <c r="AC10" s="119"/>
      <c r="AE10" s="60"/>
      <c r="AF10" s="60"/>
      <c r="AG10" s="60"/>
      <c r="AH10" s="60"/>
      <c r="AI10" s="60"/>
      <c r="AJ10" s="60"/>
    </row>
    <row r="11" spans="2:37" x14ac:dyDescent="0.25">
      <c r="B11" s="36" t="s">
        <v>1007</v>
      </c>
      <c r="C11" s="61">
        <v>55.3</v>
      </c>
      <c r="D11" s="61">
        <v>61</v>
      </c>
      <c r="E11" s="61">
        <v>52.5</v>
      </c>
      <c r="F11" s="61">
        <v>47.6</v>
      </c>
      <c r="G11" s="61">
        <v>68.229470866550017</v>
      </c>
      <c r="H11" s="61">
        <v>15.9</v>
      </c>
      <c r="I11" s="61">
        <v>16</v>
      </c>
      <c r="J11" s="61">
        <v>49.1</v>
      </c>
      <c r="K11" s="61">
        <v>62.488175629999994</v>
      </c>
      <c r="L11" s="61">
        <v>37.681818540000002</v>
      </c>
      <c r="M11" s="61">
        <v>49.60531739999999</v>
      </c>
      <c r="N11" s="61">
        <v>25.82037764</v>
      </c>
      <c r="O11" s="61">
        <v>67.29003136</v>
      </c>
      <c r="P11" s="61">
        <v>55.762881419999999</v>
      </c>
      <c r="Q11" s="61">
        <v>74.516232360000004</v>
      </c>
      <c r="R11" s="61">
        <v>63.281342770000002</v>
      </c>
      <c r="S11" s="61">
        <v>79.269822459999986</v>
      </c>
      <c r="T11" s="61">
        <v>88.141214969999993</v>
      </c>
      <c r="U11" s="61">
        <v>86.35187805999999</v>
      </c>
      <c r="V11" s="61">
        <v>110.5106689600001</v>
      </c>
      <c r="W11" s="61">
        <v>122.93727822000119</v>
      </c>
      <c r="X11" s="72">
        <v>130.10298833000041</v>
      </c>
      <c r="Y11" s="72">
        <v>124.49550766999963</v>
      </c>
      <c r="Z11" s="72">
        <v>112.89480814000011</v>
      </c>
      <c r="AA11" s="72">
        <v>106.24430719999999</v>
      </c>
      <c r="AB11" s="72">
        <v>100.48295575999987</v>
      </c>
      <c r="AC11" s="72">
        <v>79.593744320000013</v>
      </c>
      <c r="AE11" s="75">
        <v>216.4</v>
      </c>
      <c r="AF11" s="61">
        <v>149.22947086655003</v>
      </c>
      <c r="AG11" s="61">
        <v>175.59568920999999</v>
      </c>
      <c r="AH11" s="61">
        <v>260.85048790999997</v>
      </c>
      <c r="AI11" s="61">
        <v>364.27358445000004</v>
      </c>
      <c r="AJ11" s="61">
        <v>490.43058236000138</v>
      </c>
      <c r="AK11" s="183"/>
    </row>
    <row r="12" spans="2:37" s="1" customFormat="1" x14ac:dyDescent="0.25">
      <c r="B12" s="71" t="s">
        <v>1008</v>
      </c>
      <c r="C12" s="72">
        <v>55</v>
      </c>
      <c r="D12" s="72">
        <v>60.7</v>
      </c>
      <c r="E12" s="72">
        <v>52.2</v>
      </c>
      <c r="F12" s="72">
        <v>47.3</v>
      </c>
      <c r="G12" s="72">
        <v>67.900000000000006</v>
      </c>
      <c r="H12" s="72">
        <v>15.6</v>
      </c>
      <c r="I12" s="72">
        <v>15.8</v>
      </c>
      <c r="J12" s="72">
        <v>48.9</v>
      </c>
      <c r="K12" s="72">
        <v>61.922237700000004</v>
      </c>
      <c r="L12" s="72">
        <v>37.212400259999995</v>
      </c>
      <c r="M12" s="72">
        <v>49.112083720000001</v>
      </c>
      <c r="N12" s="72">
        <v>25.367276489999998</v>
      </c>
      <c r="O12" s="72">
        <v>66.893531599999989</v>
      </c>
      <c r="P12" s="72">
        <v>55.370613959999986</v>
      </c>
      <c r="Q12" s="72">
        <v>74.143134279999998</v>
      </c>
      <c r="R12" s="72">
        <v>62.91062711</v>
      </c>
      <c r="S12" s="72">
        <v>78.940456409999982</v>
      </c>
      <c r="T12" s="72">
        <v>87.894940849999998</v>
      </c>
      <c r="U12" s="72">
        <v>86.095747659999986</v>
      </c>
      <c r="V12" s="72">
        <v>110.2591381000001</v>
      </c>
      <c r="W12" s="72">
        <v>115.24357411000118</v>
      </c>
      <c r="X12" s="72">
        <v>122.72974465000041</v>
      </c>
      <c r="Y12" s="72">
        <v>116.57195287999961</v>
      </c>
      <c r="Z12" s="72">
        <v>104.74851124000011</v>
      </c>
      <c r="AA12" s="72">
        <v>99.431172549999999</v>
      </c>
      <c r="AB12" s="72">
        <v>93.502327259999873</v>
      </c>
      <c r="AC12" s="72">
        <v>72.30588932000002</v>
      </c>
      <c r="AD12" s="20"/>
      <c r="AE12" s="76">
        <v>215.2</v>
      </c>
      <c r="AF12" s="72">
        <v>148.19999999999999</v>
      </c>
      <c r="AG12" s="72">
        <v>173.61399817</v>
      </c>
      <c r="AH12" s="72">
        <v>259.31790694999995</v>
      </c>
      <c r="AI12" s="72">
        <v>363.19028302000004</v>
      </c>
      <c r="AJ12" s="72">
        <v>459.29378288000134</v>
      </c>
      <c r="AK12" s="183"/>
    </row>
    <row r="13" spans="2:37" s="1" customFormat="1" x14ac:dyDescent="0.25">
      <c r="B13" s="50" t="s">
        <v>1009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0</v>
      </c>
      <c r="I13" s="67">
        <v>0</v>
      </c>
      <c r="J13" s="67">
        <v>0</v>
      </c>
      <c r="K13" s="67">
        <v>0</v>
      </c>
      <c r="L13" s="67">
        <v>0</v>
      </c>
      <c r="M13" s="67">
        <v>0</v>
      </c>
      <c r="N13" s="67">
        <v>-0.49241065000000001</v>
      </c>
      <c r="O13" s="67">
        <v>-1.1940805700000001</v>
      </c>
      <c r="P13" s="67">
        <v>-12.191872999999999</v>
      </c>
      <c r="Q13" s="67">
        <v>-20.847205199999998</v>
      </c>
      <c r="R13" s="67">
        <v>-30.037924289999999</v>
      </c>
      <c r="S13" s="67">
        <v>-44.123577299999994</v>
      </c>
      <c r="T13" s="67">
        <v>-58.962680320010008</v>
      </c>
      <c r="U13" s="67">
        <v>-64.191338520000002</v>
      </c>
      <c r="V13" s="67">
        <v>-56.600098884373907</v>
      </c>
      <c r="W13" s="67">
        <v>-41.004241581408458</v>
      </c>
      <c r="X13" s="67">
        <v>-69.051995660000003</v>
      </c>
      <c r="Y13" s="67">
        <v>-42.890540780000009</v>
      </c>
      <c r="Z13" s="67">
        <v>-49.495258079999985</v>
      </c>
      <c r="AA13" s="67">
        <v>-29.640118289999982</v>
      </c>
      <c r="AB13" s="67">
        <v>-40.15257437919086</v>
      </c>
      <c r="AC13" s="67">
        <v>-27.823990730000027</v>
      </c>
      <c r="AD13"/>
      <c r="AE13" s="77">
        <v>0</v>
      </c>
      <c r="AF13" s="67">
        <v>0</v>
      </c>
      <c r="AG13" s="67">
        <v>-0.49241065000000001</v>
      </c>
      <c r="AH13" s="67">
        <v>-64.271083059999995</v>
      </c>
      <c r="AI13" s="67">
        <v>-223.87769502438391</v>
      </c>
      <c r="AJ13" s="67">
        <v>-202.44203610140841</v>
      </c>
      <c r="AK13" s="183"/>
    </row>
    <row r="14" spans="2:37" s="1" customFormat="1" x14ac:dyDescent="0.25">
      <c r="B14" s="71" t="s">
        <v>1010</v>
      </c>
      <c r="C14" s="72">
        <v>-49.7</v>
      </c>
      <c r="D14" s="72">
        <v>-51.1</v>
      </c>
      <c r="E14" s="72">
        <v>-50.5</v>
      </c>
      <c r="F14" s="72">
        <v>-56.4</v>
      </c>
      <c r="G14" s="72">
        <v>-51</v>
      </c>
      <c r="H14" s="72">
        <v>-33.4</v>
      </c>
      <c r="I14" s="72">
        <v>-47.7</v>
      </c>
      <c r="J14" s="72">
        <v>-47.3</v>
      </c>
      <c r="K14" s="72">
        <v>-27.28406537</v>
      </c>
      <c r="L14" s="72">
        <v>-25.895029869999998</v>
      </c>
      <c r="M14" s="72">
        <v>-32.645055400000004</v>
      </c>
      <c r="N14" s="72">
        <v>-45.431208769999991</v>
      </c>
      <c r="O14" s="72">
        <v>-43.982196160000001</v>
      </c>
      <c r="P14" s="72">
        <v>-48.109660559999995</v>
      </c>
      <c r="Q14" s="72">
        <v>-57.315989299999998</v>
      </c>
      <c r="R14" s="72">
        <v>-62.131420810000002</v>
      </c>
      <c r="S14" s="72">
        <v>-55.280186970000003</v>
      </c>
      <c r="T14" s="72">
        <v>-50.642963429999995</v>
      </c>
      <c r="U14" s="72">
        <v>-50.214663770000001</v>
      </c>
      <c r="V14" s="72">
        <v>-63.586267369999995</v>
      </c>
      <c r="W14" s="72">
        <v>-48.239562000000006</v>
      </c>
      <c r="X14" s="72">
        <v>-49.493554429999996</v>
      </c>
      <c r="Y14" s="72">
        <v>-50.501354630000002</v>
      </c>
      <c r="Z14" s="72">
        <v>-49.816756500000011</v>
      </c>
      <c r="AA14" s="72">
        <v>-37.150693970000006</v>
      </c>
      <c r="AB14" s="72">
        <v>115.65651089999997</v>
      </c>
      <c r="AC14" s="72">
        <v>-36.664229310000003</v>
      </c>
      <c r="AD14"/>
      <c r="AE14" s="76">
        <v>-207.70000000000002</v>
      </c>
      <c r="AF14" s="72">
        <v>-179.40000000000003</v>
      </c>
      <c r="AG14" s="72">
        <v>-131.25535940999998</v>
      </c>
      <c r="AH14" s="72">
        <v>-211.53926683</v>
      </c>
      <c r="AI14" s="72">
        <v>-219.72408154000001</v>
      </c>
      <c r="AJ14" s="72">
        <v>-198.05122756000003</v>
      </c>
      <c r="AK14" s="183"/>
    </row>
    <row r="15" spans="2:37" x14ac:dyDescent="0.25">
      <c r="B15" s="50" t="s">
        <v>944</v>
      </c>
      <c r="C15" s="67">
        <v>-49.7</v>
      </c>
      <c r="D15" s="67">
        <v>-51.1</v>
      </c>
      <c r="E15" s="67">
        <v>-50.5</v>
      </c>
      <c r="F15" s="67">
        <v>-56.4</v>
      </c>
      <c r="G15" s="67">
        <v>-51</v>
      </c>
      <c r="H15" s="67">
        <v>-33.4</v>
      </c>
      <c r="I15" s="67">
        <v>-47.7</v>
      </c>
      <c r="J15" s="67">
        <v>-47.3</v>
      </c>
      <c r="K15" s="67">
        <v>-27.12687657</v>
      </c>
      <c r="L15" s="67">
        <v>-25.684790450000001</v>
      </c>
      <c r="M15" s="67">
        <v>-31.93080226</v>
      </c>
      <c r="N15" s="67">
        <v>-43.222127429999993</v>
      </c>
      <c r="O15" s="67">
        <v>-41.386266900000003</v>
      </c>
      <c r="P15" s="67">
        <v>-44.185932699999995</v>
      </c>
      <c r="Q15" s="67">
        <v>-54.720783399999995</v>
      </c>
      <c r="R15" s="67">
        <v>-58.041359579999998</v>
      </c>
      <c r="S15" s="67">
        <v>-51.72943866</v>
      </c>
      <c r="T15" s="67">
        <v>-45.45414049</v>
      </c>
      <c r="U15" s="67">
        <v>-45.459254479999998</v>
      </c>
      <c r="V15" s="67">
        <v>-56.154561939999994</v>
      </c>
      <c r="W15" s="67">
        <v>-44.55685811</v>
      </c>
      <c r="X15" s="67">
        <v>-45.593892419999996</v>
      </c>
      <c r="Y15" s="67">
        <v>-46.007233339999999</v>
      </c>
      <c r="Z15" s="67">
        <v>-44.704524100000008</v>
      </c>
      <c r="AA15" s="67">
        <v>-35.370725120000003</v>
      </c>
      <c r="AB15" s="67">
        <v>-36.324643340000002</v>
      </c>
      <c r="AC15" s="67">
        <v>-33.700882250000006</v>
      </c>
      <c r="AE15" s="77">
        <v>-207.70000000000002</v>
      </c>
      <c r="AF15" s="67">
        <v>-179.40000000000003</v>
      </c>
      <c r="AG15" s="67">
        <v>-127.96459671</v>
      </c>
      <c r="AH15" s="67">
        <v>-198.33434258</v>
      </c>
      <c r="AI15" s="67">
        <v>-198.79739556999999</v>
      </c>
      <c r="AJ15" s="67">
        <v>-180.86250797000002</v>
      </c>
      <c r="AK15" s="183"/>
    </row>
    <row r="16" spans="2:37" x14ac:dyDescent="0.25">
      <c r="B16" s="50" t="s">
        <v>943</v>
      </c>
      <c r="C16" s="67"/>
      <c r="D16" s="67"/>
      <c r="E16" s="67"/>
      <c r="F16" s="67"/>
      <c r="G16" s="67"/>
      <c r="H16" s="67"/>
      <c r="I16" s="67"/>
      <c r="J16" s="67"/>
      <c r="K16" s="67">
        <v>-0.15718879999999999</v>
      </c>
      <c r="L16" s="67">
        <v>-0.21059345999999998</v>
      </c>
      <c r="M16" s="67">
        <v>-0.12875957999999998</v>
      </c>
      <c r="N16" s="67">
        <v>-1.5573335799999999</v>
      </c>
      <c r="O16" s="67">
        <v>-2.596272879999999</v>
      </c>
      <c r="P16" s="67">
        <v>-2.9397717599999997</v>
      </c>
      <c r="Q16" s="67">
        <v>-2.5836948700000004</v>
      </c>
      <c r="R16" s="67">
        <v>-4.0552520899999998</v>
      </c>
      <c r="S16" s="67">
        <v>-3.5256303000000004</v>
      </c>
      <c r="T16" s="67">
        <v>-4.9604965800000009</v>
      </c>
      <c r="U16" s="67">
        <v>-4.7556383800000006</v>
      </c>
      <c r="V16" s="67">
        <v>-7.4317054299999992</v>
      </c>
      <c r="W16" s="67">
        <v>-3.6856050899999997</v>
      </c>
      <c r="X16" s="67">
        <v>-3.8999738699999988</v>
      </c>
      <c r="Y16" s="67">
        <v>-4.4941212899999998</v>
      </c>
      <c r="Z16" s="67">
        <v>-4.9268043999999991</v>
      </c>
      <c r="AA16" s="67">
        <v>-1.7799688499999999</v>
      </c>
      <c r="AB16" s="67">
        <v>-2.29362245</v>
      </c>
      <c r="AC16" s="67">
        <v>-2.9633470599999994</v>
      </c>
      <c r="AD16" s="1"/>
      <c r="AE16" s="77"/>
      <c r="AF16" s="67">
        <v>0</v>
      </c>
      <c r="AG16" s="67">
        <v>-2.0538754199999998</v>
      </c>
      <c r="AH16" s="67">
        <v>-12.174991599999998</v>
      </c>
      <c r="AI16" s="67">
        <v>-20.673470690000002</v>
      </c>
      <c r="AJ16" s="67">
        <v>-17.006504649999997</v>
      </c>
      <c r="AK16" s="183"/>
    </row>
    <row r="17" spans="2:37" x14ac:dyDescent="0.25">
      <c r="B17" s="50" t="s">
        <v>1011</v>
      </c>
      <c r="C17" s="67"/>
      <c r="D17" s="67"/>
      <c r="E17" s="67"/>
      <c r="F17" s="67"/>
      <c r="G17" s="67"/>
      <c r="H17" s="67"/>
      <c r="I17" s="67"/>
      <c r="J17" s="67"/>
      <c r="K17" s="67"/>
      <c r="L17" s="67">
        <v>3.5404000000000002E-4</v>
      </c>
      <c r="M17" s="67">
        <v>-0.58549355999999997</v>
      </c>
      <c r="N17" s="67">
        <v>-0.65174776000000001</v>
      </c>
      <c r="O17" s="67">
        <v>3.4361999999999533E-4</v>
      </c>
      <c r="P17" s="67">
        <v>-0.9839561</v>
      </c>
      <c r="Q17" s="67">
        <v>-1.1511029999999998E-2</v>
      </c>
      <c r="R17" s="67">
        <v>-3.4809139999999995E-2</v>
      </c>
      <c r="S17" s="67">
        <v>-2.511801E-2</v>
      </c>
      <c r="T17" s="67">
        <v>-0.22832636000000001</v>
      </c>
      <c r="U17" s="67">
        <v>2.2908999999999999E-4</v>
      </c>
      <c r="V17" s="67">
        <v>0</v>
      </c>
      <c r="W17" s="67">
        <v>2.9012000000000005E-3</v>
      </c>
      <c r="X17" s="67">
        <v>3.1186000000000001E-4</v>
      </c>
      <c r="Y17" s="67">
        <v>0</v>
      </c>
      <c r="Z17" s="67" t="s">
        <v>1</v>
      </c>
      <c r="AA17" s="67">
        <v>0</v>
      </c>
      <c r="AB17" s="67">
        <v>154.27477668999998</v>
      </c>
      <c r="AC17" s="67">
        <v>0</v>
      </c>
      <c r="AE17" s="77">
        <v>0</v>
      </c>
      <c r="AF17" s="67">
        <v>0</v>
      </c>
      <c r="AG17" s="67">
        <v>-1.2368872799999999</v>
      </c>
      <c r="AH17" s="67">
        <v>-1.0299326499999999</v>
      </c>
      <c r="AI17" s="67">
        <v>-0.25321528000000004</v>
      </c>
      <c r="AJ17" s="67">
        <v>0</v>
      </c>
      <c r="AK17" s="183"/>
    </row>
    <row r="18" spans="2:37" s="1" customFormat="1" x14ac:dyDescent="0.25">
      <c r="B18" s="71" t="s">
        <v>1012</v>
      </c>
      <c r="C18" s="72">
        <v>5.2</v>
      </c>
      <c r="D18" s="72">
        <v>9.6000000000000014</v>
      </c>
      <c r="E18" s="72">
        <v>1.6</v>
      </c>
      <c r="F18" s="72">
        <v>-9.1000000000000014</v>
      </c>
      <c r="G18" s="72">
        <v>17</v>
      </c>
      <c r="H18" s="72">
        <v>-17.799999999999997</v>
      </c>
      <c r="I18" s="72">
        <v>-31.900000000000002</v>
      </c>
      <c r="J18" s="72">
        <v>1.6000000000000014</v>
      </c>
      <c r="K18" s="72">
        <v>34.638172330000003</v>
      </c>
      <c r="L18" s="72">
        <v>11.317370389999997</v>
      </c>
      <c r="M18" s="72">
        <v>16.467028319999997</v>
      </c>
      <c r="N18" s="72">
        <v>-20.556342929999992</v>
      </c>
      <c r="O18" s="72">
        <v>21.717254869999991</v>
      </c>
      <c r="P18" s="72">
        <v>-4.93091960000001</v>
      </c>
      <c r="Q18" s="72">
        <v>-4.0200602199999977</v>
      </c>
      <c r="R18" s="72">
        <v>-29.258717990000001</v>
      </c>
      <c r="S18" s="72">
        <v>-20.463307860000015</v>
      </c>
      <c r="T18" s="72">
        <v>-21.710702900010006</v>
      </c>
      <c r="U18" s="72">
        <v>-28.310254630000017</v>
      </c>
      <c r="V18" s="72">
        <v>-9.9272281543738004</v>
      </c>
      <c r="W18" s="72">
        <v>25.999770528592705</v>
      </c>
      <c r="X18" s="72">
        <v>4.1841945600004138</v>
      </c>
      <c r="Y18" s="72">
        <v>23.180057469999603</v>
      </c>
      <c r="Z18" s="72">
        <v>5.4364966600001168</v>
      </c>
      <c r="AA18" s="72">
        <v>32.640360290000004</v>
      </c>
      <c r="AB18" s="72">
        <v>169.00626378080898</v>
      </c>
      <c r="AC18" s="72">
        <v>7.8176692799999898</v>
      </c>
      <c r="AD18" s="2"/>
      <c r="AE18" s="76">
        <v>7.3</v>
      </c>
      <c r="AF18" s="72">
        <v>-31.1</v>
      </c>
      <c r="AG18" s="72">
        <v>41.866228110000002</v>
      </c>
      <c r="AH18" s="72">
        <v>-16.492442940000018</v>
      </c>
      <c r="AI18" s="72">
        <v>-80.411493544383831</v>
      </c>
      <c r="AJ18" s="72">
        <v>58.800519218592882</v>
      </c>
      <c r="AK18" s="183"/>
    </row>
    <row r="19" spans="2:37" s="1" customFormat="1" x14ac:dyDescent="0.25">
      <c r="B19" s="50" t="s">
        <v>1013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>
        <v>0</v>
      </c>
      <c r="T19" s="67">
        <v>0</v>
      </c>
      <c r="U19" s="67">
        <v>0</v>
      </c>
      <c r="V19" s="67">
        <v>0</v>
      </c>
      <c r="W19" s="67">
        <v>7.566084</v>
      </c>
      <c r="X19" s="67">
        <v>7.2084789999999996</v>
      </c>
      <c r="Y19" s="67">
        <v>7.7686849999999996</v>
      </c>
      <c r="Z19" s="67">
        <v>8.005706</v>
      </c>
      <c r="AA19" s="67">
        <v>6.6532070000000001</v>
      </c>
      <c r="AB19" s="67">
        <v>6.872871</v>
      </c>
      <c r="AC19" s="67">
        <v>7.2878549999999995</v>
      </c>
      <c r="AD19"/>
      <c r="AE19" s="77">
        <v>0</v>
      </c>
      <c r="AF19" s="67">
        <v>0</v>
      </c>
      <c r="AG19" s="67">
        <v>0</v>
      </c>
      <c r="AH19" s="67">
        <v>0</v>
      </c>
      <c r="AI19" s="67">
        <v>0</v>
      </c>
      <c r="AJ19" s="67">
        <v>30.548953999999998</v>
      </c>
      <c r="AK19" s="183"/>
    </row>
    <row r="20" spans="2:37" s="1" customFormat="1" x14ac:dyDescent="0.25">
      <c r="B20" s="71" t="s">
        <v>1014</v>
      </c>
      <c r="C20" s="72">
        <v>5.2</v>
      </c>
      <c r="D20" s="72">
        <v>9.6000000000000014</v>
      </c>
      <c r="E20" s="72">
        <v>1.6</v>
      </c>
      <c r="F20" s="72">
        <v>-9.1000000000000014</v>
      </c>
      <c r="G20" s="72">
        <v>17</v>
      </c>
      <c r="H20" s="72">
        <v>-17.799999999999997</v>
      </c>
      <c r="I20" s="72">
        <v>-31.900000000000002</v>
      </c>
      <c r="J20" s="72">
        <v>1.6000000000000014</v>
      </c>
      <c r="K20" s="72">
        <v>34.638172330000003</v>
      </c>
      <c r="L20" s="72">
        <v>11.317370389999997</v>
      </c>
      <c r="M20" s="72">
        <v>16.467028319999997</v>
      </c>
      <c r="N20" s="72">
        <v>-20.556342929999992</v>
      </c>
      <c r="O20" s="72">
        <v>21.717254869999991</v>
      </c>
      <c r="P20" s="72">
        <v>-4.93091960000001</v>
      </c>
      <c r="Q20" s="72">
        <v>-4.0200602199999977</v>
      </c>
      <c r="R20" s="72">
        <v>-29.258717990000001</v>
      </c>
      <c r="S20" s="72">
        <v>-20.463307860000015</v>
      </c>
      <c r="T20" s="72">
        <v>-21.710702900010006</v>
      </c>
      <c r="U20" s="72">
        <v>-28.310254630000017</v>
      </c>
      <c r="V20" s="72">
        <v>-9.9272281543738004</v>
      </c>
      <c r="W20" s="72">
        <v>33.565854528592709</v>
      </c>
      <c r="X20" s="72">
        <v>11.392673560000414</v>
      </c>
      <c r="Y20" s="72">
        <v>30.948742469999601</v>
      </c>
      <c r="Z20" s="72">
        <v>13.442202660000117</v>
      </c>
      <c r="AA20" s="72">
        <v>39.293567290000006</v>
      </c>
      <c r="AB20" s="72">
        <v>175.87913478080898</v>
      </c>
      <c r="AC20" s="72">
        <v>15.10552427999999</v>
      </c>
      <c r="AD20" s="20"/>
      <c r="AE20" s="76">
        <v>7.3</v>
      </c>
      <c r="AF20" s="72">
        <v>-31.1</v>
      </c>
      <c r="AG20" s="72">
        <v>41.866228110000002</v>
      </c>
      <c r="AH20" s="72">
        <v>-16.492442940000018</v>
      </c>
      <c r="AI20" s="72">
        <v>-80.411493544383831</v>
      </c>
      <c r="AJ20" s="72">
        <v>89.349473218592891</v>
      </c>
      <c r="AK20" s="183"/>
    </row>
    <row r="21" spans="2:37" s="1" customFormat="1" x14ac:dyDescent="0.25">
      <c r="B21" s="51" t="s">
        <v>1015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-1.65201069</v>
      </c>
      <c r="L21" s="73">
        <v>-1.4919657</v>
      </c>
      <c r="M21" s="73">
        <v>-1.4186864300000002</v>
      </c>
      <c r="N21" s="73">
        <v>-2.00424107</v>
      </c>
      <c r="O21" s="73">
        <v>-4.0003529599999998</v>
      </c>
      <c r="P21" s="73">
        <v>-3.8755881699999999</v>
      </c>
      <c r="Q21" s="73">
        <v>-3.84060464</v>
      </c>
      <c r="R21" s="73">
        <v>-3.8288323399999999</v>
      </c>
      <c r="S21" s="73">
        <v>-2.9646201499999996</v>
      </c>
      <c r="T21" s="73">
        <v>-4.2538544699999994</v>
      </c>
      <c r="U21" s="73">
        <v>-4.3430524899999998</v>
      </c>
      <c r="V21" s="73">
        <v>-3.9759917800000002</v>
      </c>
      <c r="W21" s="73">
        <v>-3.1030851300000002</v>
      </c>
      <c r="X21" s="73">
        <v>-2.8101293100000002</v>
      </c>
      <c r="Y21" s="73">
        <v>-2.8769808600000002</v>
      </c>
      <c r="Z21" s="73">
        <v>-3.0435937299999996</v>
      </c>
      <c r="AA21" s="73">
        <v>-3.0286947400000006</v>
      </c>
      <c r="AB21" s="73">
        <v>-2.9761371999999997</v>
      </c>
      <c r="AC21" s="73">
        <v>-2.8815486700000004</v>
      </c>
      <c r="AD21"/>
      <c r="AE21" s="78">
        <v>0</v>
      </c>
      <c r="AF21" s="73">
        <v>0</v>
      </c>
      <c r="AG21" s="73">
        <v>-6.5669038899999999</v>
      </c>
      <c r="AH21" s="73">
        <v>-15.54537811</v>
      </c>
      <c r="AI21" s="73">
        <v>-15.537518889999998</v>
      </c>
      <c r="AJ21" s="73">
        <v>-11.83378903</v>
      </c>
      <c r="AK21" s="183"/>
    </row>
    <row r="22" spans="2:37" s="1" customFormat="1" ht="4.5" customHeight="1" x14ac:dyDescent="0.25">
      <c r="B22" s="68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 t="e">
        <v>#VALUE!</v>
      </c>
      <c r="AB22" s="69">
        <v>0</v>
      </c>
      <c r="AC22" s="69">
        <v>0</v>
      </c>
      <c r="AD22" s="20"/>
      <c r="AE22" s="69"/>
      <c r="AF22" s="69"/>
      <c r="AG22" s="69"/>
      <c r="AH22" s="69"/>
      <c r="AI22" s="69"/>
      <c r="AJ22" s="69"/>
      <c r="AK22" s="183"/>
    </row>
    <row r="23" spans="2:37" x14ac:dyDescent="0.25">
      <c r="B23" s="109" t="s">
        <v>1016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119"/>
      <c r="X23" s="63"/>
      <c r="Y23" s="63"/>
      <c r="Z23" s="63"/>
      <c r="AA23" s="63"/>
      <c r="AB23" s="63"/>
      <c r="AC23" s="63"/>
      <c r="AE23" s="60"/>
      <c r="AF23" s="60"/>
      <c r="AG23" s="60"/>
      <c r="AH23" s="60"/>
      <c r="AI23" s="60"/>
      <c r="AJ23" s="60"/>
      <c r="AK23" s="183"/>
    </row>
    <row r="24" spans="2:37" x14ac:dyDescent="0.25">
      <c r="B24" s="36" t="s">
        <v>1017</v>
      </c>
      <c r="C24" s="61">
        <v>55.3</v>
      </c>
      <c r="D24" s="61">
        <v>61</v>
      </c>
      <c r="E24" s="61">
        <v>52.5</v>
      </c>
      <c r="F24" s="61">
        <v>47.6</v>
      </c>
      <c r="G24" s="61">
        <v>68.229470866550017</v>
      </c>
      <c r="H24" s="61">
        <v>15.9</v>
      </c>
      <c r="I24" s="61">
        <v>16</v>
      </c>
      <c r="J24" s="61">
        <v>49.1</v>
      </c>
      <c r="K24" s="61">
        <v>62.488175629999994</v>
      </c>
      <c r="L24" s="61">
        <v>37.681818540000002</v>
      </c>
      <c r="M24" s="61">
        <v>49.60531739999999</v>
      </c>
      <c r="N24" s="61">
        <v>25.82037764</v>
      </c>
      <c r="O24" s="61">
        <v>67.29003136</v>
      </c>
      <c r="P24" s="61">
        <v>55.762881419999999</v>
      </c>
      <c r="Q24" s="61">
        <v>74.516232360000004</v>
      </c>
      <c r="R24" s="61">
        <v>63.281342770000002</v>
      </c>
      <c r="S24" s="61">
        <v>79.269822459999986</v>
      </c>
      <c r="T24" s="61">
        <v>88.141214969999993</v>
      </c>
      <c r="U24" s="61">
        <v>86.35187805999999</v>
      </c>
      <c r="V24" s="61">
        <v>110.5106689600001</v>
      </c>
      <c r="W24" s="61">
        <v>122.93727822000119</v>
      </c>
      <c r="X24" s="72">
        <v>130.10298833000041</v>
      </c>
      <c r="Y24" s="72">
        <v>124.49550766999963</v>
      </c>
      <c r="Z24" s="72">
        <v>112.89480814000011</v>
      </c>
      <c r="AA24" s="72">
        <v>106.24430719999999</v>
      </c>
      <c r="AB24" s="72">
        <v>100.48295575999987</v>
      </c>
      <c r="AC24" s="72">
        <v>79.593744320000013</v>
      </c>
      <c r="AE24" s="75">
        <v>216.4</v>
      </c>
      <c r="AF24" s="61">
        <v>149.22947086655003</v>
      </c>
      <c r="AG24" s="61">
        <v>175.59568920999999</v>
      </c>
      <c r="AH24" s="61">
        <v>260.85048790999997</v>
      </c>
      <c r="AI24" s="61">
        <v>364.27358445000004</v>
      </c>
      <c r="AJ24" s="61">
        <v>490.43058236000138</v>
      </c>
      <c r="AK24" s="183"/>
    </row>
    <row r="25" spans="2:37" s="1" customFormat="1" x14ac:dyDescent="0.25">
      <c r="B25" s="71" t="s">
        <v>1018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-0.6235793300000001</v>
      </c>
      <c r="O25" s="72">
        <v>-0.68407281000000009</v>
      </c>
      <c r="P25" s="72">
        <v>-1.2451241599999998</v>
      </c>
      <c r="Q25" s="72">
        <v>-1.11086558</v>
      </c>
      <c r="R25" s="72">
        <v>-0.43791769999999997</v>
      </c>
      <c r="S25" s="72">
        <v>-0.10049441000000001</v>
      </c>
      <c r="T25" s="72">
        <v>-0.16687558999999999</v>
      </c>
      <c r="U25" s="72">
        <v>-0.16878201999999998</v>
      </c>
      <c r="V25" s="72">
        <v>-7.2444478999999999</v>
      </c>
      <c r="W25" s="72">
        <v>-9.0693363300000005</v>
      </c>
      <c r="X25" s="72">
        <v>-12.535534720000001</v>
      </c>
      <c r="Y25" s="72">
        <v>-11.850966640000001</v>
      </c>
      <c r="Z25" s="72">
        <v>-15.99967425</v>
      </c>
      <c r="AA25" s="72">
        <v>-9.7842481499999998</v>
      </c>
      <c r="AB25" s="72">
        <v>-14.873223319999999</v>
      </c>
      <c r="AC25" s="72">
        <v>-13.64379439</v>
      </c>
      <c r="AD25"/>
      <c r="AE25" s="76">
        <v>0</v>
      </c>
      <c r="AF25" s="72">
        <v>0</v>
      </c>
      <c r="AG25" s="72">
        <v>-0.6235793300000001</v>
      </c>
      <c r="AH25" s="72">
        <v>-3.4779802499999999</v>
      </c>
      <c r="AI25" s="72">
        <v>-7.6805999199999997</v>
      </c>
      <c r="AJ25" s="72">
        <v>-49.455511939999994</v>
      </c>
      <c r="AK25" s="183"/>
    </row>
    <row r="26" spans="2:37" s="1" customFormat="1" x14ac:dyDescent="0.25">
      <c r="B26" s="50" t="s">
        <v>80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174">
        <v>-0.6235793300000001</v>
      </c>
      <c r="O26" s="67">
        <v>-0.68407281000000009</v>
      </c>
      <c r="P26" s="67">
        <v>-1.2451241599999998</v>
      </c>
      <c r="Q26" s="67">
        <v>-1.11086558</v>
      </c>
      <c r="R26" s="67">
        <v>-0.43791769999999997</v>
      </c>
      <c r="S26" s="67">
        <v>-0.10049441000000001</v>
      </c>
      <c r="T26" s="67">
        <v>-0.16687558999999999</v>
      </c>
      <c r="U26" s="67">
        <v>-0.16878201999999998</v>
      </c>
      <c r="V26" s="67">
        <v>-7.2444478999999999</v>
      </c>
      <c r="W26" s="67">
        <v>-9.0693363300000005</v>
      </c>
      <c r="X26" s="67">
        <v>-12.535534720000001</v>
      </c>
      <c r="Y26" s="67">
        <v>-11.850966640000001</v>
      </c>
      <c r="Z26" s="67">
        <v>-15.99967425</v>
      </c>
      <c r="AA26" s="67">
        <v>-9.7842481499999998</v>
      </c>
      <c r="AB26" s="67">
        <v>-14.873223319999999</v>
      </c>
      <c r="AC26" s="67">
        <v>-13.64379439</v>
      </c>
      <c r="AD26"/>
      <c r="AE26" s="77">
        <v>0</v>
      </c>
      <c r="AF26" s="67">
        <v>0</v>
      </c>
      <c r="AG26" s="67">
        <v>-0.6235793300000001</v>
      </c>
      <c r="AH26" s="67">
        <v>-3.4779802499999999</v>
      </c>
      <c r="AI26" s="67">
        <v>-7.6805999199999997</v>
      </c>
      <c r="AJ26" s="67">
        <v>-49.455511939999994</v>
      </c>
      <c r="AK26" s="183"/>
    </row>
    <row r="27" spans="2:37" x14ac:dyDescent="0.25">
      <c r="B27" s="34" t="s">
        <v>1019</v>
      </c>
      <c r="C27" s="175">
        <v>55.3</v>
      </c>
      <c r="D27" s="175">
        <v>61</v>
      </c>
      <c r="E27" s="175">
        <v>52.5</v>
      </c>
      <c r="F27" s="175">
        <v>47.6</v>
      </c>
      <c r="G27" s="175">
        <v>68.229470866550017</v>
      </c>
      <c r="H27" s="175">
        <v>15.9</v>
      </c>
      <c r="I27" s="175">
        <v>16</v>
      </c>
      <c r="J27" s="175">
        <v>49.1</v>
      </c>
      <c r="K27" s="175">
        <v>62.488175629999994</v>
      </c>
      <c r="L27" s="175">
        <v>37.681818540000002</v>
      </c>
      <c r="M27" s="175">
        <v>49.60531739999999</v>
      </c>
      <c r="N27" s="175">
        <v>25.196798309999998</v>
      </c>
      <c r="O27" s="175">
        <v>66.605958549999997</v>
      </c>
      <c r="P27" s="175">
        <v>54.517757259999996</v>
      </c>
      <c r="Q27" s="175">
        <v>73.405366780000008</v>
      </c>
      <c r="R27" s="175">
        <v>62.843425070000002</v>
      </c>
      <c r="S27" s="175">
        <v>79.16932804999999</v>
      </c>
      <c r="T27" s="175">
        <v>87.974339379999989</v>
      </c>
      <c r="U27" s="175">
        <v>86.183096039999995</v>
      </c>
      <c r="V27" s="175">
        <v>103.26622106000011</v>
      </c>
      <c r="W27" s="175">
        <v>113.86794189000119</v>
      </c>
      <c r="X27" s="175">
        <v>117.56745361000041</v>
      </c>
      <c r="Y27" s="175">
        <v>112.64454102999963</v>
      </c>
      <c r="Z27" s="175">
        <v>96.89513389000011</v>
      </c>
      <c r="AA27" s="175">
        <v>96.460059049999998</v>
      </c>
      <c r="AB27" s="175">
        <v>85.609732439999874</v>
      </c>
      <c r="AC27" s="175">
        <v>65.949949930000017</v>
      </c>
      <c r="AE27" s="176">
        <v>216.4</v>
      </c>
      <c r="AF27" s="175">
        <v>149.22947086655003</v>
      </c>
      <c r="AG27" s="175">
        <v>174.97210987999998</v>
      </c>
      <c r="AH27" s="175">
        <v>257.37250766</v>
      </c>
      <c r="AI27" s="175">
        <v>356.59298453000008</v>
      </c>
      <c r="AJ27" s="175">
        <v>440.97507042000137</v>
      </c>
      <c r="AK27" s="183"/>
    </row>
    <row r="28" spans="2:37" s="1" customFormat="1" ht="4.5" customHeight="1" x14ac:dyDescent="0.25">
      <c r="B28" s="68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>
        <v>0</v>
      </c>
      <c r="AB28" s="69">
        <v>0</v>
      </c>
      <c r="AC28" s="69">
        <v>0</v>
      </c>
      <c r="AD28" s="20"/>
      <c r="AE28" s="69"/>
      <c r="AF28" s="69"/>
      <c r="AG28" s="69"/>
      <c r="AH28" s="69"/>
      <c r="AI28" s="69"/>
      <c r="AJ28" s="69" t="e">
        <v>#N/A</v>
      </c>
      <c r="AK28" s="183"/>
    </row>
    <row r="29" spans="2:37" x14ac:dyDescent="0.25">
      <c r="B29" s="36" t="s">
        <v>1020</v>
      </c>
      <c r="C29" s="61">
        <v>5.2</v>
      </c>
      <c r="D29" s="61">
        <v>9.6000000000000014</v>
      </c>
      <c r="E29" s="61">
        <v>1.6</v>
      </c>
      <c r="F29" s="61">
        <v>-9.1000000000000014</v>
      </c>
      <c r="G29" s="61">
        <v>17</v>
      </c>
      <c r="H29" s="61">
        <v>-17.799999999999997</v>
      </c>
      <c r="I29" s="61">
        <v>-31.900000000000002</v>
      </c>
      <c r="J29" s="61">
        <v>1.6000000000000014</v>
      </c>
      <c r="K29" s="61">
        <v>34.638172330000003</v>
      </c>
      <c r="L29" s="61">
        <v>11.317370389999997</v>
      </c>
      <c r="M29" s="61">
        <v>16.467028319999997</v>
      </c>
      <c r="N29" s="61">
        <v>-20.556342929999992</v>
      </c>
      <c r="O29" s="61">
        <v>21.717254869999991</v>
      </c>
      <c r="P29" s="61">
        <v>-4.93091960000001</v>
      </c>
      <c r="Q29" s="61">
        <v>-4.0200602199999977</v>
      </c>
      <c r="R29" s="61">
        <v>-29.258717990000001</v>
      </c>
      <c r="S29" s="61">
        <v>-20.463307860000015</v>
      </c>
      <c r="T29" s="61">
        <v>-21.710702900010006</v>
      </c>
      <c r="U29" s="61">
        <v>-28.310254630000017</v>
      </c>
      <c r="V29" s="61">
        <v>-9.9272281543738004</v>
      </c>
      <c r="W29" s="61">
        <v>25.999770528592705</v>
      </c>
      <c r="X29" s="61">
        <v>4.1841945600004138</v>
      </c>
      <c r="Y29" s="61">
        <v>23.180057469999603</v>
      </c>
      <c r="Z29" s="61">
        <v>5.4364966600001168</v>
      </c>
      <c r="AA29" s="61">
        <v>32.640360290000004</v>
      </c>
      <c r="AB29" s="61">
        <v>169.00626378080898</v>
      </c>
      <c r="AC29" s="61">
        <v>7.8176692799999898</v>
      </c>
      <c r="AE29" s="75">
        <v>7.3000000000000007</v>
      </c>
      <c r="AF29" s="61">
        <v>-31.1</v>
      </c>
      <c r="AG29" s="61">
        <v>41.866228110000002</v>
      </c>
      <c r="AH29" s="61">
        <v>-16.492442940000018</v>
      </c>
      <c r="AI29" s="61">
        <v>-80.411493544383831</v>
      </c>
      <c r="AJ29" s="61">
        <v>58.800519218592882</v>
      </c>
      <c r="AK29" s="183"/>
    </row>
    <row r="30" spans="2:37" s="1" customFormat="1" x14ac:dyDescent="0.25">
      <c r="B30" s="50" t="s">
        <v>1021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>
        <v>-9.0693363300000005</v>
      </c>
      <c r="X30" s="67">
        <v>-12.535534720000001</v>
      </c>
      <c r="Y30" s="67">
        <v>-11.850966640000001</v>
      </c>
      <c r="Z30" s="67">
        <v>-15.99967425</v>
      </c>
      <c r="AA30" s="67">
        <v>-9.7842481499999998</v>
      </c>
      <c r="AB30" s="67">
        <v>-14.873223319999999</v>
      </c>
      <c r="AC30" s="67">
        <v>-13.64379439</v>
      </c>
      <c r="AD30"/>
      <c r="AE30" s="77">
        <v>0</v>
      </c>
      <c r="AF30" s="67">
        <v>0</v>
      </c>
      <c r="AG30" s="67">
        <v>0</v>
      </c>
      <c r="AH30" s="67">
        <v>0</v>
      </c>
      <c r="AI30" s="67">
        <v>0</v>
      </c>
      <c r="AJ30" s="67">
        <v>-49.455511939999994</v>
      </c>
      <c r="AK30" s="183"/>
    </row>
    <row r="31" spans="2:37" s="1" customFormat="1" x14ac:dyDescent="0.25">
      <c r="B31" s="50" t="s">
        <v>1022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7.566084</v>
      </c>
      <c r="X31" s="67">
        <v>7.2084789999999996</v>
      </c>
      <c r="Y31" s="67">
        <v>7.7686849999999996</v>
      </c>
      <c r="Z31" s="67">
        <v>8.005706</v>
      </c>
      <c r="AA31" s="67">
        <v>6.6532070000000001</v>
      </c>
      <c r="AB31" s="67">
        <v>6.872871</v>
      </c>
      <c r="AC31" s="67">
        <v>7.2878549999999995</v>
      </c>
      <c r="AD31"/>
      <c r="AE31" s="7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30.548953999999998</v>
      </c>
      <c r="AK31" s="183"/>
    </row>
    <row r="32" spans="2:37" s="1" customFormat="1" x14ac:dyDescent="0.25">
      <c r="B32" s="50" t="s">
        <v>1023</v>
      </c>
      <c r="C32" s="67">
        <v>0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-1.65201069</v>
      </c>
      <c r="L32" s="67">
        <v>-1.4919657</v>
      </c>
      <c r="M32" s="67">
        <v>-1.4186864300000002</v>
      </c>
      <c r="N32" s="67">
        <v>-2.00424107</v>
      </c>
      <c r="O32" s="67">
        <v>-4.0003529599999998</v>
      </c>
      <c r="P32" s="67">
        <v>-3.8755881699999999</v>
      </c>
      <c r="Q32" s="67">
        <v>-3.84060464</v>
      </c>
      <c r="R32" s="67">
        <v>-3.8288323399999999</v>
      </c>
      <c r="S32" s="67">
        <v>-2.9646201499999996</v>
      </c>
      <c r="T32" s="67">
        <v>-4.2538544699999994</v>
      </c>
      <c r="U32" s="67">
        <v>-4.3430524899999998</v>
      </c>
      <c r="V32" s="67">
        <v>-3.9759917800000002</v>
      </c>
      <c r="W32" s="67">
        <v>-3.1030851300000002</v>
      </c>
      <c r="X32" s="67">
        <v>-2.8101293100000002</v>
      </c>
      <c r="Y32" s="67">
        <v>-2.8769808600000002</v>
      </c>
      <c r="Z32" s="67">
        <v>-3.0435937299999996</v>
      </c>
      <c r="AA32" s="67">
        <v>-3.0286947400000006</v>
      </c>
      <c r="AB32" s="67">
        <v>-2.9761371999999997</v>
      </c>
      <c r="AC32" s="67">
        <v>-2.8815486700000004</v>
      </c>
      <c r="AD32"/>
      <c r="AE32" s="77">
        <v>0</v>
      </c>
      <c r="AF32" s="67">
        <v>0</v>
      </c>
      <c r="AG32" s="67">
        <v>-6.5669038899999999</v>
      </c>
      <c r="AH32" s="67">
        <v>-15.54537811</v>
      </c>
      <c r="AI32" s="67">
        <v>-15.537518889999998</v>
      </c>
      <c r="AJ32" s="67">
        <v>-11.83378903</v>
      </c>
      <c r="AK32" s="183"/>
    </row>
    <row r="33" spans="2:37" x14ac:dyDescent="0.25">
      <c r="B33" s="34" t="s">
        <v>1024</v>
      </c>
      <c r="C33" s="175">
        <v>5.2</v>
      </c>
      <c r="D33" s="175">
        <v>9.6000000000000014</v>
      </c>
      <c r="E33" s="175">
        <v>1.6</v>
      </c>
      <c r="F33" s="175">
        <v>-9.1000000000000014</v>
      </c>
      <c r="G33" s="175">
        <v>17</v>
      </c>
      <c r="H33" s="175">
        <v>-17.799999999999997</v>
      </c>
      <c r="I33" s="175">
        <v>-31.900000000000002</v>
      </c>
      <c r="J33" s="175">
        <v>1.6000000000000014</v>
      </c>
      <c r="K33" s="175">
        <v>32.986161640000006</v>
      </c>
      <c r="L33" s="175">
        <v>9.8254046899999974</v>
      </c>
      <c r="M33" s="175">
        <v>15.048341889999996</v>
      </c>
      <c r="N33" s="175">
        <v>-22.560583999999992</v>
      </c>
      <c r="O33" s="175">
        <v>17.71690190999999</v>
      </c>
      <c r="P33" s="175">
        <v>-8.8065077700000103</v>
      </c>
      <c r="Q33" s="175">
        <v>-7.8606648599999982</v>
      </c>
      <c r="R33" s="175">
        <v>-33.087550329999999</v>
      </c>
      <c r="S33" s="175">
        <v>-23.427928010000013</v>
      </c>
      <c r="T33" s="175">
        <v>-25.964557370010006</v>
      </c>
      <c r="U33" s="175">
        <v>-32.653307120000015</v>
      </c>
      <c r="V33" s="175">
        <v>-13.903219934373801</v>
      </c>
      <c r="W33" s="175">
        <v>21.393433068592707</v>
      </c>
      <c r="X33" s="175">
        <v>-3.9529904699995879</v>
      </c>
      <c r="Y33" s="175">
        <v>16.220794969999602</v>
      </c>
      <c r="Z33" s="175">
        <v>-5.6010653199998828</v>
      </c>
      <c r="AA33" s="175">
        <v>26.480624400000004</v>
      </c>
      <c r="AB33" s="175">
        <v>158.02977426080898</v>
      </c>
      <c r="AC33" s="175">
        <v>-1.419818780000011</v>
      </c>
      <c r="AE33" s="177">
        <v>7.3000000000000007</v>
      </c>
      <c r="AF33" s="178">
        <v>-31.1</v>
      </c>
      <c r="AG33" s="178">
        <v>35.29932422000001</v>
      </c>
      <c r="AH33" s="178">
        <v>-32.037821050000019</v>
      </c>
      <c r="AI33" s="178">
        <v>-95.949012434383832</v>
      </c>
      <c r="AJ33" s="178">
        <v>28.060172248592885</v>
      </c>
      <c r="AK33" s="183"/>
    </row>
    <row r="34" spans="2:37" s="1" customFormat="1" ht="4.5" customHeight="1" x14ac:dyDescent="0.25">
      <c r="B34" s="68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 t="e">
        <v>#VALUE!</v>
      </c>
      <c r="AB34" s="69">
        <v>0</v>
      </c>
      <c r="AC34" s="69">
        <v>0</v>
      </c>
      <c r="AD34" s="20"/>
      <c r="AE34" s="69"/>
      <c r="AF34" s="69"/>
      <c r="AG34" s="69"/>
      <c r="AH34" s="69"/>
      <c r="AI34" s="69"/>
      <c r="AJ34" s="69"/>
      <c r="AK34" s="183"/>
    </row>
    <row r="35" spans="2:37" x14ac:dyDescent="0.25">
      <c r="B35" s="109" t="s">
        <v>81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357"/>
      <c r="AE35" s="60"/>
      <c r="AF35" s="60"/>
      <c r="AG35" s="60"/>
      <c r="AH35" s="60"/>
      <c r="AI35" s="60"/>
      <c r="AJ35" s="60"/>
      <c r="AK35" s="183"/>
    </row>
    <row r="36" spans="2:37" x14ac:dyDescent="0.25">
      <c r="B36" s="36" t="s">
        <v>1007</v>
      </c>
      <c r="C36" s="61">
        <v>0</v>
      </c>
      <c r="D36" s="61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1">
        <v>1.3319272099999999</v>
      </c>
      <c r="O36" s="61">
        <v>10.589210250000001</v>
      </c>
      <c r="P36" s="61">
        <v>29.67217063</v>
      </c>
      <c r="Q36" s="61">
        <v>44.74493897</v>
      </c>
      <c r="R36" s="61">
        <v>52.626327490000001</v>
      </c>
      <c r="S36" s="61">
        <v>69.332304419999986</v>
      </c>
      <c r="T36" s="61">
        <v>79.933839419999998</v>
      </c>
      <c r="U36" s="61">
        <v>86.675026219999992</v>
      </c>
      <c r="V36" s="61">
        <v>103.31974589000011</v>
      </c>
      <c r="W36" s="61">
        <v>110.11983513000119</v>
      </c>
      <c r="X36" s="72">
        <v>114.8317105800004</v>
      </c>
      <c r="Y36" s="72">
        <v>114.36820885999963</v>
      </c>
      <c r="Z36" s="72">
        <v>101.10432087000011</v>
      </c>
      <c r="AA36" s="72">
        <v>91.944223629999996</v>
      </c>
      <c r="AB36" s="72">
        <v>85.357952539999872</v>
      </c>
      <c r="AC36" s="72">
        <v>79.593744320000013</v>
      </c>
      <c r="AD36" s="357"/>
      <c r="AE36" s="75">
        <v>0</v>
      </c>
      <c r="AF36" s="61">
        <v>0</v>
      </c>
      <c r="AG36" s="61">
        <v>1.3319272099999999</v>
      </c>
      <c r="AH36" s="61">
        <v>137.63264734000001</v>
      </c>
      <c r="AI36" s="61">
        <v>339.26091595000008</v>
      </c>
      <c r="AJ36" s="61">
        <v>440.42407544000133</v>
      </c>
      <c r="AK36" s="183"/>
    </row>
    <row r="37" spans="2:37" s="1" customFormat="1" x14ac:dyDescent="0.25">
      <c r="B37" s="71" t="s">
        <v>1008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  <c r="L37" s="72">
        <v>0</v>
      </c>
      <c r="M37" s="72">
        <v>0</v>
      </c>
      <c r="N37" s="72">
        <v>1.3319272099999999</v>
      </c>
      <c r="O37" s="72">
        <v>10.589210250000001</v>
      </c>
      <c r="P37" s="72">
        <v>29.67217063</v>
      </c>
      <c r="Q37" s="72">
        <v>44.74493897</v>
      </c>
      <c r="R37" s="72">
        <v>52.626327490000001</v>
      </c>
      <c r="S37" s="72">
        <v>69.332304419999986</v>
      </c>
      <c r="T37" s="72">
        <v>79.933839419999998</v>
      </c>
      <c r="U37" s="72">
        <v>86.675026219999992</v>
      </c>
      <c r="V37" s="72">
        <v>103.31974589000011</v>
      </c>
      <c r="W37" s="72">
        <v>102.55375113000117</v>
      </c>
      <c r="X37" s="72">
        <v>107.62323158000041</v>
      </c>
      <c r="Y37" s="72">
        <v>106.59952385999962</v>
      </c>
      <c r="Z37" s="72">
        <v>93.098614870000105</v>
      </c>
      <c r="AA37" s="72">
        <v>85.291016630000001</v>
      </c>
      <c r="AB37" s="72">
        <v>78.485081539999868</v>
      </c>
      <c r="AC37" s="72">
        <v>72.30588932000002</v>
      </c>
      <c r="AD37"/>
      <c r="AE37" s="76">
        <v>0</v>
      </c>
      <c r="AF37" s="72">
        <v>0</v>
      </c>
      <c r="AG37" s="72">
        <v>1.3319272099999999</v>
      </c>
      <c r="AH37" s="72">
        <v>137.63264734000001</v>
      </c>
      <c r="AI37" s="72">
        <v>339.26091595000008</v>
      </c>
      <c r="AJ37" s="72">
        <v>409.87512144000135</v>
      </c>
      <c r="AK37" s="183"/>
    </row>
    <row r="38" spans="2:37" s="1" customFormat="1" x14ac:dyDescent="0.25">
      <c r="B38" s="50" t="s">
        <v>1009</v>
      </c>
      <c r="C38" s="67">
        <v>0</v>
      </c>
      <c r="D38" s="67">
        <v>0</v>
      </c>
      <c r="E38" s="67">
        <v>0</v>
      </c>
      <c r="F38" s="67">
        <v>0</v>
      </c>
      <c r="G38" s="67">
        <v>0</v>
      </c>
      <c r="H38" s="67">
        <v>0</v>
      </c>
      <c r="I38" s="67">
        <v>0</v>
      </c>
      <c r="J38" s="67">
        <v>0</v>
      </c>
      <c r="K38" s="67">
        <v>0</v>
      </c>
      <c r="L38" s="67">
        <v>0</v>
      </c>
      <c r="M38" s="67">
        <v>0</v>
      </c>
      <c r="N38" s="67">
        <v>-0.49241065000000001</v>
      </c>
      <c r="O38" s="67">
        <v>-1.1940805700000001</v>
      </c>
      <c r="P38" s="67">
        <v>-12.191872999999999</v>
      </c>
      <c r="Q38" s="67">
        <v>-20.847205199999998</v>
      </c>
      <c r="R38" s="67">
        <v>-30.037924289999999</v>
      </c>
      <c r="S38" s="67">
        <v>-44.123577299999994</v>
      </c>
      <c r="T38" s="67">
        <v>-58.962680320010008</v>
      </c>
      <c r="U38" s="67">
        <v>-64.191338520000002</v>
      </c>
      <c r="V38" s="67">
        <v>-56.600098884373907</v>
      </c>
      <c r="W38" s="67">
        <v>-41.004241581408458</v>
      </c>
      <c r="X38" s="67">
        <v>-69.051995660000003</v>
      </c>
      <c r="Y38" s="67">
        <v>-42.890540780000009</v>
      </c>
      <c r="Z38" s="67">
        <v>-49.495258079999985</v>
      </c>
      <c r="AA38" s="67">
        <v>-29.640118289999982</v>
      </c>
      <c r="AB38" s="67">
        <v>-40.15257437919086</v>
      </c>
      <c r="AC38" s="67">
        <v>-27.823990730000027</v>
      </c>
      <c r="AD38" s="422"/>
      <c r="AE38" s="77">
        <v>0</v>
      </c>
      <c r="AF38" s="67">
        <v>0</v>
      </c>
      <c r="AG38" s="67">
        <v>-0.49241065000000001</v>
      </c>
      <c r="AH38" s="67">
        <v>-64.271083059999995</v>
      </c>
      <c r="AI38" s="67">
        <v>-223.87769502438391</v>
      </c>
      <c r="AJ38" s="67">
        <v>-202.44203610140841</v>
      </c>
      <c r="AK38" s="183"/>
    </row>
    <row r="39" spans="2:37" s="1" customFormat="1" x14ac:dyDescent="0.25">
      <c r="B39" s="71" t="s">
        <v>1010</v>
      </c>
      <c r="C39" s="72">
        <v>0</v>
      </c>
      <c r="D39" s="72">
        <v>0</v>
      </c>
      <c r="E39" s="72">
        <v>0</v>
      </c>
      <c r="F39" s="72">
        <v>0</v>
      </c>
      <c r="G39" s="72">
        <v>0</v>
      </c>
      <c r="H39" s="72">
        <v>0</v>
      </c>
      <c r="I39" s="72">
        <v>0</v>
      </c>
      <c r="J39" s="72">
        <v>0</v>
      </c>
      <c r="K39" s="72">
        <v>-0.12761082999999998</v>
      </c>
      <c r="L39" s="72">
        <v>-0.17817133999999998</v>
      </c>
      <c r="M39" s="72">
        <v>-0.13287628999999998</v>
      </c>
      <c r="N39" s="72">
        <v>-3.8890551599999998</v>
      </c>
      <c r="O39" s="72">
        <v>-20.707330020000001</v>
      </c>
      <c r="P39" s="72">
        <v>-24.410334589999994</v>
      </c>
      <c r="Q39" s="72">
        <v>-34.094543099999996</v>
      </c>
      <c r="R39" s="72">
        <v>-36.011809280000001</v>
      </c>
      <c r="S39" s="72">
        <v>-34.30130312</v>
      </c>
      <c r="T39" s="72">
        <v>-44.073631570000003</v>
      </c>
      <c r="U39" s="72">
        <v>-44.520901719999998</v>
      </c>
      <c r="V39" s="72">
        <v>-54.080619959999993</v>
      </c>
      <c r="W39" s="72">
        <v>-44.034569150000003</v>
      </c>
      <c r="X39" s="72">
        <v>-44.604970939999994</v>
      </c>
      <c r="Y39" s="72">
        <v>-45.884310739999997</v>
      </c>
      <c r="Z39" s="72">
        <v>-44.814213910000007</v>
      </c>
      <c r="AA39" s="72">
        <v>-36.299151370000004</v>
      </c>
      <c r="AB39" s="72">
        <v>-38.021828819999996</v>
      </c>
      <c r="AC39" s="72">
        <v>-36.631317070000009</v>
      </c>
      <c r="AD39"/>
      <c r="AE39" s="76">
        <v>0</v>
      </c>
      <c r="AF39" s="72">
        <v>0</v>
      </c>
      <c r="AG39" s="72">
        <v>-4.3277136199999999</v>
      </c>
      <c r="AH39" s="72">
        <v>-115.22401699</v>
      </c>
      <c r="AI39" s="72">
        <v>-176.97645636999999</v>
      </c>
      <c r="AJ39" s="72">
        <v>-179.33806473999999</v>
      </c>
      <c r="AK39" s="183"/>
    </row>
    <row r="40" spans="2:37" x14ac:dyDescent="0.25">
      <c r="B40" s="50" t="s">
        <v>944</v>
      </c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-2.33922549</v>
      </c>
      <c r="O40" s="67">
        <v>-18.124954440000003</v>
      </c>
      <c r="P40" s="67">
        <v>-20.608000609999998</v>
      </c>
      <c r="Q40" s="67">
        <v>-31.561546099999997</v>
      </c>
      <c r="R40" s="67">
        <v>-31.980508709999999</v>
      </c>
      <c r="S40" s="67">
        <v>-30.808830369999999</v>
      </c>
      <c r="T40" s="67">
        <v>-38.962303570000003</v>
      </c>
      <c r="U40" s="67">
        <v>-39.817941249999997</v>
      </c>
      <c r="V40" s="67">
        <v>-46.700829539999994</v>
      </c>
      <c r="W40" s="67">
        <v>-40.321291080000002</v>
      </c>
      <c r="X40" s="67">
        <v>-40.733324999999994</v>
      </c>
      <c r="Y40" s="67">
        <v>-41.427236799999996</v>
      </c>
      <c r="Z40" s="67">
        <v>-39.728559790000006</v>
      </c>
      <c r="AA40" s="67">
        <v>-34.540792980000006</v>
      </c>
      <c r="AB40" s="67">
        <v>-35.755638359999999</v>
      </c>
      <c r="AC40" s="67">
        <v>-33.700882250000006</v>
      </c>
      <c r="AE40" s="77">
        <v>0</v>
      </c>
      <c r="AF40" s="67">
        <v>0</v>
      </c>
      <c r="AG40" s="67">
        <v>-2.33922549</v>
      </c>
      <c r="AH40" s="67">
        <v>-102.27500986</v>
      </c>
      <c r="AI40" s="67">
        <v>-156.28990472999999</v>
      </c>
      <c r="AJ40" s="67">
        <v>-162.21041266999998</v>
      </c>
      <c r="AK40" s="183"/>
    </row>
    <row r="41" spans="2:37" x14ac:dyDescent="0.25">
      <c r="B41" s="50" t="s">
        <v>943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-0.12761082999999998</v>
      </c>
      <c r="L41" s="67">
        <v>-0.17817133999999998</v>
      </c>
      <c r="M41" s="67">
        <v>-0.13287628999999998</v>
      </c>
      <c r="N41" s="67">
        <v>-1.5498296699999998</v>
      </c>
      <c r="O41" s="67">
        <v>-2.582375579999999</v>
      </c>
      <c r="P41" s="67">
        <v>-2.8174486799999996</v>
      </c>
      <c r="Q41" s="67">
        <v>-2.5209705800000006</v>
      </c>
      <c r="R41" s="67">
        <v>-3.9958895700000001</v>
      </c>
      <c r="S41" s="67">
        <v>-3.4668674100000003</v>
      </c>
      <c r="T41" s="67">
        <v>-4.8830016400000007</v>
      </c>
      <c r="U41" s="67">
        <v>-4.7031895600000002</v>
      </c>
      <c r="V41" s="67">
        <v>-7.3797904199999991</v>
      </c>
      <c r="W41" s="67">
        <v>-3.7161792699999996</v>
      </c>
      <c r="X41" s="67">
        <v>-3.8719577999999988</v>
      </c>
      <c r="Y41" s="67">
        <v>-4.4570739399999999</v>
      </c>
      <c r="Z41" s="67">
        <v>-4.9002261199999992</v>
      </c>
      <c r="AA41" s="67">
        <v>-1.7583583899999999</v>
      </c>
      <c r="AB41" s="67">
        <v>-2.2661904599999998</v>
      </c>
      <c r="AC41" s="67">
        <v>-2.9304348199999994</v>
      </c>
      <c r="AE41" s="77">
        <v>0</v>
      </c>
      <c r="AF41" s="67">
        <v>0</v>
      </c>
      <c r="AG41" s="67">
        <v>-1.9884881299999999</v>
      </c>
      <c r="AH41" s="67">
        <v>-11.916684409999998</v>
      </c>
      <c r="AI41" s="67">
        <v>-20.43284903</v>
      </c>
      <c r="AJ41" s="67">
        <v>-16.945437129999998</v>
      </c>
      <c r="AK41" s="183"/>
    </row>
    <row r="42" spans="2:37" x14ac:dyDescent="0.25">
      <c r="B42" s="50" t="s">
        <v>1011</v>
      </c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-0.98488529999999996</v>
      </c>
      <c r="Q42" s="67">
        <v>-1.2026419999999998E-2</v>
      </c>
      <c r="R42" s="67">
        <v>-3.5410999999999998E-2</v>
      </c>
      <c r="S42" s="67">
        <v>-2.5605340000000001E-2</v>
      </c>
      <c r="T42" s="67">
        <v>-0.22832636000000001</v>
      </c>
      <c r="U42" s="67">
        <v>2.2908999999999999E-4</v>
      </c>
      <c r="V42" s="67">
        <v>0</v>
      </c>
      <c r="W42" s="67">
        <v>2.9012000000000005E-3</v>
      </c>
      <c r="X42" s="67">
        <v>3.1186000000000001E-4</v>
      </c>
      <c r="Y42" s="67">
        <v>0</v>
      </c>
      <c r="Z42" s="67">
        <v>-0.18542799999999998</v>
      </c>
      <c r="AA42" s="67">
        <v>0</v>
      </c>
      <c r="AB42" s="67">
        <v>0</v>
      </c>
      <c r="AC42" s="67">
        <v>0</v>
      </c>
      <c r="AD42" s="20"/>
      <c r="AE42" s="77">
        <v>0</v>
      </c>
      <c r="AF42" s="67">
        <v>0</v>
      </c>
      <c r="AG42" s="67">
        <v>0</v>
      </c>
      <c r="AH42" s="67">
        <v>-1.03232272</v>
      </c>
      <c r="AI42" s="67">
        <v>-0.25370261</v>
      </c>
      <c r="AJ42" s="67">
        <v>-0.18221493999999999</v>
      </c>
      <c r="AK42" s="183"/>
    </row>
    <row r="43" spans="2:37" s="1" customFormat="1" x14ac:dyDescent="0.25">
      <c r="B43" s="71" t="s">
        <v>1012</v>
      </c>
      <c r="C43" s="72">
        <v>0</v>
      </c>
      <c r="D43" s="72">
        <v>0</v>
      </c>
      <c r="E43" s="72">
        <v>0</v>
      </c>
      <c r="F43" s="72">
        <v>0</v>
      </c>
      <c r="G43" s="72">
        <v>0</v>
      </c>
      <c r="H43" s="72">
        <v>0</v>
      </c>
      <c r="I43" s="72">
        <v>0</v>
      </c>
      <c r="J43" s="72">
        <v>0</v>
      </c>
      <c r="K43" s="72">
        <v>-0.12761082999999998</v>
      </c>
      <c r="L43" s="72">
        <v>-0.17817133999999998</v>
      </c>
      <c r="M43" s="72">
        <v>-0.13287628999999998</v>
      </c>
      <c r="N43" s="72">
        <v>-3.0495386</v>
      </c>
      <c r="O43" s="72">
        <v>-11.31220034</v>
      </c>
      <c r="P43" s="72">
        <v>-6.9300369599999918</v>
      </c>
      <c r="Q43" s="72">
        <v>-10.196809329999994</v>
      </c>
      <c r="R43" s="72">
        <v>-13.423406079999999</v>
      </c>
      <c r="S43" s="72">
        <v>-9.0925760000000082</v>
      </c>
      <c r="T43" s="72">
        <v>-23.102472470010014</v>
      </c>
      <c r="U43" s="72">
        <v>-22.037214020000008</v>
      </c>
      <c r="V43" s="72">
        <v>-7.3609729543737927</v>
      </c>
      <c r="W43" s="72">
        <v>17.514940398592714</v>
      </c>
      <c r="X43" s="72">
        <v>-6.0337350199995896</v>
      </c>
      <c r="Y43" s="72">
        <v>17.824672339999616</v>
      </c>
      <c r="Z43" s="72">
        <v>-1.2108571199998863</v>
      </c>
      <c r="AA43" s="72">
        <v>19.351746970000015</v>
      </c>
      <c r="AB43" s="72">
        <v>0.31067834080901235</v>
      </c>
      <c r="AC43" s="72">
        <v>7.8505815199999844</v>
      </c>
      <c r="AD43" s="18"/>
      <c r="AE43" s="76">
        <v>0</v>
      </c>
      <c r="AF43" s="72">
        <v>0</v>
      </c>
      <c r="AG43" s="72">
        <v>-3.4881970600000001</v>
      </c>
      <c r="AH43" s="72">
        <v>-41.862452709999985</v>
      </c>
      <c r="AI43" s="72">
        <v>-61.593235444383822</v>
      </c>
      <c r="AJ43" s="72">
        <v>28.095020598592889</v>
      </c>
      <c r="AK43" s="183"/>
    </row>
    <row r="44" spans="2:37" s="1" customFormat="1" x14ac:dyDescent="0.25">
      <c r="B44" s="50" t="s">
        <v>1025</v>
      </c>
      <c r="C44" s="67">
        <v>0</v>
      </c>
      <c r="D44" s="67">
        <v>0</v>
      </c>
      <c r="E44" s="67">
        <v>0</v>
      </c>
      <c r="F44" s="67">
        <v>0</v>
      </c>
      <c r="G44" s="67">
        <v>0</v>
      </c>
      <c r="H44" s="67">
        <v>0</v>
      </c>
      <c r="I44" s="67">
        <v>0</v>
      </c>
      <c r="J44" s="67">
        <v>0</v>
      </c>
      <c r="K44" s="67">
        <v>0</v>
      </c>
      <c r="L44" s="67">
        <v>0</v>
      </c>
      <c r="M44" s="67">
        <v>0</v>
      </c>
      <c r="N44" s="67">
        <v>0</v>
      </c>
      <c r="O44" s="67">
        <v>0</v>
      </c>
      <c r="P44" s="67">
        <v>0</v>
      </c>
      <c r="Q44" s="67">
        <v>0</v>
      </c>
      <c r="R44" s="67">
        <v>0</v>
      </c>
      <c r="S44" s="67">
        <v>0</v>
      </c>
      <c r="T44" s="67">
        <v>0</v>
      </c>
      <c r="U44" s="67">
        <v>0</v>
      </c>
      <c r="V44" s="67">
        <v>0</v>
      </c>
      <c r="W44" s="67">
        <v>7.566084</v>
      </c>
      <c r="X44" s="67">
        <v>7.2084789999999996</v>
      </c>
      <c r="Y44" s="67">
        <v>7.7686849999999996</v>
      </c>
      <c r="Z44" s="67">
        <v>8.005706</v>
      </c>
      <c r="AA44" s="67">
        <v>6.6532070000000001</v>
      </c>
      <c r="AB44" s="67">
        <v>6.872871</v>
      </c>
      <c r="AC44" s="67">
        <v>7.2878549999999995</v>
      </c>
      <c r="AD44" s="18"/>
      <c r="AE44" s="77">
        <v>0</v>
      </c>
      <c r="AF44" s="67">
        <v>0</v>
      </c>
      <c r="AG44" s="67">
        <v>0</v>
      </c>
      <c r="AH44" s="67">
        <v>0</v>
      </c>
      <c r="AI44" s="67">
        <v>0</v>
      </c>
      <c r="AJ44" s="67">
        <v>30.548953999999998</v>
      </c>
      <c r="AK44" s="183"/>
    </row>
    <row r="45" spans="2:37" s="1" customFormat="1" x14ac:dyDescent="0.25">
      <c r="B45" s="71" t="s">
        <v>1014</v>
      </c>
      <c r="C45" s="72">
        <v>0</v>
      </c>
      <c r="D45" s="72">
        <v>0</v>
      </c>
      <c r="E45" s="72">
        <v>0</v>
      </c>
      <c r="F45" s="72">
        <v>0</v>
      </c>
      <c r="G45" s="72">
        <v>0</v>
      </c>
      <c r="H45" s="72">
        <v>0</v>
      </c>
      <c r="I45" s="72">
        <v>0</v>
      </c>
      <c r="J45" s="72">
        <v>0</v>
      </c>
      <c r="K45" s="72">
        <v>-0.12761082999999998</v>
      </c>
      <c r="L45" s="72">
        <v>-0.17817133999999998</v>
      </c>
      <c r="M45" s="72">
        <v>-0.13287628999999998</v>
      </c>
      <c r="N45" s="72">
        <v>-3.0495386</v>
      </c>
      <c r="O45" s="72">
        <v>-11.31220034</v>
      </c>
      <c r="P45" s="72">
        <v>-6.9300369599999918</v>
      </c>
      <c r="Q45" s="72">
        <v>-10.196809329999994</v>
      </c>
      <c r="R45" s="72">
        <v>-13.423406079999999</v>
      </c>
      <c r="S45" s="72">
        <v>-9.0925760000000082</v>
      </c>
      <c r="T45" s="72">
        <v>-23.102472470010014</v>
      </c>
      <c r="U45" s="72">
        <v>-22.037214020000008</v>
      </c>
      <c r="V45" s="72">
        <v>-7.3609729543737927</v>
      </c>
      <c r="W45" s="72">
        <v>25.081024398592714</v>
      </c>
      <c r="X45" s="72">
        <v>1.17474398000041</v>
      </c>
      <c r="Y45" s="72">
        <v>25.593357339999613</v>
      </c>
      <c r="Z45" s="72">
        <v>6.7948488800001137</v>
      </c>
      <c r="AA45" s="72">
        <v>26.004953970000017</v>
      </c>
      <c r="AB45" s="72">
        <v>7.1835493408090123</v>
      </c>
      <c r="AC45" s="72">
        <v>15.138436519999985</v>
      </c>
      <c r="AD45" s="18"/>
      <c r="AE45" s="76">
        <v>0</v>
      </c>
      <c r="AF45" s="72">
        <v>0</v>
      </c>
      <c r="AG45" s="72">
        <v>-3.4881970600000001</v>
      </c>
      <c r="AH45" s="72">
        <v>-41.862452709999985</v>
      </c>
      <c r="AI45" s="72">
        <v>-61.593235444383822</v>
      </c>
      <c r="AJ45" s="72">
        <v>58.643974598592891</v>
      </c>
      <c r="AK45" s="183"/>
    </row>
    <row r="46" spans="2:37" s="1" customFormat="1" x14ac:dyDescent="0.25">
      <c r="B46" s="51" t="s">
        <v>1015</v>
      </c>
      <c r="C46" s="73">
        <v>0</v>
      </c>
      <c r="D46" s="73">
        <v>0</v>
      </c>
      <c r="E46" s="73">
        <v>0</v>
      </c>
      <c r="F46" s="73">
        <v>0</v>
      </c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-7.7261700000000001E-3</v>
      </c>
      <c r="O46" s="73">
        <v>-2.8772776099999997</v>
      </c>
      <c r="P46" s="73">
        <v>-2.8916285899999998</v>
      </c>
      <c r="Q46" s="73">
        <v>-2.93323489</v>
      </c>
      <c r="R46" s="73">
        <v>-3.0047570000000001</v>
      </c>
      <c r="S46" s="73">
        <v>-3.2947255599999994</v>
      </c>
      <c r="T46" s="73">
        <v>-3.5826557599999997</v>
      </c>
      <c r="U46" s="73">
        <v>-3.6892855299999994</v>
      </c>
      <c r="V46" s="73">
        <v>-3.3437056200000002</v>
      </c>
      <c r="W46" s="73">
        <v>-2.4943729800000005</v>
      </c>
      <c r="X46" s="67">
        <v>-2.2380990900000004</v>
      </c>
      <c r="Y46" s="67">
        <v>-2.3572894500000001</v>
      </c>
      <c r="Z46" s="67">
        <v>-2.6126479899999997</v>
      </c>
      <c r="AA46" s="67">
        <v>-2.7429627200000004</v>
      </c>
      <c r="AB46" s="67">
        <v>-2.7850679799999996</v>
      </c>
      <c r="AC46" s="67">
        <v>-2.8815486700000004</v>
      </c>
      <c r="AD46" s="18"/>
      <c r="AE46" s="78">
        <v>0</v>
      </c>
      <c r="AF46" s="73">
        <v>0</v>
      </c>
      <c r="AG46" s="73">
        <v>-7.7261700000000001E-3</v>
      </c>
      <c r="AH46" s="73">
        <v>-11.706898089999999</v>
      </c>
      <c r="AI46" s="73">
        <v>-13.910372469999999</v>
      </c>
      <c r="AJ46" s="73">
        <v>-9.7024095100000007</v>
      </c>
      <c r="AK46" s="183"/>
    </row>
    <row r="47" spans="2:37" s="1" customFormat="1" ht="4.5" customHeight="1" x14ac:dyDescent="0.25">
      <c r="B47" s="68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 t="e">
        <v>#VALUE!</v>
      </c>
      <c r="AB47" s="69">
        <v>0</v>
      </c>
      <c r="AC47" s="69">
        <v>0</v>
      </c>
      <c r="AD47" s="18"/>
      <c r="AE47" s="69"/>
      <c r="AF47" s="69"/>
      <c r="AG47" s="69"/>
      <c r="AH47" s="69"/>
      <c r="AI47" s="69"/>
      <c r="AJ47" s="69"/>
      <c r="AK47" s="183"/>
    </row>
    <row r="48" spans="2:37" x14ac:dyDescent="0.25">
      <c r="B48" s="55" t="s">
        <v>82</v>
      </c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60"/>
      <c r="X48" s="60"/>
      <c r="Y48" s="60"/>
      <c r="Z48" s="60"/>
      <c r="AA48" s="60"/>
      <c r="AB48" s="60"/>
      <c r="AC48" s="60"/>
      <c r="AE48" s="60"/>
      <c r="AF48" s="60"/>
      <c r="AG48" s="60"/>
      <c r="AH48" s="60"/>
      <c r="AI48" s="60"/>
      <c r="AJ48" s="60"/>
      <c r="AK48" s="183"/>
    </row>
    <row r="49" spans="2:37" x14ac:dyDescent="0.25">
      <c r="B49" s="36" t="s">
        <v>1007</v>
      </c>
      <c r="C49" s="61">
        <v>55.3</v>
      </c>
      <c r="D49" s="61">
        <v>61</v>
      </c>
      <c r="E49" s="61">
        <v>52.5</v>
      </c>
      <c r="F49" s="61">
        <v>47.6</v>
      </c>
      <c r="G49" s="61">
        <v>68.229470866550017</v>
      </c>
      <c r="H49" s="61">
        <v>15.9</v>
      </c>
      <c r="I49" s="61">
        <v>16</v>
      </c>
      <c r="J49" s="61">
        <v>49.1</v>
      </c>
      <c r="K49" s="61">
        <v>62.488175629999994</v>
      </c>
      <c r="L49" s="61">
        <v>37.681818540000002</v>
      </c>
      <c r="M49" s="61">
        <v>49.60531739999999</v>
      </c>
      <c r="N49" s="61">
        <v>24.48845043</v>
      </c>
      <c r="O49" s="61">
        <v>56.700821109999993</v>
      </c>
      <c r="P49" s="61">
        <v>26.090710789999996</v>
      </c>
      <c r="Q49" s="61">
        <v>29.77129339</v>
      </c>
      <c r="R49" s="61">
        <v>10.655015279999999</v>
      </c>
      <c r="S49" s="61">
        <v>9.9375180399999987</v>
      </c>
      <c r="T49" s="61">
        <v>8.2073755499999983</v>
      </c>
      <c r="U49" s="61">
        <v>-0.32314815999999991</v>
      </c>
      <c r="V49" s="61">
        <v>7.1909230700000002</v>
      </c>
      <c r="W49" s="61">
        <v>12.817443089999999</v>
      </c>
      <c r="X49" s="72">
        <v>15.271277749999999</v>
      </c>
      <c r="Y49" s="72">
        <v>10.127298809999997</v>
      </c>
      <c r="Z49" s="72">
        <v>11.790487270000002</v>
      </c>
      <c r="AA49" s="72">
        <v>14.30008357</v>
      </c>
      <c r="AB49" s="72">
        <v>15.12500322</v>
      </c>
      <c r="AC49" s="72">
        <v>-5.8207660913467405E-17</v>
      </c>
      <c r="AD49" s="183"/>
      <c r="AE49" s="75">
        <v>216.4</v>
      </c>
      <c r="AF49" s="61">
        <v>149.22947086655003</v>
      </c>
      <c r="AG49" s="61">
        <v>174.26376199999999</v>
      </c>
      <c r="AH49" s="61">
        <v>123.21784056999999</v>
      </c>
      <c r="AI49" s="61">
        <v>25.012668499999997</v>
      </c>
      <c r="AJ49" s="61">
        <v>50.00650692</v>
      </c>
      <c r="AK49" s="183"/>
    </row>
    <row r="50" spans="2:37" s="1" customFormat="1" x14ac:dyDescent="0.25">
      <c r="B50" s="71" t="s">
        <v>1008</v>
      </c>
      <c r="C50" s="72">
        <v>55</v>
      </c>
      <c r="D50" s="72">
        <v>60.7</v>
      </c>
      <c r="E50" s="72">
        <v>52.2</v>
      </c>
      <c r="F50" s="72">
        <v>47.3</v>
      </c>
      <c r="G50" s="72">
        <v>67.900000000000006</v>
      </c>
      <c r="H50" s="72">
        <v>15.6</v>
      </c>
      <c r="I50" s="72">
        <v>15.8</v>
      </c>
      <c r="J50" s="72">
        <v>48.9</v>
      </c>
      <c r="K50" s="72">
        <v>61.922237700000004</v>
      </c>
      <c r="L50" s="72">
        <v>37.212400259999995</v>
      </c>
      <c r="M50" s="72">
        <v>49.112083720000001</v>
      </c>
      <c r="N50" s="72">
        <v>24.035349279999998</v>
      </c>
      <c r="O50" s="72">
        <v>56.304321349999995</v>
      </c>
      <c r="P50" s="72">
        <v>25.698443329999989</v>
      </c>
      <c r="Q50" s="72">
        <v>29.398195310000002</v>
      </c>
      <c r="R50" s="72">
        <v>10.284299620000001</v>
      </c>
      <c r="S50" s="72">
        <v>9.6081519899999979</v>
      </c>
      <c r="T50" s="72">
        <v>7.9611014299999994</v>
      </c>
      <c r="U50" s="72">
        <v>-0.57927855999999955</v>
      </c>
      <c r="V50" s="72">
        <v>6.9393922099999994</v>
      </c>
      <c r="W50" s="72">
        <v>12.689822980000001</v>
      </c>
      <c r="X50" s="72">
        <v>15.10651307</v>
      </c>
      <c r="Y50" s="72">
        <v>9.9724290199999981</v>
      </c>
      <c r="Z50" s="72">
        <v>11.649896370000002</v>
      </c>
      <c r="AA50" s="72">
        <v>14.14015592</v>
      </c>
      <c r="AB50" s="72">
        <v>15.01724572</v>
      </c>
      <c r="AC50" s="72">
        <v>-5.8207660913467405E-17</v>
      </c>
      <c r="AD50" s="183"/>
      <c r="AE50" s="76">
        <v>215.2</v>
      </c>
      <c r="AF50" s="72">
        <v>148.19999999999999</v>
      </c>
      <c r="AG50" s="72">
        <v>172.28207096</v>
      </c>
      <c r="AH50" s="72">
        <v>121.68525960999999</v>
      </c>
      <c r="AI50" s="72">
        <v>23.929367069999998</v>
      </c>
      <c r="AJ50" s="72">
        <v>49.418661440000001</v>
      </c>
      <c r="AK50" s="183"/>
    </row>
    <row r="51" spans="2:37" s="1" customFormat="1" x14ac:dyDescent="0.25">
      <c r="B51" s="50" t="s">
        <v>1009</v>
      </c>
      <c r="C51" s="67">
        <v>0</v>
      </c>
      <c r="D51" s="67">
        <v>0</v>
      </c>
      <c r="E51" s="67">
        <v>0</v>
      </c>
      <c r="F51" s="67">
        <v>0</v>
      </c>
      <c r="G51" s="67">
        <v>0</v>
      </c>
      <c r="H51" s="67">
        <v>0</v>
      </c>
      <c r="I51" s="67">
        <v>0</v>
      </c>
      <c r="J51" s="67">
        <v>0</v>
      </c>
      <c r="K51" s="67">
        <v>0</v>
      </c>
      <c r="L51" s="67">
        <v>0</v>
      </c>
      <c r="M51" s="67">
        <v>0</v>
      </c>
      <c r="N51" s="67">
        <v>0</v>
      </c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0</v>
      </c>
      <c r="U51" s="67">
        <v>0</v>
      </c>
      <c r="V51" s="67">
        <v>0</v>
      </c>
      <c r="W51" s="67">
        <v>0</v>
      </c>
      <c r="X51" s="67">
        <v>0</v>
      </c>
      <c r="Y51" s="67">
        <v>0</v>
      </c>
      <c r="Z51" s="67">
        <v>0</v>
      </c>
      <c r="AA51" s="67">
        <v>0</v>
      </c>
      <c r="AB51" s="67">
        <v>0</v>
      </c>
      <c r="AC51" s="67">
        <v>0</v>
      </c>
      <c r="AD51" s="183"/>
      <c r="AE51" s="77">
        <v>0</v>
      </c>
      <c r="AF51" s="67">
        <v>0</v>
      </c>
      <c r="AG51" s="67">
        <v>0</v>
      </c>
      <c r="AH51" s="67">
        <v>0</v>
      </c>
      <c r="AI51" s="67">
        <v>0</v>
      </c>
      <c r="AJ51" s="67">
        <v>0</v>
      </c>
      <c r="AK51" s="183"/>
    </row>
    <row r="52" spans="2:37" s="1" customFormat="1" x14ac:dyDescent="0.25">
      <c r="B52" s="71" t="s">
        <v>1010</v>
      </c>
      <c r="C52" s="72">
        <v>-49.73259247</v>
      </c>
      <c r="D52" s="72">
        <v>-51.129408560000002</v>
      </c>
      <c r="E52" s="72">
        <v>-50.528015799999999</v>
      </c>
      <c r="F52" s="72">
        <v>-56.428015799999997</v>
      </c>
      <c r="G52" s="72">
        <v>-51</v>
      </c>
      <c r="H52" s="72">
        <v>-33.4</v>
      </c>
      <c r="I52" s="72">
        <v>-47.7</v>
      </c>
      <c r="J52" s="72">
        <v>-47.3</v>
      </c>
      <c r="K52" s="72">
        <v>-27.156454539999999</v>
      </c>
      <c r="L52" s="72">
        <v>-25.71685853</v>
      </c>
      <c r="M52" s="72">
        <v>-32.512179109999998</v>
      </c>
      <c r="N52" s="72">
        <v>-41.542153609999993</v>
      </c>
      <c r="O52" s="72">
        <v>-23.27486614</v>
      </c>
      <c r="P52" s="72">
        <v>-23.699325969999997</v>
      </c>
      <c r="Q52" s="72">
        <v>-23.221446199999995</v>
      </c>
      <c r="R52" s="72">
        <v>-26.11961153</v>
      </c>
      <c r="S52" s="72">
        <v>-20.978883850000006</v>
      </c>
      <c r="T52" s="72">
        <v>-6.569331860000001</v>
      </c>
      <c r="U52" s="72">
        <v>-5.693762050000001</v>
      </c>
      <c r="V52" s="72">
        <v>-9.5056474099999999</v>
      </c>
      <c r="W52" s="72">
        <v>-4.2049928499999991</v>
      </c>
      <c r="X52" s="72">
        <v>-4.8885834899999994</v>
      </c>
      <c r="Y52" s="72">
        <v>-4.6170438899999997</v>
      </c>
      <c r="Z52" s="72">
        <v>-5.0025425899999991</v>
      </c>
      <c r="AA52" s="72">
        <v>-0.85154260000000026</v>
      </c>
      <c r="AB52" s="72">
        <v>153.67833971999997</v>
      </c>
      <c r="AC52" s="72">
        <v>-3.291224000000003E-2</v>
      </c>
      <c r="AD52" s="183"/>
      <c r="AE52" s="76">
        <v>-207.81803263</v>
      </c>
      <c r="AF52" s="72">
        <v>-179.40000000000003</v>
      </c>
      <c r="AG52" s="72">
        <v>-126.92764578999999</v>
      </c>
      <c r="AH52" s="72">
        <v>-96.315249839999993</v>
      </c>
      <c r="AI52" s="72">
        <v>-42.747625170000013</v>
      </c>
      <c r="AJ52" s="72">
        <v>-18.713162819999997</v>
      </c>
      <c r="AK52" s="183"/>
    </row>
    <row r="53" spans="2:37" x14ac:dyDescent="0.25">
      <c r="B53" s="74" t="s">
        <v>944</v>
      </c>
      <c r="C53" s="118">
        <v>-49.7</v>
      </c>
      <c r="D53" s="118">
        <v>-51.1</v>
      </c>
      <c r="E53" s="118">
        <v>-50.5</v>
      </c>
      <c r="F53" s="118">
        <v>-56.4</v>
      </c>
      <c r="G53" s="118">
        <v>-51</v>
      </c>
      <c r="H53" s="118">
        <v>-33.4</v>
      </c>
      <c r="I53" s="118">
        <v>-47.7</v>
      </c>
      <c r="J53" s="118">
        <v>-47.3</v>
      </c>
      <c r="K53" s="118">
        <v>-27.12687657</v>
      </c>
      <c r="L53" s="118">
        <v>-25.684790450000001</v>
      </c>
      <c r="M53" s="118">
        <v>-31.93080226</v>
      </c>
      <c r="N53" s="118">
        <v>-40.882901939999996</v>
      </c>
      <c r="O53" s="118">
        <v>-23.261312459999999</v>
      </c>
      <c r="P53" s="118">
        <v>-23.577932089999997</v>
      </c>
      <c r="Q53" s="118">
        <v>-23.159237299999997</v>
      </c>
      <c r="R53" s="118">
        <v>-26.060850869999999</v>
      </c>
      <c r="S53" s="118">
        <v>-20.920608290000004</v>
      </c>
      <c r="T53" s="118">
        <v>-6.4918369200000008</v>
      </c>
      <c r="U53" s="118">
        <v>-5.6413132300000006</v>
      </c>
      <c r="V53" s="118">
        <v>-9.4537323999999998</v>
      </c>
      <c r="W53" s="118">
        <v>-4.2355670299999995</v>
      </c>
      <c r="X53" s="118">
        <v>-4.8605674199999997</v>
      </c>
      <c r="Y53" s="118">
        <v>-4.5799965399999998</v>
      </c>
      <c r="Z53" s="118">
        <v>-4.9759643099999993</v>
      </c>
      <c r="AA53" s="118">
        <v>-0.82993214000000026</v>
      </c>
      <c r="AB53" s="118">
        <v>-0.56900497999999988</v>
      </c>
      <c r="AC53" s="118">
        <v>-3.2741809263825417E-17</v>
      </c>
      <c r="AD53" s="183"/>
      <c r="AE53" s="77">
        <v>-207.70000000000002</v>
      </c>
      <c r="AF53" s="67">
        <v>-179.40000000000003</v>
      </c>
      <c r="AG53" s="67">
        <v>-125.62537121999999</v>
      </c>
      <c r="AH53" s="67">
        <v>-96.059332719999986</v>
      </c>
      <c r="AI53" s="67">
        <v>-42.507490840000003</v>
      </c>
      <c r="AJ53" s="67">
        <v>-18.652095299999999</v>
      </c>
      <c r="AK53" s="183"/>
    </row>
    <row r="54" spans="2:37" x14ac:dyDescent="0.25">
      <c r="B54" s="74" t="s">
        <v>943</v>
      </c>
      <c r="C54" s="118"/>
      <c r="D54" s="118"/>
      <c r="E54" s="118"/>
      <c r="F54" s="118"/>
      <c r="G54" s="118"/>
      <c r="H54" s="118"/>
      <c r="I54" s="118"/>
      <c r="J54" s="118"/>
      <c r="K54" s="118">
        <v>-2.9577970000000002E-2</v>
      </c>
      <c r="L54" s="118">
        <v>-3.2422119999999999E-2</v>
      </c>
      <c r="M54" s="118">
        <v>4.1167099999999974E-3</v>
      </c>
      <c r="N54" s="118">
        <v>-7.5039099999999782E-3</v>
      </c>
      <c r="O54" s="118">
        <v>-1.3897300000000003E-2</v>
      </c>
      <c r="P54" s="118">
        <v>-0.12232307999999999</v>
      </c>
      <c r="Q54" s="118">
        <v>-6.2724290000000002E-2</v>
      </c>
      <c r="R54" s="118">
        <v>-5.9362520000000002E-2</v>
      </c>
      <c r="S54" s="118">
        <v>-5.8762890000000088E-2</v>
      </c>
      <c r="T54" s="118">
        <v>-7.7494939999999998E-2</v>
      </c>
      <c r="U54" s="118">
        <v>-5.2448820000000007E-2</v>
      </c>
      <c r="V54" s="118">
        <v>-5.1915010000000004E-2</v>
      </c>
      <c r="W54" s="118">
        <v>3.0574179999999999E-2</v>
      </c>
      <c r="X54" s="118">
        <v>-2.8016070000000001E-2</v>
      </c>
      <c r="Y54" s="118">
        <v>-3.704735E-2</v>
      </c>
      <c r="Z54" s="118">
        <v>-2.6578279999999881E-2</v>
      </c>
      <c r="AA54" s="118">
        <v>-2.1610459999999998E-2</v>
      </c>
      <c r="AB54" s="118">
        <v>-2.7431989999999996E-2</v>
      </c>
      <c r="AC54" s="118">
        <v>-3.2912239999999995E-2</v>
      </c>
      <c r="AD54" s="183"/>
      <c r="AE54" s="77">
        <v>0</v>
      </c>
      <c r="AF54" s="67">
        <v>0</v>
      </c>
      <c r="AG54" s="67">
        <v>-6.5387289999999987E-2</v>
      </c>
      <c r="AH54" s="67">
        <v>-0.25830719000000002</v>
      </c>
      <c r="AI54" s="67">
        <v>-0.2406216600000001</v>
      </c>
      <c r="AJ54" s="67">
        <v>-6.1067519999999889E-2</v>
      </c>
      <c r="AK54" s="183"/>
    </row>
    <row r="55" spans="2:37" x14ac:dyDescent="0.25">
      <c r="B55" s="50" t="s">
        <v>1011</v>
      </c>
      <c r="C55" s="118"/>
      <c r="D55" s="118"/>
      <c r="E55" s="118"/>
      <c r="F55" s="118"/>
      <c r="G55" s="118"/>
      <c r="H55" s="118"/>
      <c r="I55" s="118"/>
      <c r="J55" s="118"/>
      <c r="K55" s="118">
        <v>0</v>
      </c>
      <c r="L55" s="118">
        <v>3.5404000000000002E-4</v>
      </c>
      <c r="M55" s="118">
        <v>-0.58549355999999997</v>
      </c>
      <c r="N55" s="118">
        <v>-0.65174776000000001</v>
      </c>
      <c r="O55" s="118">
        <v>3.4361999999999533E-4</v>
      </c>
      <c r="P55" s="118">
        <v>9.2920000000000003E-4</v>
      </c>
      <c r="Q55" s="118">
        <v>5.1539000000000001E-4</v>
      </c>
      <c r="R55" s="118">
        <v>6.0185999999999996E-4</v>
      </c>
      <c r="S55" s="118">
        <v>4.8732999999999996E-4</v>
      </c>
      <c r="T55" s="118">
        <v>0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154.27477668999998</v>
      </c>
      <c r="AC55" s="118">
        <v>0</v>
      </c>
      <c r="AD55" s="183"/>
      <c r="AE55" s="77">
        <v>0</v>
      </c>
      <c r="AF55" s="67">
        <v>0</v>
      </c>
      <c r="AG55" s="67">
        <v>-1.2368872799999999</v>
      </c>
      <c r="AH55" s="67">
        <v>2.3900699999999954E-3</v>
      </c>
      <c r="AI55" s="67">
        <v>4.8732999999999996E-4</v>
      </c>
      <c r="AJ55" s="67">
        <v>0</v>
      </c>
      <c r="AK55" s="183"/>
    </row>
    <row r="56" spans="2:37" s="1" customFormat="1" x14ac:dyDescent="0.25">
      <c r="B56" s="71" t="s">
        <v>1012</v>
      </c>
      <c r="C56" s="72">
        <v>5.2674075299999998</v>
      </c>
      <c r="D56" s="72">
        <v>9.5705914400000012</v>
      </c>
      <c r="E56" s="72">
        <v>1.6719842000000043</v>
      </c>
      <c r="F56" s="72">
        <v>-9.1280158</v>
      </c>
      <c r="G56" s="72">
        <v>17</v>
      </c>
      <c r="H56" s="72">
        <v>-17.799999999999997</v>
      </c>
      <c r="I56" s="72">
        <v>-31.900000000000002</v>
      </c>
      <c r="J56" s="72">
        <v>1.6000000000000014</v>
      </c>
      <c r="K56" s="72">
        <v>34.765783160000005</v>
      </c>
      <c r="L56" s="72">
        <v>11.495541729999996</v>
      </c>
      <c r="M56" s="72">
        <v>16.599904610000003</v>
      </c>
      <c r="N56" s="72">
        <v>-17.506804329999994</v>
      </c>
      <c r="O56" s="72">
        <v>33.029455209999995</v>
      </c>
      <c r="P56" s="72">
        <v>1.9991173599999925</v>
      </c>
      <c r="Q56" s="72">
        <v>6.1767491100000065</v>
      </c>
      <c r="R56" s="72">
        <v>-15.83531191</v>
      </c>
      <c r="S56" s="72">
        <v>-11.370731860000008</v>
      </c>
      <c r="T56" s="72">
        <v>1.3917695699999983</v>
      </c>
      <c r="U56" s="72">
        <v>-6.2730406100000007</v>
      </c>
      <c r="V56" s="72">
        <v>-2.5662552000000005</v>
      </c>
      <c r="W56" s="72">
        <v>8.4848301300000024</v>
      </c>
      <c r="X56" s="72">
        <v>10.21792958</v>
      </c>
      <c r="Y56" s="72">
        <v>5.3553851299999984</v>
      </c>
      <c r="Z56" s="72">
        <v>6.6473537800000031</v>
      </c>
      <c r="AA56" s="72">
        <v>13.28861332</v>
      </c>
      <c r="AB56" s="72">
        <v>168.69558543999997</v>
      </c>
      <c r="AC56" s="72">
        <v>-3.2912240000000086E-2</v>
      </c>
      <c r="AD56" s="183"/>
      <c r="AE56" s="76">
        <v>7.3819673700000052</v>
      </c>
      <c r="AF56" s="72">
        <v>-31.1</v>
      </c>
      <c r="AG56" s="72">
        <v>45.354425170000006</v>
      </c>
      <c r="AH56" s="72">
        <v>25.370009769999996</v>
      </c>
      <c r="AI56" s="72">
        <v>-18.818258100000008</v>
      </c>
      <c r="AJ56" s="72">
        <v>30.705498620000004</v>
      </c>
      <c r="AK56" s="183"/>
    </row>
    <row r="57" spans="2:37" s="1" customFormat="1" x14ac:dyDescent="0.25">
      <c r="B57" s="50" t="s">
        <v>1013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0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0</v>
      </c>
      <c r="V57" s="67">
        <v>0</v>
      </c>
      <c r="W57" s="67">
        <v>0</v>
      </c>
      <c r="X57" s="67">
        <v>0</v>
      </c>
      <c r="Y57" s="67">
        <v>0</v>
      </c>
      <c r="Z57" s="67">
        <v>0</v>
      </c>
      <c r="AA57" s="67">
        <v>0</v>
      </c>
      <c r="AB57" s="67">
        <v>0</v>
      </c>
      <c r="AC57" s="67">
        <v>0</v>
      </c>
      <c r="AD57" s="183"/>
      <c r="AE57" s="7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183"/>
    </row>
    <row r="58" spans="2:37" s="1" customFormat="1" x14ac:dyDescent="0.25">
      <c r="B58" s="71" t="s">
        <v>1014</v>
      </c>
      <c r="C58" s="72">
        <v>5.2674075299999998</v>
      </c>
      <c r="D58" s="72">
        <v>9.5705914400000012</v>
      </c>
      <c r="E58" s="72">
        <v>1.6719842000000043</v>
      </c>
      <c r="F58" s="72">
        <v>-9.1280158</v>
      </c>
      <c r="G58" s="72">
        <v>17</v>
      </c>
      <c r="H58" s="72">
        <v>-17.799999999999997</v>
      </c>
      <c r="I58" s="72">
        <v>-31.900000000000002</v>
      </c>
      <c r="J58" s="72">
        <v>1.6000000000000014</v>
      </c>
      <c r="K58" s="72">
        <v>34.765783160000005</v>
      </c>
      <c r="L58" s="72">
        <v>11.495541729999996</v>
      </c>
      <c r="M58" s="72">
        <v>16.599904610000003</v>
      </c>
      <c r="N58" s="72">
        <v>-17.506804329999994</v>
      </c>
      <c r="O58" s="72">
        <v>33.029455209999995</v>
      </c>
      <c r="P58" s="72">
        <v>1.9991173599999925</v>
      </c>
      <c r="Q58" s="72">
        <v>6.1767491100000065</v>
      </c>
      <c r="R58" s="72">
        <v>-15.83531191</v>
      </c>
      <c r="S58" s="72">
        <v>-11.370731860000008</v>
      </c>
      <c r="T58" s="72">
        <v>1.3917695699999983</v>
      </c>
      <c r="U58" s="72">
        <v>-6.2730406100000007</v>
      </c>
      <c r="V58" s="72">
        <v>-2.5662552000000005</v>
      </c>
      <c r="W58" s="72">
        <v>8.4848301300000024</v>
      </c>
      <c r="X58" s="72">
        <v>10.21792958</v>
      </c>
      <c r="Y58" s="72">
        <v>5.3553851299999984</v>
      </c>
      <c r="Z58" s="72">
        <v>6.6473537800000031</v>
      </c>
      <c r="AA58" s="72">
        <v>13.28861332</v>
      </c>
      <c r="AB58" s="72">
        <v>168.69558543999997</v>
      </c>
      <c r="AC58" s="72">
        <v>-3.2912240000000086E-2</v>
      </c>
      <c r="AD58" s="183"/>
      <c r="AE58" s="76">
        <v>7.3819673700000052</v>
      </c>
      <c r="AF58" s="72">
        <v>-31.1</v>
      </c>
      <c r="AG58" s="72">
        <v>45.354425170000006</v>
      </c>
      <c r="AH58" s="72">
        <v>25.370009769999996</v>
      </c>
      <c r="AI58" s="72">
        <v>-18.818258100000008</v>
      </c>
      <c r="AJ58" s="72">
        <v>30.705498620000004</v>
      </c>
      <c r="AK58" s="183"/>
    </row>
    <row r="59" spans="2:37" s="1" customFormat="1" x14ac:dyDescent="0.25">
      <c r="B59" s="51" t="s">
        <v>1015</v>
      </c>
      <c r="C59" s="73"/>
      <c r="D59" s="73"/>
      <c r="E59" s="73"/>
      <c r="F59" s="73"/>
      <c r="G59" s="73"/>
      <c r="H59" s="73"/>
      <c r="I59" s="73"/>
      <c r="J59" s="73"/>
      <c r="K59" s="73">
        <v>-1.65201069</v>
      </c>
      <c r="L59" s="73">
        <v>-1.4919657</v>
      </c>
      <c r="M59" s="73">
        <v>-1.4186864300000002</v>
      </c>
      <c r="N59" s="73">
        <v>-1.9965149</v>
      </c>
      <c r="O59" s="73">
        <v>-1.1230753500000004</v>
      </c>
      <c r="P59" s="73">
        <v>-0.98395958000000006</v>
      </c>
      <c r="Q59" s="73">
        <v>-0.90736975000000009</v>
      </c>
      <c r="R59" s="73">
        <v>-0.82407533999999993</v>
      </c>
      <c r="S59" s="73">
        <v>0.33010540999999993</v>
      </c>
      <c r="T59" s="73">
        <v>-0.67119870999999998</v>
      </c>
      <c r="U59" s="73">
        <v>-0.65376696000000001</v>
      </c>
      <c r="V59" s="73">
        <v>-0.63228615999999993</v>
      </c>
      <c r="W59" s="73">
        <v>-0.6087121499999999</v>
      </c>
      <c r="X59" s="73">
        <v>-0.57203021999999992</v>
      </c>
      <c r="Y59" s="73">
        <v>-0.51969140999999996</v>
      </c>
      <c r="Z59" s="73">
        <v>-0.43094573999999997</v>
      </c>
      <c r="AA59" s="73">
        <v>-0.28573202000000003</v>
      </c>
      <c r="AB59" s="73">
        <v>-0.19106921999999998</v>
      </c>
      <c r="AC59" s="73">
        <v>0</v>
      </c>
      <c r="AD59" s="183"/>
      <c r="AE59" s="78">
        <v>0</v>
      </c>
      <c r="AF59" s="73">
        <v>0</v>
      </c>
      <c r="AG59" s="73">
        <v>-6.5591777200000001</v>
      </c>
      <c r="AH59" s="73">
        <v>-3.83848002</v>
      </c>
      <c r="AI59" s="73">
        <v>-1.6271464199999999</v>
      </c>
      <c r="AJ59" s="73">
        <v>-2.1313795199999999</v>
      </c>
      <c r="AK59" s="183"/>
    </row>
    <row r="60" spans="2:37" s="1" customFormat="1" x14ac:dyDescent="0.25">
      <c r="B60" s="70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/>
      <c r="AE60" s="67"/>
      <c r="AF60" s="67"/>
      <c r="AG60" s="67"/>
      <c r="AH60" s="67"/>
      <c r="AI60" s="67"/>
      <c r="AJ60" s="67"/>
      <c r="AK60" s="183"/>
    </row>
    <row r="61" spans="2:37" x14ac:dyDescent="0.25">
      <c r="B61" s="109" t="s">
        <v>1026</v>
      </c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E61" s="49"/>
      <c r="AF61" s="49"/>
      <c r="AG61" s="49"/>
      <c r="AH61" s="49"/>
      <c r="AI61" s="49"/>
      <c r="AJ61" s="49"/>
      <c r="AK61" s="183"/>
    </row>
    <row r="62" spans="2:37" x14ac:dyDescent="0.25">
      <c r="B62" s="36" t="s">
        <v>83</v>
      </c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107"/>
      <c r="Y62" s="107"/>
      <c r="Z62" s="107"/>
      <c r="AA62" s="107"/>
      <c r="AB62" s="107"/>
      <c r="AC62" s="107"/>
      <c r="AE62" s="79"/>
      <c r="AF62" s="37"/>
      <c r="AG62" s="37"/>
      <c r="AH62" s="37"/>
      <c r="AI62" s="37"/>
      <c r="AJ62" s="37"/>
      <c r="AK62" s="183"/>
    </row>
    <row r="63" spans="2:37" x14ac:dyDescent="0.25">
      <c r="B63" s="50" t="s">
        <v>1027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98.2</v>
      </c>
      <c r="O63" s="33">
        <v>179</v>
      </c>
      <c r="P63" s="33">
        <v>324.5</v>
      </c>
      <c r="Q63" s="33">
        <v>384.8</v>
      </c>
      <c r="R63" s="33">
        <v>562.6</v>
      </c>
      <c r="S63" s="33">
        <v>568.26679116999992</v>
      </c>
      <c r="T63" s="33">
        <v>702.48255443000005</v>
      </c>
      <c r="U63" s="33">
        <v>724.76523769000005</v>
      </c>
      <c r="V63" s="33">
        <v>963</v>
      </c>
      <c r="W63" s="33">
        <v>827.76719185000013</v>
      </c>
      <c r="X63" s="33">
        <v>914.46665717000008</v>
      </c>
      <c r="Y63" s="33">
        <v>886.9455270599999</v>
      </c>
      <c r="Z63" s="33">
        <v>1044.21383541</v>
      </c>
      <c r="AA63" s="33">
        <v>796.19213948037498</v>
      </c>
      <c r="AB63" s="33">
        <v>888.14368045680487</v>
      </c>
      <c r="AC63" s="33">
        <v>855.73867756264099</v>
      </c>
      <c r="AE63" s="80">
        <v>0</v>
      </c>
      <c r="AF63" s="33">
        <v>0</v>
      </c>
      <c r="AG63" s="33">
        <v>98.2</v>
      </c>
      <c r="AH63" s="33">
        <v>562.6</v>
      </c>
      <c r="AI63" s="33">
        <v>963</v>
      </c>
      <c r="AJ63" s="33">
        <v>1044.21383541</v>
      </c>
      <c r="AK63" s="183"/>
    </row>
    <row r="64" spans="2:37" x14ac:dyDescent="0.25">
      <c r="B64" s="50" t="s">
        <v>1028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889.21650948000001</v>
      </c>
      <c r="X64" s="33">
        <v>1020.2588461900002</v>
      </c>
      <c r="Y64" s="33">
        <v>1040.6135620699999</v>
      </c>
      <c r="Z64" s="33">
        <v>1225.7077804500002</v>
      </c>
      <c r="AA64" s="33">
        <v>982.61859040037496</v>
      </c>
      <c r="AB64" s="33">
        <v>1075.3184826672491</v>
      </c>
      <c r="AC64" s="33">
        <v>1036.36576382303</v>
      </c>
      <c r="AE64" s="80">
        <v>0</v>
      </c>
      <c r="AF64" s="33">
        <v>0</v>
      </c>
      <c r="AG64" s="33">
        <v>0</v>
      </c>
      <c r="AH64" s="33">
        <v>0</v>
      </c>
      <c r="AI64" s="33">
        <v>0</v>
      </c>
      <c r="AJ64" s="33">
        <v>1225.7077804500002</v>
      </c>
      <c r="AK64" s="183"/>
    </row>
    <row r="65" spans="2:37" x14ac:dyDescent="0.25">
      <c r="B65" s="50" t="s">
        <v>1029</v>
      </c>
      <c r="C65" s="52">
        <v>0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2">
        <v>0</v>
      </c>
      <c r="N65" s="52">
        <v>0.04</v>
      </c>
      <c r="O65" s="52">
        <v>0.1</v>
      </c>
      <c r="P65" s="52">
        <v>0.13</v>
      </c>
      <c r="Q65" s="52">
        <v>0.14000000000000001</v>
      </c>
      <c r="R65" s="52">
        <v>0.16</v>
      </c>
      <c r="S65" s="52">
        <v>0.17899999999999999</v>
      </c>
      <c r="T65" s="52">
        <v>0.20399999999999999</v>
      </c>
      <c r="U65" s="52">
        <v>0.22306498887892262</v>
      </c>
      <c r="V65" s="52">
        <v>0.246</v>
      </c>
      <c r="W65" s="52">
        <v>0.249</v>
      </c>
      <c r="X65" s="52">
        <v>0.26900000000000002</v>
      </c>
      <c r="Y65" s="52">
        <v>0.25298226565427329</v>
      </c>
      <c r="Z65" s="52">
        <v>0.24332498844785996</v>
      </c>
      <c r="AA65" s="52">
        <v>0.24199999999999999</v>
      </c>
      <c r="AB65" s="52">
        <v>0.27884863686562028</v>
      </c>
      <c r="AC65" s="52">
        <v>0.28841871818087356</v>
      </c>
      <c r="AE65" s="65">
        <v>0</v>
      </c>
      <c r="AF65" s="52">
        <v>0</v>
      </c>
      <c r="AG65" s="52">
        <v>0.02</v>
      </c>
      <c r="AH65" s="52">
        <v>0.13</v>
      </c>
      <c r="AI65" s="52">
        <v>0.22</v>
      </c>
      <c r="AJ65" s="52">
        <v>0.25266402923557857</v>
      </c>
      <c r="AK65" s="183"/>
    </row>
    <row r="66" spans="2:37" x14ac:dyDescent="0.25">
      <c r="B66" s="50" t="s">
        <v>1030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402</v>
      </c>
      <c r="O66" s="33">
        <v>490</v>
      </c>
      <c r="P66" s="33">
        <v>589</v>
      </c>
      <c r="Q66" s="33">
        <v>478</v>
      </c>
      <c r="R66" s="33">
        <v>608</v>
      </c>
      <c r="S66" s="33">
        <v>423.245</v>
      </c>
      <c r="T66" s="33">
        <v>608.68299999999999</v>
      </c>
      <c r="U66" s="33">
        <v>585.08299999999997</v>
      </c>
      <c r="V66" s="33">
        <v>830</v>
      </c>
      <c r="W66" s="33">
        <v>496.226</v>
      </c>
      <c r="X66" s="33">
        <v>583.6</v>
      </c>
      <c r="Y66" s="33">
        <v>486.41599999999994</v>
      </c>
      <c r="Z66" s="33">
        <v>615.64400000000001</v>
      </c>
      <c r="AA66" s="33">
        <v>350</v>
      </c>
      <c r="AB66" s="33">
        <v>464.70400000000001</v>
      </c>
      <c r="AC66" s="33">
        <v>490.56100000000004</v>
      </c>
      <c r="AE66" s="80">
        <v>0</v>
      </c>
      <c r="AF66" s="33">
        <v>0</v>
      </c>
      <c r="AG66" s="33">
        <v>402</v>
      </c>
      <c r="AH66" s="33">
        <v>2165</v>
      </c>
      <c r="AI66" s="33">
        <v>2447</v>
      </c>
      <c r="AJ66" s="33">
        <v>2181.8389999999999</v>
      </c>
      <c r="AK66" s="183"/>
    </row>
    <row r="67" spans="2:37" x14ac:dyDescent="0.25">
      <c r="B67" s="50" t="s">
        <v>1031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402</v>
      </c>
      <c r="O67" s="33">
        <v>892</v>
      </c>
      <c r="P67" s="33">
        <v>1481</v>
      </c>
      <c r="Q67" s="33">
        <v>1959</v>
      </c>
      <c r="R67" s="33">
        <v>2567</v>
      </c>
      <c r="S67" s="33">
        <v>2988.9180000000001</v>
      </c>
      <c r="T67" s="33">
        <v>3597.6010000000001</v>
      </c>
      <c r="U67" s="33">
        <v>4182.6840000000002</v>
      </c>
      <c r="V67" s="33">
        <v>5012</v>
      </c>
      <c r="W67" s="33">
        <v>5508.49</v>
      </c>
      <c r="X67" s="33">
        <v>6092</v>
      </c>
      <c r="Y67" s="33">
        <v>6578.4589999999998</v>
      </c>
      <c r="Z67" s="33">
        <v>7194.1030000000001</v>
      </c>
      <c r="AA67" s="33">
        <v>7545</v>
      </c>
      <c r="AB67" s="33">
        <v>8009.2769999999991</v>
      </c>
      <c r="AC67" s="33">
        <v>8499.8379999999997</v>
      </c>
      <c r="AE67" s="80">
        <v>0</v>
      </c>
      <c r="AF67" s="33">
        <v>0</v>
      </c>
      <c r="AG67" s="33">
        <v>402</v>
      </c>
      <c r="AH67" s="33">
        <v>2567</v>
      </c>
      <c r="AI67" s="33">
        <v>5012</v>
      </c>
      <c r="AJ67" s="33">
        <v>7194.1030000000001</v>
      </c>
      <c r="AK67" s="183"/>
    </row>
    <row r="68" spans="2:37" x14ac:dyDescent="0.25">
      <c r="B68" s="50" t="s">
        <v>1032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2">
        <v>0</v>
      </c>
      <c r="M68" s="52">
        <v>0</v>
      </c>
      <c r="N68" s="52">
        <v>0.01</v>
      </c>
      <c r="O68" s="52">
        <v>8.9999999999999993E-3</v>
      </c>
      <c r="P68" s="52">
        <v>4.8000000000000001E-2</v>
      </c>
      <c r="Q68" s="52">
        <v>5.8999999999999997E-2</v>
      </c>
      <c r="R68" s="52">
        <v>6.3E-2</v>
      </c>
      <c r="S68" s="52">
        <v>7.8032773652287252E-2</v>
      </c>
      <c r="T68" s="52">
        <v>9.1315984243320977E-2</v>
      </c>
      <c r="U68" s="52">
        <v>8.4000000000000005E-2</v>
      </c>
      <c r="V68" s="52">
        <v>7.0000000000000007E-2</v>
      </c>
      <c r="W68" s="52">
        <v>4.5816977297311927E-2</v>
      </c>
      <c r="X68" s="52">
        <v>7.9000000000000001E-2</v>
      </c>
      <c r="Y68" s="52">
        <v>4.7618797247486397E-2</v>
      </c>
      <c r="Z68" s="52">
        <v>5.1259610402611698E-2</v>
      </c>
      <c r="AA68" s="52">
        <v>3.2210413016166999E-2</v>
      </c>
      <c r="AB68" s="52">
        <v>4.8369113097674103E-2</v>
      </c>
      <c r="AC68" s="52">
        <v>3.2000000000000001E-2</v>
      </c>
      <c r="AD68" s="3"/>
      <c r="AE68" s="65">
        <v>0</v>
      </c>
      <c r="AF68" s="52">
        <v>0</v>
      </c>
      <c r="AG68" s="52">
        <v>0.04</v>
      </c>
      <c r="AH68" s="52">
        <v>0.19500000000000001</v>
      </c>
      <c r="AI68" s="52">
        <v>0.29099999999999998</v>
      </c>
      <c r="AJ68" s="52">
        <v>0.20167314162953001</v>
      </c>
      <c r="AK68" s="183"/>
    </row>
    <row r="69" spans="2:37" x14ac:dyDescent="0.25">
      <c r="B69" s="51" t="s">
        <v>1033</v>
      </c>
      <c r="C69" s="57">
        <v>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57">
        <v>0</v>
      </c>
      <c r="Q69" s="57">
        <v>0</v>
      </c>
      <c r="R69" s="57">
        <v>0</v>
      </c>
      <c r="S69" s="57">
        <v>0</v>
      </c>
      <c r="T69" s="57">
        <v>0</v>
      </c>
      <c r="U69" s="57">
        <v>0</v>
      </c>
      <c r="V69" s="57">
        <v>0</v>
      </c>
      <c r="W69" s="57">
        <v>4.3999999999999997E-2</v>
      </c>
      <c r="X69" s="57">
        <v>7.1999999999999995E-2</v>
      </c>
      <c r="Y69" s="57">
        <v>4.1623674137316102E-2</v>
      </c>
      <c r="Z69" s="57">
        <v>4.3678926085386302E-2</v>
      </c>
      <c r="AA69" s="57">
        <v>2.684396534458491E-2</v>
      </c>
      <c r="AB69" s="57">
        <v>3.94430353522068E-2</v>
      </c>
      <c r="AC69" s="57">
        <v>2.5999999999999999E-2</v>
      </c>
      <c r="AD69" s="3"/>
      <c r="AE69" s="66">
        <v>0</v>
      </c>
      <c r="AF69" s="57">
        <v>0</v>
      </c>
      <c r="AG69" s="57">
        <v>0</v>
      </c>
      <c r="AH69" s="57">
        <v>0</v>
      </c>
      <c r="AI69" s="57">
        <v>0</v>
      </c>
      <c r="AJ69" s="57">
        <v>0.18494330325175001</v>
      </c>
      <c r="AK69" s="183"/>
    </row>
    <row r="70" spans="2:37" ht="5.25" customHeight="1" x14ac:dyDescent="0.25">
      <c r="B70" s="8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10"/>
      <c r="O70" s="10"/>
      <c r="P70" s="13"/>
      <c r="Q70" s="10"/>
      <c r="R70" s="10"/>
      <c r="S70" s="17"/>
      <c r="T70" s="17"/>
      <c r="U70" s="17"/>
      <c r="V70" s="15"/>
      <c r="W70" s="15"/>
      <c r="X70" s="173"/>
      <c r="Y70" s="173"/>
      <c r="Z70" s="173"/>
      <c r="AA70" s="173"/>
      <c r="AB70" s="173"/>
      <c r="AC70" s="173"/>
      <c r="AE70" s="15"/>
      <c r="AF70" s="15"/>
      <c r="AG70" s="15"/>
      <c r="AH70" s="15"/>
      <c r="AI70" s="15"/>
      <c r="AJ70" s="15"/>
    </row>
    <row r="71" spans="2:37" x14ac:dyDescent="0.25">
      <c r="B71" s="36" t="s">
        <v>1034</v>
      </c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107"/>
      <c r="Y71" s="107"/>
      <c r="Z71" s="107"/>
      <c r="AA71" s="107"/>
      <c r="AB71" s="107"/>
      <c r="AC71" s="107"/>
    </row>
    <row r="72" spans="2:37" x14ac:dyDescent="0.25">
      <c r="B72" s="53" t="s">
        <v>1035</v>
      </c>
      <c r="C72" s="47">
        <v>3</v>
      </c>
      <c r="D72" s="47">
        <v>2.8</v>
      </c>
      <c r="E72" s="47">
        <v>2.9</v>
      </c>
      <c r="F72" s="47">
        <v>3.1</v>
      </c>
      <c r="G72" s="47">
        <v>3.2</v>
      </c>
      <c r="H72" s="47">
        <v>2.7</v>
      </c>
      <c r="I72" s="47">
        <v>2.7</v>
      </c>
      <c r="J72" s="47">
        <v>2.8</v>
      </c>
      <c r="K72" s="47">
        <v>2.7</v>
      </c>
      <c r="L72" s="47">
        <v>2.6</v>
      </c>
      <c r="M72" s="47">
        <v>2.7</v>
      </c>
      <c r="N72" s="47">
        <v>2.9</v>
      </c>
      <c r="O72" s="47">
        <v>2.9</v>
      </c>
      <c r="P72" s="47">
        <v>2.8</v>
      </c>
      <c r="Q72" s="47">
        <v>2.7</v>
      </c>
      <c r="R72" s="47">
        <v>2.6</v>
      </c>
      <c r="S72" s="47">
        <v>2.6301689923149998</v>
      </c>
      <c r="T72" s="47">
        <v>2.59883547517</v>
      </c>
      <c r="U72" s="47">
        <v>2.4244556207849999</v>
      </c>
      <c r="V72" s="47">
        <v>2.2613823368300001</v>
      </c>
      <c r="W72" s="47">
        <v>2.1887422463999999</v>
      </c>
      <c r="X72" s="52">
        <v>2.06026348844</v>
      </c>
      <c r="Y72" s="52">
        <v>2.0302323875199999</v>
      </c>
      <c r="Z72" s="52">
        <v>1.9839614119699995</v>
      </c>
      <c r="AA72" s="52">
        <v>1.96297052149</v>
      </c>
      <c r="AB72" s="52"/>
      <c r="AC72" s="52"/>
      <c r="AD72" s="1"/>
    </row>
    <row r="73" spans="2:37" x14ac:dyDescent="0.25">
      <c r="B73" s="50" t="s">
        <v>1029</v>
      </c>
      <c r="C73" s="52">
        <v>0.20899999999999999</v>
      </c>
      <c r="D73" s="52">
        <v>0.22</v>
      </c>
      <c r="E73" s="52">
        <v>0.21199999999999999</v>
      </c>
      <c r="F73" s="52">
        <v>0.18</v>
      </c>
      <c r="G73" s="52">
        <v>0.20300000000000001</v>
      </c>
      <c r="H73" s="52">
        <v>0.2</v>
      </c>
      <c r="I73" s="52">
        <v>0.155</v>
      </c>
      <c r="J73" s="52">
        <v>0.13600000000000001</v>
      </c>
      <c r="K73" s="52">
        <v>0.155</v>
      </c>
      <c r="L73" s="52">
        <v>0.15</v>
      </c>
      <c r="M73" s="52">
        <v>0.15</v>
      </c>
      <c r="N73" s="52">
        <v>0.13</v>
      </c>
      <c r="O73" s="52">
        <v>0.1</v>
      </c>
      <c r="P73" s="52">
        <v>0.09</v>
      </c>
      <c r="Q73" s="52">
        <v>0.08</v>
      </c>
      <c r="R73" s="52">
        <v>0.06</v>
      </c>
      <c r="S73" s="52">
        <v>5.5E-2</v>
      </c>
      <c r="T73" s="52">
        <v>0.04</v>
      </c>
      <c r="U73" s="52">
        <v>0.03</v>
      </c>
      <c r="V73" s="52">
        <v>0.02</v>
      </c>
      <c r="W73" s="52">
        <v>2.1999999999999999E-2</v>
      </c>
      <c r="X73" s="52">
        <v>2.0205303813672918E-2</v>
      </c>
      <c r="Y73" s="52">
        <v>1.5854110669445417E-2</v>
      </c>
      <c r="Z73" s="52">
        <v>1.3955262993793731E-2</v>
      </c>
      <c r="AA73" s="52">
        <v>1.26E-2</v>
      </c>
      <c r="AD73" s="20"/>
    </row>
    <row r="74" spans="2:37" x14ac:dyDescent="0.25">
      <c r="B74" s="50" t="s">
        <v>1030</v>
      </c>
      <c r="C74" s="33">
        <v>143.19999999999999</v>
      </c>
      <c r="D74" s="33">
        <v>167.4</v>
      </c>
      <c r="E74" s="33">
        <v>178.9</v>
      </c>
      <c r="F74" s="33">
        <v>294.10000000000002</v>
      </c>
      <c r="G74" s="33">
        <v>179.5</v>
      </c>
      <c r="H74" s="33">
        <v>18.5</v>
      </c>
      <c r="I74" s="33">
        <v>102.7</v>
      </c>
      <c r="J74" s="33">
        <v>179.6</v>
      </c>
      <c r="K74" s="33">
        <v>130</v>
      </c>
      <c r="L74" s="33">
        <v>199</v>
      </c>
      <c r="M74" s="33">
        <v>277</v>
      </c>
      <c r="N74" s="33">
        <v>265</v>
      </c>
      <c r="O74" s="33">
        <v>96</v>
      </c>
      <c r="P74" s="33">
        <v>117</v>
      </c>
      <c r="Q74" s="33">
        <v>59</v>
      </c>
      <c r="R74" s="33">
        <v>93</v>
      </c>
      <c r="S74" s="33">
        <v>71.063999999999993</v>
      </c>
      <c r="T74" s="33">
        <v>27.6</v>
      </c>
      <c r="U74" s="33" t="s">
        <v>1</v>
      </c>
      <c r="V74" s="33" t="s">
        <v>1</v>
      </c>
      <c r="W74" s="33" t="s">
        <v>1</v>
      </c>
      <c r="X74" s="33" t="s">
        <v>1</v>
      </c>
      <c r="Y74" s="33" t="s">
        <v>1</v>
      </c>
      <c r="Z74" s="33" t="s">
        <v>1</v>
      </c>
      <c r="AA74" s="33"/>
      <c r="AB74" s="33"/>
      <c r="AC74" s="33"/>
    </row>
    <row r="75" spans="2:37" x14ac:dyDescent="0.25">
      <c r="B75" s="50" t="s">
        <v>1036</v>
      </c>
      <c r="C75" s="33">
        <v>5.5</v>
      </c>
      <c r="D75" s="33">
        <v>5.4</v>
      </c>
      <c r="E75" s="33">
        <v>5.3</v>
      </c>
      <c r="F75" s="33">
        <v>5.3</v>
      </c>
      <c r="G75" s="33">
        <v>5.2</v>
      </c>
      <c r="H75" s="33">
        <v>3.4</v>
      </c>
      <c r="I75" s="33">
        <v>2.8</v>
      </c>
      <c r="J75" s="33">
        <v>2.7</v>
      </c>
      <c r="K75" s="33">
        <v>2.7</v>
      </c>
      <c r="L75" s="33">
        <v>2.5</v>
      </c>
      <c r="M75" s="33">
        <v>2.5</v>
      </c>
      <c r="N75" s="33">
        <v>2.6</v>
      </c>
      <c r="O75" s="33">
        <v>2.7</v>
      </c>
      <c r="P75" s="33">
        <v>2.2000000000000002</v>
      </c>
      <c r="Q75" s="33">
        <v>2.2000000000000002</v>
      </c>
      <c r="R75" s="33">
        <v>2.1</v>
      </c>
      <c r="S75" s="33">
        <v>2.0181209999999998</v>
      </c>
      <c r="T75" s="33">
        <v>1.9059999999999999</v>
      </c>
      <c r="U75" s="33">
        <v>1.7173419999999999</v>
      </c>
      <c r="V75" s="33">
        <v>1.573353</v>
      </c>
      <c r="W75" s="33">
        <v>1.5269964999999999</v>
      </c>
      <c r="X75" s="33" t="s">
        <v>84</v>
      </c>
      <c r="Y75" s="33" t="s">
        <v>84</v>
      </c>
      <c r="Z75" s="33"/>
      <c r="AA75" s="33"/>
      <c r="AB75" s="33"/>
      <c r="AC75" s="33"/>
      <c r="AD75" s="3"/>
    </row>
    <row r="76" spans="2:37" x14ac:dyDescent="0.25">
      <c r="B76" s="51" t="s">
        <v>1037</v>
      </c>
      <c r="C76" s="57">
        <v>1.9E-2</v>
      </c>
      <c r="D76" s="57">
        <v>2.0750000000000001E-2</v>
      </c>
      <c r="E76" s="57">
        <v>2.5499999999999998E-2</v>
      </c>
      <c r="F76" s="57">
        <v>2.4500000000000001E-2</v>
      </c>
      <c r="G76" s="57">
        <v>1.4E-2</v>
      </c>
      <c r="H76" s="57">
        <v>5.425E-2</v>
      </c>
      <c r="I76" s="57">
        <v>3.3250000000000002E-2</v>
      </c>
      <c r="J76" s="57">
        <v>9.4999999999999998E-3</v>
      </c>
      <c r="K76" s="57">
        <v>2.7499999999999998E-3</v>
      </c>
      <c r="L76" s="57">
        <v>2.5499999999999998E-2</v>
      </c>
      <c r="M76" s="57">
        <v>1.6E-2</v>
      </c>
      <c r="N76" s="57">
        <v>3.5999999999999997E-2</v>
      </c>
      <c r="O76" s="57">
        <v>1.325E-2</v>
      </c>
      <c r="P76" s="57">
        <v>3.3750000000000002E-2</v>
      </c>
      <c r="Q76" s="57">
        <v>3.2000000000000001E-2</v>
      </c>
      <c r="R76" s="57">
        <v>4.9000000000000002E-2</v>
      </c>
      <c r="S76" s="57">
        <v>4.8064461378480007E-2</v>
      </c>
      <c r="T76" s="57">
        <v>3.7401033724015098E-2</v>
      </c>
      <c r="U76" s="57">
        <v>4.1841131662849217E-2</v>
      </c>
      <c r="V76" s="57">
        <v>3.5300207872810102E-2</v>
      </c>
      <c r="W76" s="57">
        <v>2.4113226135607201E-2</v>
      </c>
      <c r="X76" s="57">
        <v>1.9863381368267052E-2</v>
      </c>
      <c r="Y76" s="57">
        <v>2.4113226135607201E-2</v>
      </c>
      <c r="Z76" s="57">
        <v>6.9271495566146354E-2</v>
      </c>
      <c r="AA76" s="57">
        <v>1.6E-2</v>
      </c>
      <c r="AB76" s="57"/>
      <c r="AC76" s="57"/>
      <c r="AD76" s="20"/>
    </row>
    <row r="77" spans="2:37" ht="5.25" customHeight="1" x14ac:dyDescent="0.25">
      <c r="B77" s="8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10"/>
      <c r="O77" s="10"/>
      <c r="P77" s="13"/>
      <c r="Q77" s="10"/>
      <c r="R77" s="10"/>
      <c r="S77" s="17"/>
      <c r="T77" s="17"/>
      <c r="U77" s="17"/>
      <c r="V77" s="15"/>
      <c r="W77" s="15"/>
      <c r="X77" s="173"/>
      <c r="Y77" s="173"/>
      <c r="Z77" s="173"/>
      <c r="AA77" s="173"/>
      <c r="AB77" s="173"/>
      <c r="AC77" s="173"/>
    </row>
    <row r="78" spans="2:37" x14ac:dyDescent="0.25">
      <c r="B78" s="36" t="s">
        <v>1038</v>
      </c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107"/>
      <c r="Y78" s="107"/>
      <c r="Z78" s="107"/>
      <c r="AA78" s="107"/>
      <c r="AB78" s="107"/>
      <c r="AC78" s="107"/>
    </row>
    <row r="79" spans="2:37" x14ac:dyDescent="0.25">
      <c r="B79" s="53" t="s">
        <v>1029</v>
      </c>
      <c r="C79" s="59" t="s">
        <v>1</v>
      </c>
      <c r="D79" s="59" t="s">
        <v>1</v>
      </c>
      <c r="E79" s="59" t="s">
        <v>1</v>
      </c>
      <c r="F79" s="59" t="s">
        <v>1</v>
      </c>
      <c r="G79" s="59" t="s">
        <v>1</v>
      </c>
      <c r="H79" s="59" t="s">
        <v>1</v>
      </c>
      <c r="I79" s="59" t="s">
        <v>1</v>
      </c>
      <c r="J79" s="59" t="s">
        <v>1</v>
      </c>
      <c r="K79" s="59" t="s">
        <v>1</v>
      </c>
      <c r="L79" s="59" t="s">
        <v>1</v>
      </c>
      <c r="M79" s="59" t="s">
        <v>1</v>
      </c>
      <c r="N79" s="59" t="s">
        <v>1</v>
      </c>
      <c r="O79" s="59" t="s">
        <v>1</v>
      </c>
      <c r="P79" s="59" t="s">
        <v>1</v>
      </c>
      <c r="Q79" s="59" t="s">
        <v>1</v>
      </c>
      <c r="R79" s="59" t="s">
        <v>1</v>
      </c>
      <c r="S79" s="59" t="s">
        <v>1</v>
      </c>
      <c r="T79" s="120">
        <v>0.01</v>
      </c>
      <c r="U79" s="120">
        <v>0.01</v>
      </c>
      <c r="V79" s="120">
        <v>0.01</v>
      </c>
      <c r="W79" s="120">
        <v>1E-3</v>
      </c>
      <c r="X79" s="52" t="s">
        <v>84</v>
      </c>
      <c r="Y79" s="52">
        <v>1E-3</v>
      </c>
      <c r="Z79" s="52">
        <v>4.2228435475359958E-4</v>
      </c>
      <c r="AA79" s="52">
        <v>2.9999999999999997E-4</v>
      </c>
      <c r="AB79" s="52"/>
      <c r="AC79" s="52"/>
    </row>
    <row r="80" spans="2:37" x14ac:dyDescent="0.25">
      <c r="B80" s="51" t="s">
        <v>1030</v>
      </c>
      <c r="C80" s="42" t="s">
        <v>1</v>
      </c>
      <c r="D80" s="42" t="s">
        <v>1</v>
      </c>
      <c r="E80" s="42" t="s">
        <v>1</v>
      </c>
      <c r="F80" s="42" t="s">
        <v>1</v>
      </c>
      <c r="G80" s="42" t="s">
        <v>1</v>
      </c>
      <c r="H80" s="42" t="s">
        <v>1</v>
      </c>
      <c r="I80" s="42" t="s">
        <v>1</v>
      </c>
      <c r="J80" s="42" t="s">
        <v>1</v>
      </c>
      <c r="K80" s="42" t="s">
        <v>1</v>
      </c>
      <c r="L80" s="42" t="s">
        <v>1</v>
      </c>
      <c r="M80" s="42" t="s">
        <v>1</v>
      </c>
      <c r="N80" s="42" t="s">
        <v>1</v>
      </c>
      <c r="O80" s="42" t="s">
        <v>1</v>
      </c>
      <c r="P80" s="42" t="s">
        <v>1</v>
      </c>
      <c r="Q80" s="42" t="s">
        <v>1</v>
      </c>
      <c r="R80" s="42" t="s">
        <v>1</v>
      </c>
      <c r="S80" s="42" t="s">
        <v>1</v>
      </c>
      <c r="T80" s="121">
        <v>58.7</v>
      </c>
      <c r="U80" s="121">
        <v>65</v>
      </c>
      <c r="V80" s="121">
        <v>28</v>
      </c>
      <c r="W80" s="121">
        <v>3.048</v>
      </c>
      <c r="X80" s="121">
        <v>0.26500000000000001</v>
      </c>
      <c r="Y80" s="121">
        <v>3.048</v>
      </c>
      <c r="Z80" s="121">
        <v>3.0000000000000001E-3</v>
      </c>
      <c r="AA80" s="121">
        <v>0</v>
      </c>
      <c r="AB80" s="121"/>
      <c r="AC80" s="121"/>
    </row>
    <row r="81" spans="2:2" x14ac:dyDescent="0.25">
      <c r="B81" s="48" t="s">
        <v>874</v>
      </c>
    </row>
    <row r="82" spans="2:2" x14ac:dyDescent="0.25">
      <c r="B82" s="48" t="s">
        <v>1039</v>
      </c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3D8FD2BD43014E8DACCEF7CF6CA52A" ma:contentTypeVersion="14" ma:contentTypeDescription="Crie um novo documento." ma:contentTypeScope="" ma:versionID="30147a4800c5264f4d83982295851d5f">
  <xsd:schema xmlns:xsd="http://www.w3.org/2001/XMLSchema" xmlns:xs="http://www.w3.org/2001/XMLSchema" xmlns:p="http://schemas.microsoft.com/office/2006/metadata/properties" xmlns:ns3="94ce34a1-0306-4dd7-b4da-802f9023f541" xmlns:ns4="96037e2f-f7c7-4212-b12f-a7a625d67fbd" targetNamespace="http://schemas.microsoft.com/office/2006/metadata/properties" ma:root="true" ma:fieldsID="d2fed463152f6a4940af9871fd7e00d6" ns3:_="" ns4:_="">
    <xsd:import namespace="94ce34a1-0306-4dd7-b4da-802f9023f541"/>
    <xsd:import namespace="96037e2f-f7c7-4212-b12f-a7a625d67fb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e34a1-0306-4dd7-b4da-802f9023f54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37e2f-f7c7-4212-b12f-a7a625d67fb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4ce34a1-0306-4dd7-b4da-802f9023f541" xsi:nil="true"/>
  </documentManagement>
</p:properties>
</file>

<file path=customXml/itemProps1.xml><?xml version="1.0" encoding="utf-8"?>
<ds:datastoreItem xmlns:ds="http://schemas.openxmlformats.org/officeDocument/2006/customXml" ds:itemID="{35424900-52F4-4287-B0CA-08BE6230C8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e34a1-0306-4dd7-b4da-802f9023f541"/>
    <ds:schemaRef ds:uri="96037e2f-f7c7-4212-b12f-a7a625d67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CCAE2B-DD05-4014-B184-512359C609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9744CF-3BC7-4C2C-99B9-134D8B6DBED2}">
  <ds:schemaRefs>
    <ds:schemaRef ds:uri="http://schemas.microsoft.com/office/2006/documentManagement/types"/>
    <ds:schemaRef ds:uri="http://www.w3.org/XML/1998/namespace"/>
    <ds:schemaRef ds:uri="http://purl.org/dc/dcmitype/"/>
    <ds:schemaRef ds:uri="94ce34a1-0306-4dd7-b4da-802f9023f541"/>
    <ds:schemaRef ds:uri="http://schemas.microsoft.com/office/2006/metadata/properties"/>
    <ds:schemaRef ds:uri="http://schemas.microsoft.com/office/infopath/2007/PartnerControls"/>
    <ds:schemaRef ds:uri="96037e2f-f7c7-4212-b12f-a7a625d67fbd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Index</vt:lpstr>
      <vt:lpstr>Balance Sheet</vt:lpstr>
      <vt:lpstr>Cash Flow</vt:lpstr>
      <vt:lpstr>Income Statement</vt:lpstr>
      <vt:lpstr>Pre-IFRS Income Statement</vt:lpstr>
      <vt:lpstr>Expenses</vt:lpstr>
      <vt:lpstr>Retail</vt:lpstr>
      <vt:lpstr>Pre-IFRS Retail</vt:lpstr>
      <vt:lpstr>RFS</vt:lpstr>
      <vt:lpstr>Operating Data</vt:lpstr>
      <vt:lpstr>CAPEX</vt:lpstr>
      <vt:lpstr>C&amp;A Pay</vt:lpstr>
      <vt:lpstr>Stores</vt:lpstr>
      <vt:lpstr>ROIC</vt:lpstr>
    </vt:vector>
  </TitlesOfParts>
  <Manager/>
  <Company>CEA MODAS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Martins</dc:creator>
  <cp:keywords/>
  <dc:description/>
  <cp:lastModifiedBy>Pedro Luis Ramalho Abe</cp:lastModifiedBy>
  <cp:revision/>
  <dcterms:created xsi:type="dcterms:W3CDTF">2022-07-07T17:44:36Z</dcterms:created>
  <dcterms:modified xsi:type="dcterms:W3CDTF">2025-11-04T23:33:12Z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0x010100BB3D8FD2BD43014E8DACCEF7CF6CA52A</vt:lpwstr>
  </property>
</Properties>
</file>