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928822\Desktop\SAP\"/>
    </mc:Choice>
  </mc:AlternateContent>
  <xr:revisionPtr revIDLastSave="0" documentId="8_{CD8DE2B8-34CE-4D98-AC0D-A0D4ADEA503D}" xr6:coauthVersionLast="41" xr6:coauthVersionMax="41" xr10:uidLastSave="{00000000-0000-0000-0000-000000000000}"/>
  <workbookProtection workbookPassword="E916" lockStructure="1"/>
  <bookViews>
    <workbookView xWindow="-120" yWindow="-120" windowWidth="19440" windowHeight="15000" tabRatio="815" xr2:uid="{00000000-000D-0000-FFFF-FFFF00000000}"/>
  </bookViews>
  <sheets>
    <sheet name="Índice | Index" sheetId="5" r:id="rId1"/>
    <sheet name="Balanço | Balance sheet" sheetId="7" r:id="rId2"/>
    <sheet name="Fluxo de Caixa | Cash Flow" sheetId="9" r:id="rId3"/>
    <sheet name="DRE | Income Statement" sheetId="8" r:id="rId4"/>
    <sheet name="DRE | Income Statement Proforma" sheetId="11" r:id="rId5"/>
    <sheet name="Dados operac. | Operating data" sheetId="2" r:id="rId6"/>
    <sheet name="CAPEX" sheetId="3" r:id="rId7"/>
    <sheet name="Plan1" sheetId="10" state="hidden" r:id="rId8"/>
  </sheets>
  <definedNames>
    <definedName name="_xlnm.Print_Area" localSheetId="3">'DRE | Income Statement'!$A$1:$O$36</definedName>
    <definedName name="_xlnm.Print_Area" localSheetId="4">'DRE | Income Statement Proforma'!$A$1:$O$36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4" i="10" l="1"/>
  <c r="A2" i="11" s="1"/>
  <c r="M19" i="11"/>
  <c r="M14" i="11"/>
  <c r="O8" i="11"/>
  <c r="M12" i="11"/>
  <c r="O12" i="11" s="1"/>
  <c r="M11" i="11"/>
  <c r="O11" i="11" s="1"/>
  <c r="M10" i="11"/>
  <c r="O10" i="11" s="1"/>
  <c r="M8" i="11"/>
  <c r="M7" i="11"/>
  <c r="O7" i="11" s="1"/>
  <c r="M6" i="11"/>
  <c r="O6" i="11" s="1"/>
  <c r="M4" i="11"/>
  <c r="O4" i="11" s="1"/>
  <c r="M3" i="11"/>
  <c r="O3" i="11" s="1"/>
  <c r="N5" i="11"/>
  <c r="N9" i="11" s="1"/>
  <c r="N13" i="11" s="1"/>
  <c r="L5" i="11"/>
  <c r="L9" i="11" s="1"/>
  <c r="L13" i="11" s="1"/>
  <c r="K5" i="11"/>
  <c r="K9" i="11" s="1"/>
  <c r="K13" i="11" s="1"/>
  <c r="C36" i="11"/>
  <c r="B36" i="11"/>
  <c r="O32" i="11"/>
  <c r="F32" i="11"/>
  <c r="H32" i="11" s="1"/>
  <c r="J32" i="11" s="1"/>
  <c r="M30" i="11"/>
  <c r="O30" i="11" s="1"/>
  <c r="F30" i="11"/>
  <c r="H30" i="11" s="1"/>
  <c r="J30" i="11" s="1"/>
  <c r="M28" i="11"/>
  <c r="O28" i="11" s="1"/>
  <c r="F28" i="11"/>
  <c r="H28" i="11" s="1"/>
  <c r="J28" i="11" s="1"/>
  <c r="M26" i="11"/>
  <c r="O26" i="11" s="1"/>
  <c r="F26" i="11"/>
  <c r="H26" i="11" s="1"/>
  <c r="J26" i="11" s="1"/>
  <c r="M24" i="11"/>
  <c r="O24" i="11" s="1"/>
  <c r="F24" i="11"/>
  <c r="H24" i="11" s="1"/>
  <c r="J24" i="11" s="1"/>
  <c r="M22" i="11"/>
  <c r="O22" i="11" s="1"/>
  <c r="F22" i="11"/>
  <c r="H22" i="11" s="1"/>
  <c r="H20" i="11"/>
  <c r="G20" i="11"/>
  <c r="G34" i="11" s="1"/>
  <c r="G36" i="11" s="1"/>
  <c r="E20" i="11"/>
  <c r="E34" i="11" s="1"/>
  <c r="E36" i="11" s="1"/>
  <c r="D20" i="11"/>
  <c r="D34" i="11" s="1"/>
  <c r="D36" i="11" s="1"/>
  <c r="C20" i="11"/>
  <c r="B20" i="11"/>
  <c r="J19" i="11"/>
  <c r="F19" i="11"/>
  <c r="F20" i="11" s="1"/>
  <c r="F34" i="11" s="1"/>
  <c r="F36" i="11" s="1"/>
  <c r="H17" i="11"/>
  <c r="G17" i="11"/>
  <c r="F17" i="11"/>
  <c r="E17" i="11"/>
  <c r="D17" i="11"/>
  <c r="C17" i="11"/>
  <c r="B17" i="11"/>
  <c r="J14" i="11"/>
  <c r="J12" i="11"/>
  <c r="J11" i="11"/>
  <c r="J10" i="11"/>
  <c r="H9" i="11"/>
  <c r="J8" i="11"/>
  <c r="J7" i="11"/>
  <c r="J6" i="11"/>
  <c r="J5" i="11"/>
  <c r="I5" i="11"/>
  <c r="I9" i="11" s="1"/>
  <c r="I13" i="11" s="1"/>
  <c r="J4" i="11"/>
  <c r="J3" i="11"/>
  <c r="O5" i="11" l="1"/>
  <c r="O9" i="11" s="1"/>
  <c r="O13" i="11" s="1"/>
  <c r="N20" i="11"/>
  <c r="N34" i="11" s="1"/>
  <c r="N15" i="11"/>
  <c r="N17" i="11" s="1"/>
  <c r="K20" i="11"/>
  <c r="K34" i="11" s="1"/>
  <c r="K36" i="11" s="1"/>
  <c r="K15" i="11"/>
  <c r="K17" i="11" s="1"/>
  <c r="L20" i="11"/>
  <c r="L34" i="11" s="1"/>
  <c r="L36" i="11" s="1"/>
  <c r="L15" i="11"/>
  <c r="L17" i="11" s="1"/>
  <c r="M20" i="11"/>
  <c r="M34" i="11" s="1"/>
  <c r="J9" i="11"/>
  <c r="M5" i="11"/>
  <c r="M9" i="11" s="1"/>
  <c r="M13" i="11" s="1"/>
  <c r="M15" i="11"/>
  <c r="M17" i="11" s="1"/>
  <c r="N36" i="11"/>
  <c r="O19" i="11"/>
  <c r="O20" i="11" s="1"/>
  <c r="O34" i="11" s="1"/>
  <c r="O14" i="11"/>
  <c r="O15" i="11" s="1"/>
  <c r="O17" i="11" s="1"/>
  <c r="H34" i="11"/>
  <c r="H36" i="11" s="1"/>
  <c r="J22" i="11"/>
  <c r="I15" i="11"/>
  <c r="J13" i="11"/>
  <c r="J20" i="11" s="1"/>
  <c r="I20" i="11"/>
  <c r="O36" i="11" l="1"/>
  <c r="M36" i="11"/>
  <c r="I17" i="11"/>
  <c r="J15" i="11"/>
  <c r="J17" i="11" s="1"/>
  <c r="J34" i="11"/>
  <c r="J36" i="11" s="1"/>
  <c r="I34" i="11"/>
  <c r="I36" i="11" s="1"/>
  <c r="B20" i="8"/>
  <c r="C20" i="8"/>
  <c r="D20" i="8"/>
  <c r="E20" i="8"/>
  <c r="G20" i="8"/>
  <c r="H20" i="8"/>
  <c r="F19" i="8"/>
  <c r="F20" i="8" s="1"/>
  <c r="H9" i="8" l="1"/>
  <c r="L34" i="8" l="1"/>
  <c r="K34" i="8"/>
  <c r="G34" i="8"/>
  <c r="G36" i="8" s="1"/>
  <c r="E34" i="8"/>
  <c r="E36" i="8" s="1"/>
  <c r="D34" i="8"/>
  <c r="D36" i="8" s="1"/>
  <c r="N34" i="8"/>
  <c r="M32" i="8"/>
  <c r="O32" i="8" s="1"/>
  <c r="M30" i="8"/>
  <c r="O30" i="8" s="1"/>
  <c r="M28" i="8"/>
  <c r="O28" i="8" s="1"/>
  <c r="M26" i="8"/>
  <c r="O26" i="8" s="1"/>
  <c r="M24" i="8"/>
  <c r="O24" i="8" s="1"/>
  <c r="M22" i="8"/>
  <c r="O22" i="8" s="1"/>
  <c r="F32" i="8"/>
  <c r="H32" i="8" s="1"/>
  <c r="J32" i="8" s="1"/>
  <c r="F30" i="8"/>
  <c r="H30" i="8" s="1"/>
  <c r="J30" i="8" s="1"/>
  <c r="F28" i="8"/>
  <c r="H28" i="8" s="1"/>
  <c r="J28" i="8" s="1"/>
  <c r="F26" i="8"/>
  <c r="H26" i="8" s="1"/>
  <c r="J26" i="8" s="1"/>
  <c r="F24" i="8"/>
  <c r="H24" i="8" s="1"/>
  <c r="J24" i="8" s="1"/>
  <c r="F22" i="8"/>
  <c r="H22" i="8" s="1"/>
  <c r="J22" i="8" s="1"/>
  <c r="B36" i="8"/>
  <c r="C36" i="8"/>
  <c r="O34" i="8" l="1"/>
  <c r="M34" i="8"/>
  <c r="H34" i="8"/>
  <c r="F34" i="8"/>
  <c r="F36" i="8" l="1"/>
  <c r="H36" i="8"/>
  <c r="M7" i="2" l="1"/>
  <c r="O7" i="2" s="1"/>
  <c r="M6" i="2"/>
  <c r="O6" i="2" s="1"/>
  <c r="F7" i="2"/>
  <c r="H7" i="2" s="1"/>
  <c r="J7" i="2" s="1"/>
  <c r="F6" i="2"/>
  <c r="H6" i="2" s="1"/>
  <c r="J6" i="2" s="1"/>
  <c r="B17" i="8" l="1"/>
  <c r="C17" i="8"/>
  <c r="D17" i="8"/>
  <c r="E17" i="8"/>
  <c r="F17" i="8"/>
  <c r="G17" i="8"/>
  <c r="H17" i="8"/>
  <c r="J47" i="9" l="1"/>
  <c r="J37" i="9"/>
  <c r="J18" i="9"/>
  <c r="J33" i="9" s="1"/>
  <c r="D97" i="10"/>
  <c r="D98" i="10"/>
  <c r="D99" i="10"/>
  <c r="D100" i="10"/>
  <c r="D101" i="10"/>
  <c r="D102" i="10"/>
  <c r="G32" i="7"/>
  <c r="G23" i="7"/>
  <c r="G4" i="7" l="1"/>
  <c r="G13" i="7"/>
  <c r="I7" i="3" l="1"/>
  <c r="L7" i="3" l="1"/>
  <c r="K7" i="3"/>
  <c r="M6" i="3"/>
  <c r="O6" i="3" s="1"/>
  <c r="M5" i="3"/>
  <c r="O5" i="3" s="1"/>
  <c r="M4" i="3"/>
  <c r="O4" i="3" s="1"/>
  <c r="M3" i="3"/>
  <c r="O3" i="3" s="1"/>
  <c r="F4" i="3"/>
  <c r="H4" i="3" s="1"/>
  <c r="J4" i="3" s="1"/>
  <c r="F5" i="3"/>
  <c r="H5" i="3" s="1"/>
  <c r="J5" i="3" s="1"/>
  <c r="F6" i="3"/>
  <c r="F3" i="3"/>
  <c r="H3" i="3" s="1"/>
  <c r="J3" i="3" s="1"/>
  <c r="H6" i="3"/>
  <c r="J6" i="3" s="1"/>
  <c r="G7" i="3"/>
  <c r="D7" i="3"/>
  <c r="E7" i="3"/>
  <c r="O7" i="3" l="1"/>
  <c r="H7" i="3"/>
  <c r="J4" i="8" l="1"/>
  <c r="J6" i="8"/>
  <c r="J7" i="8"/>
  <c r="J8" i="8"/>
  <c r="J10" i="8"/>
  <c r="J11" i="8"/>
  <c r="J12" i="8"/>
  <c r="J14" i="8"/>
  <c r="J19" i="8"/>
  <c r="J3" i="8"/>
  <c r="I5" i="8"/>
  <c r="I9" i="8" s="1"/>
  <c r="I13" i="8" l="1"/>
  <c r="I15" i="8" s="1"/>
  <c r="I17" i="8" s="1"/>
  <c r="J13" i="8" l="1"/>
  <c r="I20" i="8"/>
  <c r="J20" i="8" l="1"/>
  <c r="J34" i="8" s="1"/>
  <c r="J36" i="8" s="1"/>
  <c r="I34" i="8"/>
  <c r="I36" i="8" s="1"/>
  <c r="J15" i="8"/>
  <c r="J17" i="8" s="1"/>
  <c r="N7" i="3" l="1"/>
  <c r="M7" i="3"/>
  <c r="J5" i="8" l="1"/>
  <c r="J9" i="8" s="1"/>
  <c r="V3" i="10" l="1"/>
  <c r="U3" i="10"/>
  <c r="K3" i="10"/>
  <c r="L3" i="10"/>
  <c r="D139" i="10"/>
  <c r="D140" i="10"/>
  <c r="D141" i="10"/>
  <c r="D142" i="10"/>
  <c r="D143" i="10"/>
  <c r="A36" i="8" l="1"/>
  <c r="A36" i="11"/>
  <c r="A34" i="8"/>
  <c r="A34" i="11"/>
  <c r="A20" i="8"/>
  <c r="A20" i="11"/>
  <c r="A19" i="8"/>
  <c r="A19" i="11"/>
  <c r="A17" i="8"/>
  <c r="A17" i="11"/>
  <c r="B2" i="7"/>
  <c r="C2" i="7"/>
  <c r="D137" i="10" l="1"/>
  <c r="A50" i="9" s="1"/>
  <c r="D138" i="10"/>
  <c r="A51" i="9" s="1"/>
  <c r="D3" i="10"/>
  <c r="E3" i="10"/>
  <c r="F3" i="10"/>
  <c r="G3" i="10"/>
  <c r="K2" i="2" s="1"/>
  <c r="H3" i="10"/>
  <c r="L2" i="2" s="1"/>
  <c r="I3" i="10"/>
  <c r="J3" i="10"/>
  <c r="M3" i="10"/>
  <c r="N3" i="10"/>
  <c r="O3" i="10"/>
  <c r="P3" i="10"/>
  <c r="Q3" i="10"/>
  <c r="E2" i="7" s="1"/>
  <c r="R3" i="10"/>
  <c r="S3" i="10"/>
  <c r="T3" i="10"/>
  <c r="C3" i="10"/>
  <c r="D7" i="10"/>
  <c r="A3" i="3" s="1"/>
  <c r="D8" i="10"/>
  <c r="A4" i="3" s="1"/>
  <c r="D9" i="10"/>
  <c r="A5" i="3" s="1"/>
  <c r="D10" i="10"/>
  <c r="A6" i="3" s="1"/>
  <c r="D11" i="10"/>
  <c r="A7" i="3" s="1"/>
  <c r="D12" i="10"/>
  <c r="A2" i="2" s="1"/>
  <c r="D13" i="10"/>
  <c r="A3" i="2" s="1"/>
  <c r="D14" i="10"/>
  <c r="D15" i="10"/>
  <c r="D16" i="10"/>
  <c r="A4" i="2" s="1"/>
  <c r="D17" i="10"/>
  <c r="D18" i="10"/>
  <c r="D19" i="10"/>
  <c r="A8" i="2" s="1"/>
  <c r="D20" i="10"/>
  <c r="A9" i="2" s="1"/>
  <c r="D21" i="10"/>
  <c r="D22" i="10"/>
  <c r="D23" i="10"/>
  <c r="D24" i="10"/>
  <c r="D25" i="10"/>
  <c r="D26" i="10"/>
  <c r="D27" i="10"/>
  <c r="D28" i="10"/>
  <c r="D29" i="10"/>
  <c r="D30" i="10"/>
  <c r="D31" i="10"/>
  <c r="A2" i="7" s="1"/>
  <c r="D32" i="10"/>
  <c r="A3" i="7" s="1"/>
  <c r="D33" i="10"/>
  <c r="A4" i="7" s="1"/>
  <c r="D34" i="10"/>
  <c r="A5" i="7" s="1"/>
  <c r="D35" i="10"/>
  <c r="A6" i="7" s="1"/>
  <c r="D36" i="10"/>
  <c r="A7" i="7" s="1"/>
  <c r="D37" i="10"/>
  <c r="A8" i="7" s="1"/>
  <c r="D38" i="10"/>
  <c r="A9" i="7" s="1"/>
  <c r="D39" i="10"/>
  <c r="A10" i="7" s="1"/>
  <c r="D40" i="10"/>
  <c r="A11" i="7" s="1"/>
  <c r="D41" i="10"/>
  <c r="A12" i="7" s="1"/>
  <c r="D42" i="10"/>
  <c r="A13" i="7" s="1"/>
  <c r="D43" i="10"/>
  <c r="A14" i="7" s="1"/>
  <c r="D44" i="10"/>
  <c r="A15" i="7" s="1"/>
  <c r="D45" i="10"/>
  <c r="A16" i="7" s="1"/>
  <c r="D46" i="10"/>
  <c r="A17" i="7" s="1"/>
  <c r="D47" i="10"/>
  <c r="A18" i="7" s="1"/>
  <c r="D48" i="10"/>
  <c r="A19" i="7" s="1"/>
  <c r="D49" i="10"/>
  <c r="A20" i="7" s="1"/>
  <c r="D50" i="10"/>
  <c r="A21" i="7" s="1"/>
  <c r="D51" i="10"/>
  <c r="A22" i="7" s="1"/>
  <c r="D52" i="10"/>
  <c r="A23" i="7" s="1"/>
  <c r="D53" i="10"/>
  <c r="A24" i="7" s="1"/>
  <c r="D54" i="10"/>
  <c r="A25" i="7" s="1"/>
  <c r="D55" i="10"/>
  <c r="A26" i="7" s="1"/>
  <c r="D56" i="10"/>
  <c r="D57" i="10"/>
  <c r="A27" i="7" s="1"/>
  <c r="D58" i="10"/>
  <c r="A28" i="7" s="1"/>
  <c r="D59" i="10"/>
  <c r="A29" i="7" s="1"/>
  <c r="D60" i="10"/>
  <c r="A30" i="7" s="1"/>
  <c r="D61" i="10"/>
  <c r="A31" i="7" s="1"/>
  <c r="D62" i="10"/>
  <c r="A32" i="7" s="1"/>
  <c r="D63" i="10"/>
  <c r="A33" i="7" s="1"/>
  <c r="D64" i="10"/>
  <c r="A34" i="7" s="1"/>
  <c r="D65" i="10"/>
  <c r="A35" i="7" s="1"/>
  <c r="D66" i="10"/>
  <c r="A36" i="7" s="1"/>
  <c r="D67" i="10"/>
  <c r="A37" i="7" s="1"/>
  <c r="D68" i="10"/>
  <c r="A38" i="7" s="1"/>
  <c r="D69" i="10"/>
  <c r="A39" i="7" s="1"/>
  <c r="D70" i="10"/>
  <c r="A40" i="7" s="1"/>
  <c r="D71" i="10"/>
  <c r="A41" i="7" s="1"/>
  <c r="D72" i="10"/>
  <c r="A42" i="7" s="1"/>
  <c r="D73" i="10"/>
  <c r="A43" i="7" s="1"/>
  <c r="D74" i="10"/>
  <c r="A44" i="7" s="1"/>
  <c r="D75" i="10"/>
  <c r="A45" i="7" s="1"/>
  <c r="D76" i="10"/>
  <c r="A2" i="8" s="1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A2" i="9" s="1"/>
  <c r="D91" i="10"/>
  <c r="A3" i="9" s="1"/>
  <c r="D92" i="10"/>
  <c r="A4" i="9" s="1"/>
  <c r="D93" i="10"/>
  <c r="A5" i="9" s="1"/>
  <c r="D94" i="10"/>
  <c r="A6" i="9" s="1"/>
  <c r="D95" i="10"/>
  <c r="A7" i="9" s="1"/>
  <c r="D96" i="10"/>
  <c r="A8" i="9" s="1"/>
  <c r="A9" i="9"/>
  <c r="A10" i="9"/>
  <c r="A11" i="9"/>
  <c r="A12" i="9"/>
  <c r="A13" i="9"/>
  <c r="A14" i="9"/>
  <c r="D103" i="10"/>
  <c r="A15" i="9" s="1"/>
  <c r="D104" i="10"/>
  <c r="A16" i="9" s="1"/>
  <c r="D105" i="10"/>
  <c r="A17" i="9" s="1"/>
  <c r="D106" i="10"/>
  <c r="A18" i="9" s="1"/>
  <c r="D107" i="10"/>
  <c r="A19" i="9" s="1"/>
  <c r="D108" i="10"/>
  <c r="A20" i="9" s="1"/>
  <c r="D109" i="10"/>
  <c r="A21" i="9" s="1"/>
  <c r="D110" i="10"/>
  <c r="A22" i="9" s="1"/>
  <c r="D111" i="10"/>
  <c r="A23" i="9" s="1"/>
  <c r="D112" i="10"/>
  <c r="A24" i="9" s="1"/>
  <c r="D113" i="10"/>
  <c r="A25" i="9" s="1"/>
  <c r="D114" i="10"/>
  <c r="A26" i="9" s="1"/>
  <c r="D115" i="10"/>
  <c r="A27" i="9" s="1"/>
  <c r="D116" i="10"/>
  <c r="A28" i="9" s="1"/>
  <c r="D117" i="10"/>
  <c r="A29" i="9" s="1"/>
  <c r="D118" i="10"/>
  <c r="A30" i="9" s="1"/>
  <c r="D119" i="10"/>
  <c r="A31" i="9" s="1"/>
  <c r="D120" i="10"/>
  <c r="A32" i="9" s="1"/>
  <c r="D121" i="10"/>
  <c r="A33" i="9" s="1"/>
  <c r="D122" i="10"/>
  <c r="A34" i="9" s="1"/>
  <c r="D123" i="10"/>
  <c r="A35" i="9" s="1"/>
  <c r="D124" i="10"/>
  <c r="A36" i="9" s="1"/>
  <c r="D125" i="10"/>
  <c r="A37" i="9" s="1"/>
  <c r="D126" i="10"/>
  <c r="A38" i="9" s="1"/>
  <c r="D127" i="10"/>
  <c r="A39" i="9" s="1"/>
  <c r="D128" i="10"/>
  <c r="A40" i="9" s="1"/>
  <c r="D129" i="10"/>
  <c r="A41" i="9" s="1"/>
  <c r="D130" i="10"/>
  <c r="A42" i="9" s="1"/>
  <c r="D131" i="10"/>
  <c r="A43" i="9" s="1"/>
  <c r="D132" i="10"/>
  <c r="A44" i="9" s="1"/>
  <c r="D133" i="10"/>
  <c r="A45" i="9" s="1"/>
  <c r="D134" i="10"/>
  <c r="A46" i="9" s="1"/>
  <c r="D135" i="10"/>
  <c r="A47" i="9" s="1"/>
  <c r="D136" i="10"/>
  <c r="A48" i="9" s="1"/>
  <c r="D6" i="10"/>
  <c r="A2" i="3" s="1"/>
  <c r="E2" i="8" l="1"/>
  <c r="E2" i="11"/>
  <c r="D2" i="11"/>
  <c r="D2" i="8"/>
  <c r="G2" i="11"/>
  <c r="G2" i="8"/>
  <c r="I2" i="11"/>
  <c r="I2" i="8"/>
  <c r="A15" i="8"/>
  <c r="A15" i="11"/>
  <c r="A14" i="8"/>
  <c r="A14" i="11"/>
  <c r="A10" i="8"/>
  <c r="A10" i="11"/>
  <c r="A6" i="8"/>
  <c r="A6" i="11"/>
  <c r="A7" i="8"/>
  <c r="A7" i="11"/>
  <c r="A13" i="8"/>
  <c r="A13" i="11"/>
  <c r="A5" i="8"/>
  <c r="A5" i="11"/>
  <c r="A11" i="8"/>
  <c r="A11" i="11"/>
  <c r="A3" i="8"/>
  <c r="A3" i="11"/>
  <c r="A9" i="8"/>
  <c r="A9" i="11"/>
  <c r="A12" i="8"/>
  <c r="A12" i="11"/>
  <c r="A8" i="8"/>
  <c r="A8" i="11"/>
  <c r="A4" i="8"/>
  <c r="A4" i="11"/>
  <c r="G2" i="3"/>
  <c r="G2" i="2"/>
  <c r="L2" i="3"/>
  <c r="E2" i="3"/>
  <c r="E2" i="2"/>
  <c r="D2" i="3"/>
  <c r="D2" i="2"/>
  <c r="K2" i="3"/>
  <c r="I2" i="3"/>
  <c r="I2" i="2"/>
  <c r="J2" i="9"/>
  <c r="G2" i="7"/>
  <c r="N2" i="3"/>
  <c r="N2" i="2"/>
  <c r="D2" i="7"/>
  <c r="F2" i="7"/>
  <c r="J7" i="3" l="1"/>
  <c r="C7" i="3"/>
  <c r="B7" i="3"/>
</calcChain>
</file>

<file path=xl/sharedStrings.xml><?xml version="1.0" encoding="utf-8"?>
<sst xmlns="http://schemas.openxmlformats.org/spreadsheetml/2006/main" count="552" uniqueCount="320">
  <si>
    <t>1T18</t>
  </si>
  <si>
    <t>2T18</t>
  </si>
  <si>
    <t>1S18</t>
  </si>
  <si>
    <t>3T18</t>
  </si>
  <si>
    <t>4T18</t>
  </si>
  <si>
    <t>1T19</t>
  </si>
  <si>
    <t>2T19</t>
  </si>
  <si>
    <t>1S19</t>
  </si>
  <si>
    <t>Dados Operacionais</t>
  </si>
  <si>
    <t>Receita Líquida Consolidada (R$ MM)</t>
  </si>
  <si>
    <t>Receita Líquida Consolidada de Mercadorias (R$ MM)</t>
  </si>
  <si>
    <t>Evolução Nominal "Todas Lojas" sobre Mesmo Período do ano Anterior</t>
  </si>
  <si>
    <t>Evolução Nominal "Mesmas Lojas" sobre Mesmo Período do ano Anterior</t>
  </si>
  <si>
    <t>Número de Lojas em Reforma durante o Período</t>
  </si>
  <si>
    <t>Quantidade Total de Lojas ao Final do Período</t>
  </si>
  <si>
    <t>Área de Vendas em mil m² ao Final do Período</t>
  </si>
  <si>
    <t>Receita Líquida por m² (R$ por m²)</t>
  </si>
  <si>
    <t>Número de Colaboradores (Grupo)</t>
  </si>
  <si>
    <t>Investimentos (R$ Milhões)</t>
  </si>
  <si>
    <t>Novas lojas</t>
  </si>
  <si>
    <t>Reformas e manutenções</t>
  </si>
  <si>
    <t>Centros de distribuição</t>
  </si>
  <si>
    <t>TI e outros</t>
  </si>
  <si>
    <t>Total dos Investimentos</t>
  </si>
  <si>
    <t>BALANÇO | BALANCE SHEET</t>
  </si>
  <si>
    <t>DRE | INCOME STATEMENT</t>
  </si>
  <si>
    <t>FLUXO DE CAIXA | CASH FLOW</t>
  </si>
  <si>
    <t>DADOS OPERAC. | OPERATING DATA</t>
  </si>
  <si>
    <t>CAPEX | CAPEX</t>
  </si>
  <si>
    <t>Índice | Index</t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</si>
  <si>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</si>
  <si>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</si>
  <si>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</si>
  <si>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</si>
  <si>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</si>
  <si>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</si>
  <si>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</si>
  <si>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3T19</t>
  </si>
  <si>
    <t>4T19</t>
  </si>
  <si>
    <t>New Stores</t>
  </si>
  <si>
    <t>Remodelling/Maintenance of Stores</t>
  </si>
  <si>
    <t>Refurbishments</t>
  </si>
  <si>
    <t>TI &amp; Others</t>
  </si>
  <si>
    <t>Investiments</t>
  </si>
  <si>
    <t>Total Investiments</t>
  </si>
  <si>
    <t>Consolidated Net Revenue (R$ MM)</t>
  </si>
  <si>
    <t>Consolidated Net Revenue from Products (R$ MM)</t>
  </si>
  <si>
    <t>All-store Nominal Growth over the Previous Year</t>
  </si>
  <si>
    <t>Same-store Nominal Growth over the Previous Year</t>
  </si>
  <si>
    <t>Number of Stores under Remodeling in the Period</t>
  </si>
  <si>
    <t>Total Number of Stores at the end of the Period</t>
  </si>
  <si>
    <t>Sales Area in Thousand m² at end of the Period</t>
  </si>
  <si>
    <t>Net Revenue per m² (R$ per m²)</t>
  </si>
  <si>
    <t>Operating Data</t>
  </si>
  <si>
    <t>Number of Employees (Group)</t>
  </si>
  <si>
    <t>Net Debt (R$ Thousand)</t>
  </si>
  <si>
    <t>Cash &amp; Cash Equivalents</t>
  </si>
  <si>
    <t>Loans and Financing</t>
  </si>
  <si>
    <t>Short Term</t>
  </si>
  <si>
    <t>Long Term</t>
  </si>
  <si>
    <t>Net Debt</t>
  </si>
  <si>
    <t>Net Debt/EBITDA (last twelve months)</t>
  </si>
  <si>
    <t>-</t>
  </si>
  <si>
    <t>* Não auditado | Unaudited</t>
  </si>
  <si>
    <t>Balanço  (R$ milhares)</t>
  </si>
  <si>
    <t>Ativo</t>
  </si>
  <si>
    <t>Caixa e equivalentes de caixa</t>
  </si>
  <si>
    <t>Contas a receber</t>
  </si>
  <si>
    <t>Derivativos</t>
  </si>
  <si>
    <t>Partes relacionadas</t>
  </si>
  <si>
    <t>Estoques</t>
  </si>
  <si>
    <t>Tributos a recuperar</t>
  </si>
  <si>
    <t>Imposto de renda e contribuição social a recuperar</t>
  </si>
  <si>
    <t>Outros ativos</t>
  </si>
  <si>
    <t>Não circulante</t>
  </si>
  <si>
    <t>Tributos diferidos</t>
  </si>
  <si>
    <t>Depósitos judiciais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</si>
  <si>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</si>
  <si>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</si>
  <si>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</si>
  <si>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</si>
  <si>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</si>
  <si>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</si>
  <si>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</si>
  <si>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Contas a pagar</t>
  </si>
  <si>
    <t>Obrigações trabalhistas</t>
  </si>
  <si>
    <t>Tributos a recolher</t>
  </si>
  <si>
    <t>Imposto de renda e contribuição social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</si>
  <si>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</si>
  <si>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</si>
  <si>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</si>
  <si>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</si>
  <si>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</si>
  <si>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Reserva de capital</t>
  </si>
  <si>
    <t>Lucros acumulados</t>
  </si>
  <si>
    <t>Resultados abrangentes</t>
  </si>
  <si>
    <t>Não controladores</t>
  </si>
  <si>
    <t>Fluxo de caixa (R$ milhares)</t>
  </si>
  <si>
    <t>Lucro (prejuízo) líquido</t>
  </si>
  <si>
    <t>Ajuste para conciliação do lucro liquido</t>
  </si>
  <si>
    <t>Depreciação e amortização</t>
  </si>
  <si>
    <t>Perda na venda ou baixa do imobilizado e intangível</t>
  </si>
  <si>
    <t>Provisão para redução ao valor recuperável do imobilizado e intangível</t>
  </si>
  <si>
    <t>Provisão para perdas de crédito esperadas</t>
  </si>
  <si>
    <t>Ajuste a valor presente das contas a receber e de fornecedores</t>
  </si>
  <si>
    <t>Provisões para riscos tributários, cíveis e trabalhistas</t>
  </si>
  <si>
    <t>Provisão para perda nos estoques</t>
  </si>
  <si>
    <t>Juros sobre arrendamentos</t>
  </si>
  <si>
    <t>Juros sobre empréstimos</t>
  </si>
  <si>
    <t>Variação cambial sobre empréstimos</t>
  </si>
  <si>
    <t xml:space="preserve">Ganho em processos judiciais – Créditos extemporâneos de PIS/Cofins </t>
  </si>
  <si>
    <t>Variação dos ativos e passivos</t>
  </si>
  <si>
    <t>Contas a receber de clientes</t>
  </si>
  <si>
    <t>Outros créditos</t>
  </si>
  <si>
    <t>Outras contas a pagar</t>
  </si>
  <si>
    <t>Tributos a pagar</t>
  </si>
  <si>
    <t>Impostos de renda e contribuíção social pagos</t>
  </si>
  <si>
    <t>Fluxo de caixa originado das (aplicado nas) atividades operacionais</t>
  </si>
  <si>
    <t>Atividades de investimento</t>
  </si>
  <si>
    <t>Aquisição de imobilizado</t>
  </si>
  <si>
    <t>Aquisição de intangível</t>
  </si>
  <si>
    <t>Fluxo de caixa aplicado nas atividades de investimento</t>
  </si>
  <si>
    <t>Atividades de financiamento</t>
  </si>
  <si>
    <t>Aumento de capital</t>
  </si>
  <si>
    <t>Novos empréstimos com partes relacionadas</t>
  </si>
  <si>
    <t>Pagamento do principal dos empréstimos com partes relacionadas</t>
  </si>
  <si>
    <t>Pagamento de juros sobre empréstimos com partes relacionadas</t>
  </si>
  <si>
    <t>Liquidação de derivativos</t>
  </si>
  <si>
    <t>Pagamentos de arrendamento mercantil</t>
  </si>
  <si>
    <t>Juros sobre o capital próprio e dividendos pagos</t>
  </si>
  <si>
    <t>Fluxo de caixa aplicado nas atividades de financiamento</t>
  </si>
  <si>
    <t>Caixa e equivalentes de caixa no início do período</t>
  </si>
  <si>
    <t>Caixa e equivalentes de caixa no fim do período</t>
  </si>
  <si>
    <t xml:space="preserve"> - </t>
  </si>
  <si>
    <t xml:space="preserve">               -  </t>
  </si>
  <si>
    <t>Balance sheet (In thousands BRL)</t>
  </si>
  <si>
    <t>Assets</t>
  </si>
  <si>
    <t>Current assets</t>
  </si>
  <si>
    <t>Cash and cash equivalents</t>
  </si>
  <si>
    <t>Trade receivables</t>
  </si>
  <si>
    <t>Derivatives</t>
  </si>
  <si>
    <t>Related parties</t>
  </si>
  <si>
    <t>Inventories</t>
  </si>
  <si>
    <t>Taxes recoverable</t>
  </si>
  <si>
    <t>Income taxes recoverable</t>
  </si>
  <si>
    <t>Other assets</t>
  </si>
  <si>
    <t>Noncurrent assets</t>
  </si>
  <si>
    <t>Deferred taxes</t>
  </si>
  <si>
    <t>Judicial deposits</t>
  </si>
  <si>
    <t>Investments in subsidiaries</t>
  </si>
  <si>
    <t>Property and equipment</t>
  </si>
  <si>
    <t>Right-of-use assets</t>
  </si>
  <si>
    <t>Intangible assets</t>
  </si>
  <si>
    <t>Liabilities</t>
  </si>
  <si>
    <t>Current liabilities</t>
  </si>
  <si>
    <t>Lease liabilities</t>
  </si>
  <si>
    <t>Trade payables</t>
  </si>
  <si>
    <t>Accounts payable</t>
  </si>
  <si>
    <t>Labor liabilities</t>
  </si>
  <si>
    <t>Taxes payable</t>
  </si>
  <si>
    <t>Income taxes payable</t>
  </si>
  <si>
    <t>Other liabilities</t>
  </si>
  <si>
    <t xml:space="preserve"> Noncurrent liabilities</t>
  </si>
  <si>
    <t>Provision for tax, civil and labor proceedings</t>
  </si>
  <si>
    <t xml:space="preserve">Taxes payable </t>
  </si>
  <si>
    <t>Deferred tax liabilities</t>
  </si>
  <si>
    <t>Equity</t>
  </si>
  <si>
    <t>Capital stock</t>
  </si>
  <si>
    <t>Capital reserve</t>
  </si>
  <si>
    <t>Retained earnings</t>
  </si>
  <si>
    <t>Other comprehensive income (loss)</t>
  </si>
  <si>
    <t>Non-controlling interests</t>
  </si>
  <si>
    <t>Income statements (In thousands BRL)</t>
  </si>
  <si>
    <t>DRE  (R$ milhares)</t>
  </si>
  <si>
    <t>Gross profit</t>
  </si>
  <si>
    <t>Lucro bruto</t>
  </si>
  <si>
    <t>Other operating income (expenses), net</t>
  </si>
  <si>
    <t>Outras receitas (despesas) operacionais, líquidas</t>
  </si>
  <si>
    <t xml:space="preserve">Operating profit </t>
  </si>
  <si>
    <t>Lucro (prejuízo) antes do resultado financeiro</t>
  </si>
  <si>
    <t>Gain (loss) on derivatives</t>
  </si>
  <si>
    <t>Resultado com derivativos</t>
  </si>
  <si>
    <t>Finance expenses</t>
  </si>
  <si>
    <t>Despesas financeiras</t>
  </si>
  <si>
    <t>Finance income</t>
  </si>
  <si>
    <t>Receitas financeiras</t>
  </si>
  <si>
    <t>Income (loss) before income taxes</t>
  </si>
  <si>
    <t>Lucro (prejuízo) antes dos impostos sobre o lucro</t>
  </si>
  <si>
    <t>Income taxes</t>
  </si>
  <si>
    <t>Impostos sobre o lucro</t>
  </si>
  <si>
    <t>Net income (loss) for the period</t>
  </si>
  <si>
    <t>Lucro líquido (prejuízo) do período</t>
  </si>
  <si>
    <t>Cash flow (In thousands BRL)</t>
  </si>
  <si>
    <t>Adjustments to reconcile income before income taxes to net cash flows:</t>
  </si>
  <si>
    <t>Depreciation and amortization</t>
  </si>
  <si>
    <t>Loss on sale or disposal of property and equipment and intangible assets</t>
  </si>
  <si>
    <t>Impairment of property and equipment and intangible assets</t>
  </si>
  <si>
    <t>Allowance for (reversal of) expected credit losses</t>
  </si>
  <si>
    <t>Inventories reserve</t>
  </si>
  <si>
    <t>Interest on leases</t>
  </si>
  <si>
    <t>Interest on loans</t>
  </si>
  <si>
    <t>Foreign exchange differences on loans</t>
  </si>
  <si>
    <t xml:space="preserve"> Derivatives</t>
  </si>
  <si>
    <t>Gain on lawsuits – previously unused PIS/Cofins credits</t>
  </si>
  <si>
    <t>Working capital adjustments</t>
  </si>
  <si>
    <t>Income taxes paid</t>
  </si>
  <si>
    <t>Net cash flows from (used in) operating activities</t>
  </si>
  <si>
    <t>Investing activities</t>
  </si>
  <si>
    <t>Purchase of property and equipment</t>
  </si>
  <si>
    <t>Purchase of intangible assets</t>
  </si>
  <si>
    <t>Net cash flows used in investing activities</t>
  </si>
  <si>
    <t>Financing activities</t>
  </si>
  <si>
    <t>capital increase</t>
  </si>
  <si>
    <t>Proceeds from loans</t>
  </si>
  <si>
    <t>Repayment of loans</t>
  </si>
  <si>
    <t>Interest paid on loans</t>
  </si>
  <si>
    <t>Settlement of derivatives</t>
  </si>
  <si>
    <t>Lease payments</t>
  </si>
  <si>
    <t>Interest on shareholders equity and dividends paid</t>
  </si>
  <si>
    <t>Net cash flows used in financing activities</t>
  </si>
  <si>
    <t>Cash and cash equivalents at beginning of the period</t>
  </si>
  <si>
    <t>Cash and cash equivalents at end of the period</t>
  </si>
  <si>
    <t>Idioma/Language</t>
  </si>
  <si>
    <t>Português</t>
  </si>
  <si>
    <t>Balanço</t>
  </si>
  <si>
    <t>DRE</t>
  </si>
  <si>
    <t>DFC</t>
  </si>
  <si>
    <t>Lucro líquido ajustado</t>
  </si>
  <si>
    <t>Dívida</t>
  </si>
  <si>
    <t>CAPEX</t>
  </si>
  <si>
    <t>1Q18</t>
  </si>
  <si>
    <t>2Q18</t>
  </si>
  <si>
    <t>3Q18</t>
  </si>
  <si>
    <t>4Q18</t>
  </si>
  <si>
    <t>1Q19</t>
  </si>
  <si>
    <t>2Q19</t>
  </si>
  <si>
    <t>3Q19</t>
  </si>
  <si>
    <t>4Q19</t>
  </si>
  <si>
    <t>English</t>
  </si>
  <si>
    <t>Aumento (Redução) do saldo de caixa e equivalentes de caixa</t>
  </si>
  <si>
    <t>Increase (Decrease) in cash and cash equivalents</t>
  </si>
  <si>
    <t>+ 55 (11) 2134-9530</t>
  </si>
  <si>
    <t>ri.cea.com.br</t>
  </si>
  <si>
    <t>Contato/Contacts information:</t>
  </si>
  <si>
    <t>EBITDA</t>
  </si>
  <si>
    <t>Margem Líquida sobre Receita Líquida</t>
  </si>
  <si>
    <t>EBITDA Ajustado</t>
  </si>
  <si>
    <t>Margem EBITDA Ajustada sobre Receita Líq.</t>
  </si>
  <si>
    <t>Depreciação e Amortização</t>
  </si>
  <si>
    <t>Adjusted EBITDA</t>
  </si>
  <si>
    <t>Adjusted EBITDA margin on Consolidated Net revenue</t>
  </si>
  <si>
    <t>Depreciation and Amortization (Expenses + Costs)</t>
  </si>
  <si>
    <t>Net Margin on Net Revenue</t>
  </si>
  <si>
    <t>31/03/2018</t>
  </si>
  <si>
    <t>03/31/2018</t>
  </si>
  <si>
    <t>30/06/2018</t>
  </si>
  <si>
    <t>06/30/2018</t>
  </si>
  <si>
    <t>30/09/2018</t>
  </si>
  <si>
    <t>09/30/2018</t>
  </si>
  <si>
    <t>31/12/2018</t>
  </si>
  <si>
    <t>12/31/2018</t>
  </si>
  <si>
    <t>30/06/2019</t>
  </si>
  <si>
    <t>06/30/2019</t>
  </si>
  <si>
    <t>30/09/2019</t>
  </si>
  <si>
    <t>09/30/2019</t>
  </si>
  <si>
    <t>12/31/2019</t>
  </si>
  <si>
    <t>31/12/2019</t>
  </si>
  <si>
    <t>31/03/2019</t>
  </si>
  <si>
    <t>03/31/2019</t>
  </si>
  <si>
    <t>31/12/2016</t>
  </si>
  <si>
    <t>31/12/2017</t>
  </si>
  <si>
    <t>12/31/2016</t>
  </si>
  <si>
    <t>12/31/2017</t>
  </si>
  <si>
    <t>1H18</t>
  </si>
  <si>
    <t>1H19</t>
  </si>
  <si>
    <t>Adjusted Income</t>
  </si>
  <si>
    <t>Informações Financeiras e Operacionais 3T19</t>
  </si>
  <si>
    <t>Financial and Operating information 3Q19</t>
  </si>
  <si>
    <t>ri@cea.com.br</t>
  </si>
  <si>
    <t>9M18</t>
  </si>
  <si>
    <t>9M19</t>
  </si>
  <si>
    <t>6M18</t>
  </si>
  <si>
    <t>6M19</t>
  </si>
  <si>
    <t>Atualização de depósitos judiciais</t>
  </si>
  <si>
    <t>Abertura de lojas no período</t>
  </si>
  <si>
    <t>Fechamento  de lojas no período</t>
  </si>
  <si>
    <t>(+) Despesa com acionista controlador</t>
  </si>
  <si>
    <t xml:space="preserve">(-) Recuperação de créditos fiscais </t>
  </si>
  <si>
    <t>(-) Pagamentos realizados relativos ao arrendamento mercantil</t>
  </si>
  <si>
    <t>Income statements Proforma IFRS16 (In thousands BRL)</t>
  </si>
  <si>
    <t>DRE Proforma IFRS16 (R$ milhares)</t>
  </si>
  <si>
    <t>DRE | INCOME STATEMENT (Proforma)</t>
  </si>
  <si>
    <r>
      <rPr>
        <sz val="10"/>
        <rFont val="Calibri"/>
        <family val="2"/>
        <scheme val="minor"/>
      </rPr>
      <t xml:space="preserve">106.006 </t>
    </r>
    <r>
      <rPr>
        <vertAlign val="superscript"/>
        <sz val="10"/>
        <rFont val="Calibri"/>
        <family val="2"/>
        <scheme val="minor"/>
      </rPr>
      <t>(1)</t>
    </r>
  </si>
  <si>
    <r>
      <t xml:space="preserve">8.141 </t>
    </r>
    <r>
      <rPr>
        <vertAlign val="superscript"/>
        <sz val="10"/>
        <rFont val="Calibri"/>
        <family val="2"/>
        <scheme val="minor"/>
      </rPr>
      <t>(1)</t>
    </r>
  </si>
  <si>
    <r>
      <t xml:space="preserve">(1) </t>
    </r>
    <r>
      <rPr>
        <sz val="11"/>
        <color theme="1"/>
        <rFont val="Calibri"/>
        <family val="2"/>
        <scheme val="minor"/>
      </rPr>
      <t>Alterações de classificação contábil</t>
    </r>
  </si>
  <si>
    <t>Receita líquida*</t>
  </si>
  <si>
    <t>Net revenue*</t>
  </si>
  <si>
    <t>Custo de Mercadorias e/ou Serviços*</t>
  </si>
  <si>
    <t>Cost of sales and services rendered*</t>
  </si>
  <si>
    <t>Gerais e administrativas*</t>
  </si>
  <si>
    <t>General and administrative expenses*</t>
  </si>
  <si>
    <t>Vendas*</t>
  </si>
  <si>
    <t>Selling expenses*</t>
  </si>
  <si>
    <t>* Alterações de classificações contábéis a partir de Janeiro de 2018</t>
  </si>
  <si>
    <t>6M18**</t>
  </si>
  <si>
    <t>9M18**</t>
  </si>
  <si>
    <t>2018**</t>
  </si>
  <si>
    <t>1T19**</t>
  </si>
  <si>
    <t>2T19**</t>
  </si>
  <si>
    <t>6M19**</t>
  </si>
  <si>
    <t>** Informações não-auditadas</t>
  </si>
  <si>
    <t xml:space="preserve">(+/-) Despesas (receita) com baixa ativo e outras despesas operacionais </t>
  </si>
  <si>
    <t xml:space="preserve">(+) Despesa com royalties </t>
  </si>
  <si>
    <t>(+) Receita de fornecedores</t>
  </si>
  <si>
    <t>3T19**</t>
  </si>
  <si>
    <t>9M19**</t>
  </si>
  <si>
    <t>*** Elimina o impacto da mudança contábil decorrente da adoção do IFRS 16</t>
  </si>
  <si>
    <r>
      <t xml:space="preserve">(2) </t>
    </r>
    <r>
      <rPr>
        <sz val="11"/>
        <color theme="1"/>
        <rFont val="Calibri"/>
        <family val="2"/>
        <scheme val="minor"/>
      </rPr>
      <t>Correção com base na última demonstração financeira</t>
    </r>
  </si>
  <si>
    <r>
      <t xml:space="preserve">(55.823) </t>
    </r>
    <r>
      <rPr>
        <vertAlign val="superscript"/>
        <sz val="10"/>
        <rFont val="Calibri"/>
        <family val="2"/>
        <scheme val="minor"/>
      </rPr>
      <t>(2)</t>
    </r>
  </si>
  <si>
    <r>
      <t xml:space="preserve">(26.995) </t>
    </r>
    <r>
      <rPr>
        <vertAlign val="superscript"/>
        <sz val="10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</si>
</sst>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_-* #,##0.0_-;\-* #,##0.0_-;_-* &quot;-&quot;??_-;_-@_-"/>
    <numFmt numFmtId="166" formatCode="_-* #,##0_-;\-* #,##0_-;_-* &quot;-&quot;??_-;_-@_-"/>
    <numFmt numFmtId="167" formatCode="0.0%"/>
    <numFmt numFmtId="168" formatCode="0.0"/>
    <numFmt numFmtId="169" formatCode="_(* #,##0_);_(* \(#,##0\);_(* &quot;-&quot;??_);_(@_)"/>
    <numFmt numFmtId="170" formatCode="_(* #,##0.0000_);_(* \(#,##0.0000\);_(* &quot;-&quot;??_);_(@_)"/>
    <numFmt numFmtId="171" formatCode="_(* #,##0.00_);_(* \(#,##0.00\);_(* &quot;-&quot;??_);_(@_)"/>
    <numFmt numFmtId="172" formatCode="_(* #,##0.000000_);_(* \(#,##0.0000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7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0"/>
      <color theme="1" tint="0.499984740745262"/>
      <name val="Calibri"/>
      <family val="2"/>
      <scheme val="minor"/>
    </font>
    <font>
      <b/>
      <i/>
      <sz val="16"/>
      <color theme="1" tint="0.499984740745262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</cellStyleXfs>
  <cellXfs count="133">
    <xf numFmtId="0" fontId="0" fillId="0" borderId="0" xfId="0"/>
    <xf numFmtId="0" fontId="5" fillId="2" borderId="1" xfId="4" applyFont="1" applyFill="1" applyBorder="1"/>
    <xf numFmtId="0" fontId="5" fillId="2" borderId="1" xfId="4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5" fillId="0" borderId="1" xfId="4" applyFont="1" applyFill="1" applyBorder="1"/>
    <xf numFmtId="0" fontId="0" fillId="2" borderId="0" xfId="0" applyFill="1"/>
    <xf numFmtId="0" fontId="7" fillId="0" borderId="1" xfId="4" applyFont="1" applyFill="1" applyBorder="1" applyAlignment="1">
      <alignment horizontal="left" indent="1"/>
    </xf>
    <xf numFmtId="3" fontId="6" fillId="4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2" xfId="4" applyFont="1" applyFill="1" applyBorder="1" applyAlignment="1">
      <alignment horizontal="left" indent="1"/>
    </xf>
    <xf numFmtId="0" fontId="8" fillId="2" borderId="3" xfId="4" applyFont="1" applyFill="1" applyBorder="1" applyAlignment="1">
      <alignment horizontal="left" indent="1"/>
    </xf>
    <xf numFmtId="0" fontId="7" fillId="0" borderId="0" xfId="0" applyFont="1"/>
    <xf numFmtId="165" fontId="5" fillId="2" borderId="1" xfId="1" applyNumberFormat="1" applyFont="1" applyFill="1" applyBorder="1" applyAlignment="1">
      <alignment horizontal="left" indent="1"/>
    </xf>
    <xf numFmtId="165" fontId="5" fillId="2" borderId="2" xfId="1" applyNumberFormat="1" applyFont="1" applyFill="1" applyBorder="1" applyAlignment="1">
      <alignment horizontal="left" indent="1"/>
    </xf>
    <xf numFmtId="165" fontId="8" fillId="2" borderId="4" xfId="1" applyNumberFormat="1" applyFont="1" applyFill="1" applyBorder="1" applyAlignment="1">
      <alignment horizontal="left" indent="1"/>
    </xf>
    <xf numFmtId="165" fontId="8" fillId="2" borderId="4" xfId="1" applyNumberFormat="1" applyFont="1" applyFill="1" applyBorder="1" applyAlignment="1">
      <alignment horizontal="center"/>
    </xf>
    <xf numFmtId="0" fontId="11" fillId="0" borderId="0" xfId="24"/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/>
    <xf numFmtId="0" fontId="12" fillId="0" borderId="0" xfId="24" applyFont="1" applyAlignment="1">
      <alignment horizontal="center"/>
    </xf>
    <xf numFmtId="167" fontId="7" fillId="0" borderId="1" xfId="2" applyNumberFormat="1" applyFont="1" applyFill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3" fontId="10" fillId="4" borderId="0" xfId="0" applyNumberFormat="1" applyFont="1" applyFill="1" applyBorder="1" applyAlignment="1">
      <alignment horizontal="center" vertical="center" wrapText="1"/>
    </xf>
    <xf numFmtId="3" fontId="10" fillId="4" borderId="0" xfId="0" applyNumberFormat="1" applyFont="1" applyFill="1" applyBorder="1" applyAlignment="1">
      <alignment horizontal="left" vertical="center" wrapText="1"/>
    </xf>
    <xf numFmtId="0" fontId="12" fillId="0" borderId="0" xfId="24" applyFont="1" applyAlignment="1"/>
    <xf numFmtId="0" fontId="13" fillId="0" borderId="0" xfId="24" applyFont="1" applyAlignment="1">
      <alignment horizontal="center"/>
    </xf>
    <xf numFmtId="0" fontId="7" fillId="0" borderId="0" xfId="0" applyFont="1" applyFill="1"/>
    <xf numFmtId="168" fontId="7" fillId="0" borderId="0" xfId="0" applyNumberFormat="1" applyFont="1" applyAlignment="1">
      <alignment horizontal="center"/>
    </xf>
    <xf numFmtId="0" fontId="5" fillId="2" borderId="1" xfId="4" applyFont="1" applyFill="1" applyBorder="1" applyAlignment="1">
      <alignment horizontal="left" indent="1"/>
    </xf>
    <xf numFmtId="0" fontId="15" fillId="0" borderId="0" xfId="0" applyFont="1"/>
    <xf numFmtId="0" fontId="0" fillId="0" borderId="0" xfId="0"/>
    <xf numFmtId="0" fontId="5" fillId="2" borderId="1" xfId="4" applyFont="1" applyFill="1" applyBorder="1"/>
    <xf numFmtId="0" fontId="2" fillId="0" borderId="0" xfId="0" applyFont="1"/>
    <xf numFmtId="0" fontId="8" fillId="2" borderId="0" xfId="0" applyFont="1" applyFill="1" applyBorder="1" applyAlignment="1">
      <alignment horizontal="left" vertical="center" wrapText="1"/>
    </xf>
    <xf numFmtId="169" fontId="5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169" fontId="8" fillId="0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/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0" fillId="0" borderId="0" xfId="0" applyFont="1"/>
    <xf numFmtId="0" fontId="25" fillId="6" borderId="0" xfId="0" applyFont="1" applyFill="1" applyBorder="1" applyAlignment="1">
      <alignment horizontal="left" vertical="center" wrapText="1"/>
    </xf>
    <xf numFmtId="169" fontId="25" fillId="6" borderId="0" xfId="0" applyNumberFormat="1" applyFont="1" applyFill="1" applyBorder="1" applyAlignment="1">
      <alignment horizontal="center"/>
    </xf>
    <xf numFmtId="169" fontId="8" fillId="2" borderId="0" xfId="0" applyNumberFormat="1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169" fontId="25" fillId="3" borderId="0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Alignment="1">
      <alignment horizontal="left" vertical="center"/>
    </xf>
    <xf numFmtId="0" fontId="20" fillId="3" borderId="0" xfId="0" applyFont="1" applyFill="1" applyAlignment="1" applyProtection="1">
      <protection locked="0"/>
    </xf>
    <xf numFmtId="0" fontId="0" fillId="0" borderId="0" xfId="0"/>
    <xf numFmtId="0" fontId="16" fillId="0" borderId="0" xfId="0" applyFont="1"/>
    <xf numFmtId="0" fontId="2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/>
    <xf numFmtId="0" fontId="20" fillId="6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/>
    <xf numFmtId="0" fontId="22" fillId="0" borderId="5" xfId="0" applyFont="1" applyBorder="1" applyAlignment="1"/>
    <xf numFmtId="0" fontId="26" fillId="0" borderId="0" xfId="0" applyFo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 indent="1"/>
    </xf>
    <xf numFmtId="0" fontId="26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/>
    <xf numFmtId="0" fontId="18" fillId="0" borderId="0" xfId="0" applyFont="1" applyAlignment="1"/>
    <xf numFmtId="0" fontId="0" fillId="0" borderId="0" xfId="0"/>
    <xf numFmtId="0" fontId="0" fillId="0" borderId="0" xfId="0"/>
    <xf numFmtId="0" fontId="19" fillId="5" borderId="0" xfId="0" applyNumberFormat="1" applyFont="1" applyFill="1" applyBorder="1" applyAlignment="1">
      <alignment horizontal="center" vertical="center"/>
    </xf>
    <xf numFmtId="17" fontId="19" fillId="5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7" fontId="0" fillId="0" borderId="0" xfId="0" applyNumberFormat="1" applyFont="1" applyFill="1" applyBorder="1" applyAlignment="1">
      <alignment horizontal="center" vertical="center"/>
    </xf>
    <xf numFmtId="0" fontId="7" fillId="0" borderId="0" xfId="0" quotePrefix="1" applyFont="1"/>
    <xf numFmtId="0" fontId="25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9" fontId="2" fillId="0" borderId="0" xfId="0" applyNumberFormat="1" applyFont="1" applyFill="1" applyBorder="1" applyAlignment="1">
      <alignment horizontal="center"/>
    </xf>
    <xf numFmtId="169" fontId="5" fillId="2" borderId="0" xfId="0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6" fontId="7" fillId="0" borderId="0" xfId="1" applyNumberFormat="1" applyFont="1" applyFill="1"/>
    <xf numFmtId="3" fontId="6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0" xfId="0" applyFont="1" applyFill="1" applyBorder="1"/>
    <xf numFmtId="0" fontId="0" fillId="0" borderId="0" xfId="0" applyFill="1"/>
    <xf numFmtId="0" fontId="8" fillId="0" borderId="0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7" fontId="19" fillId="5" borderId="0" xfId="0" quotePrefix="1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right"/>
    </xf>
    <xf numFmtId="17" fontId="4" fillId="3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0" fillId="0" borderId="0" xfId="0"/>
    <xf numFmtId="169" fontId="5" fillId="2" borderId="0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Fill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169" fontId="7" fillId="0" borderId="0" xfId="0" applyNumberFormat="1" applyFont="1"/>
    <xf numFmtId="169" fontId="5" fillId="0" borderId="0" xfId="0" applyNumberFormat="1" applyFont="1" applyFill="1" applyBorder="1" applyAlignment="1">
      <alignment horizontal="center"/>
    </xf>
    <xf numFmtId="169" fontId="0" fillId="0" borderId="0" xfId="0" applyNumberFormat="1"/>
    <xf numFmtId="166" fontId="0" fillId="0" borderId="0" xfId="1" applyNumberFormat="1" applyFont="1"/>
    <xf numFmtId="170" fontId="0" fillId="0" borderId="0" xfId="0" applyNumberFormat="1"/>
    <xf numFmtId="171" fontId="0" fillId="0" borderId="0" xfId="0" applyNumberFormat="1"/>
    <xf numFmtId="3" fontId="0" fillId="0" borderId="0" xfId="0" applyNumberFormat="1"/>
    <xf numFmtId="43" fontId="0" fillId="0" borderId="0" xfId="1" applyNumberFormat="1" applyFont="1"/>
    <xf numFmtId="0" fontId="8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36" fillId="0" borderId="0" xfId="0" applyFont="1"/>
    <xf numFmtId="172" fontId="0" fillId="0" borderId="0" xfId="0" applyNumberFormat="1"/>
    <xf numFmtId="4" fontId="5" fillId="2" borderId="0" xfId="0" quotePrefix="1" applyNumberFormat="1" applyFont="1" applyFill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28" fillId="0" borderId="7" xfId="0" applyFont="1" applyFill="1" applyBorder="1" applyAlignment="1" applyProtection="1">
      <alignment horizontal="center" vertical="center"/>
      <protection locked="0"/>
    </xf>
    <xf numFmtId="0" fontId="28" fillId="0" borderId="8" xfId="0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</cellXfs>
  <cellStyles count="29">
    <cellStyle name="Hiperlink" xfId="24" builtinId="8"/>
    <cellStyle name="Normal" xfId="0" builtinId="0"/>
    <cellStyle name="Normal 13" xfId="7" xr:uid="{00000000-0005-0000-0000-000002000000}"/>
    <cellStyle name="Normal 2" xfId="10" xr:uid="{00000000-0005-0000-0000-000003000000}"/>
    <cellStyle name="Normal 2 2" xfId="11" xr:uid="{00000000-0005-0000-0000-000004000000}"/>
    <cellStyle name="Normal 2 2 2" xfId="27" xr:uid="{00000000-0005-0000-0000-000005000000}"/>
    <cellStyle name="Normal 2 3" xfId="28" xr:uid="{00000000-0005-0000-0000-000006000000}"/>
    <cellStyle name="Normal 25" xfId="4" xr:uid="{00000000-0005-0000-0000-000007000000}"/>
    <cellStyle name="Normal 26" xfId="26" xr:uid="{00000000-0005-0000-0000-000008000000}"/>
    <cellStyle name="Normal 3" xfId="12" xr:uid="{00000000-0005-0000-0000-000009000000}"/>
    <cellStyle name="Normal 5" xfId="3" xr:uid="{00000000-0005-0000-0000-00000A000000}"/>
    <cellStyle name="Porcentagem" xfId="2" builtinId="5"/>
    <cellStyle name="Porcentagem 2" xfId="13" xr:uid="{00000000-0005-0000-0000-00000C000000}"/>
    <cellStyle name="Separador de milhares 2" xfId="14" xr:uid="{00000000-0005-0000-0000-00000D000000}"/>
    <cellStyle name="Separador de milhares 2 2" xfId="20" xr:uid="{00000000-0005-0000-0000-00000E000000}"/>
    <cellStyle name="Separador de milhares 2 3" xfId="5" xr:uid="{00000000-0005-0000-0000-00000F000000}"/>
    <cellStyle name="Separador de milhares 2 3 2" xfId="8" xr:uid="{00000000-0005-0000-0000-000010000000}"/>
    <cellStyle name="Separador de milhares 2 3 2 2" xfId="17" xr:uid="{00000000-0005-0000-0000-000011000000}"/>
    <cellStyle name="Separador de milhares 2 3 2 2 2" xfId="23" xr:uid="{00000000-0005-0000-0000-000012000000}"/>
    <cellStyle name="Separador de milhares 2 3 3" xfId="9" xr:uid="{00000000-0005-0000-0000-000013000000}"/>
    <cellStyle name="Separador de milhares 2 3 3 2" xfId="18" xr:uid="{00000000-0005-0000-0000-000014000000}"/>
    <cellStyle name="Separador de milhares 25" xfId="25" xr:uid="{00000000-0005-0000-0000-000015000000}"/>
    <cellStyle name="Vírgula" xfId="1" builtinId="3"/>
    <cellStyle name="Vírgula 2" xfId="15" xr:uid="{00000000-0005-0000-0000-000017000000}"/>
    <cellStyle name="Vírgula 2 2" xfId="21" xr:uid="{00000000-0005-0000-0000-000018000000}"/>
    <cellStyle name="Vírgula 3" xfId="16" xr:uid="{00000000-0005-0000-0000-000019000000}"/>
    <cellStyle name="Vírgula 3 2" xfId="22" xr:uid="{00000000-0005-0000-0000-00001A000000}"/>
    <cellStyle name="Vírgula 4" xfId="19" xr:uid="{00000000-0005-0000-0000-00001B000000}"/>
    <cellStyle name="Vírgula 5" xfId="6" xr:uid="{00000000-0005-0000-0000-00001C000000}"/>
  </cellStyles>
  <dxfs count="0"/>
  <tableStyles count="0" defaultTableStyle="TableStyleMedium2" defaultPivotStyle="PivotStyleLight16"/>
  <colors>
    <mruColors>
      <color rgb="FFFC6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152401</xdr:rowOff>
    </xdr:from>
    <xdr:to>
      <xdr:col>5</xdr:col>
      <xdr:colOff>476250</xdr:colOff>
      <xdr:row>12</xdr:row>
      <xdr:rowOff>38034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277106-953E-4FA0-9AA4-672F87812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346" t="42845" r="37986" b="35928"/>
        <a:stretch/>
      </xdr:blipFill>
      <xdr:spPr>
        <a:xfrm>
          <a:off x="323848" y="304801"/>
          <a:ext cx="2895602" cy="2181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ardo.paula@cea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T22"/>
  <sheetViews>
    <sheetView showGridLines="0" tabSelected="1" zoomScaleNormal="100" workbookViewId="0">
      <selection activeCell="M11" sqref="M11:Q13"/>
    </sheetView>
  </sheetViews>
  <sheetFormatPr defaultColWidth="0" defaultRowHeight="15" zeroHeight="1" x14ac:dyDescent="0.25"/>
  <cols>
    <col min="1" max="1" width="4.5703125" style="17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s="17" customFormat="1" ht="12" customHeight="1" x14ac:dyDescent="0.25"/>
    <row r="2" spans="3:20" s="17" customFormat="1" ht="26.25" x14ac:dyDescent="0.4">
      <c r="G2" s="105" t="s">
        <v>276</v>
      </c>
      <c r="H2" s="107"/>
      <c r="I2" s="107"/>
      <c r="J2" s="107"/>
      <c r="K2" s="107"/>
      <c r="L2" s="107"/>
      <c r="M2" s="107"/>
      <c r="N2" s="107"/>
      <c r="O2" s="108"/>
    </row>
    <row r="3" spans="3:20" ht="21" x14ac:dyDescent="0.35">
      <c r="G3" s="106" t="s">
        <v>277</v>
      </c>
      <c r="H3" s="108"/>
      <c r="I3" s="108"/>
      <c r="J3" s="108"/>
      <c r="K3" s="108"/>
      <c r="L3" s="108"/>
      <c r="M3" s="108"/>
      <c r="N3" s="108"/>
      <c r="O3" s="108"/>
    </row>
    <row r="4" spans="3:20" ht="9" customHeight="1" x14ac:dyDescent="0.25"/>
    <row r="5" spans="3:20" x14ac:dyDescent="0.25"/>
    <row r="6" spans="3:20" ht="15.75" x14ac:dyDescent="0.25">
      <c r="L6" s="30"/>
      <c r="M6" s="101"/>
      <c r="N6" s="101"/>
      <c r="O6" s="101"/>
      <c r="P6" s="101"/>
      <c r="Q6" s="101"/>
    </row>
    <row r="7" spans="3:20" ht="16.5" thickBot="1" x14ac:dyDescent="0.3">
      <c r="G7" s="126" t="s">
        <v>222</v>
      </c>
      <c r="H7" s="126"/>
      <c r="I7" s="126"/>
      <c r="J7" s="126"/>
      <c r="K7" s="126"/>
      <c r="L7" s="30"/>
    </row>
    <row r="8" spans="3:20" ht="15.75" x14ac:dyDescent="0.25">
      <c r="G8" s="127" t="s">
        <v>223</v>
      </c>
      <c r="H8" s="128"/>
      <c r="I8" s="128"/>
      <c r="J8" s="128"/>
      <c r="K8" s="129"/>
      <c r="L8" s="30"/>
    </row>
    <row r="9" spans="3:20" s="31" customFormat="1" ht="14.25" customHeight="1" thickBot="1" x14ac:dyDescent="0.3">
      <c r="C9" s="33"/>
      <c r="G9" s="130"/>
      <c r="H9" s="131"/>
      <c r="I9" s="131"/>
      <c r="J9" s="131"/>
      <c r="K9" s="132"/>
      <c r="L9" s="30"/>
    </row>
    <row r="10" spans="3:20" ht="15.75" x14ac:dyDescent="0.25">
      <c r="G10" s="101"/>
      <c r="H10" s="101"/>
      <c r="I10" s="101"/>
      <c r="J10" s="101"/>
      <c r="K10" s="101"/>
      <c r="L10" s="30"/>
    </row>
    <row r="11" spans="3:20" ht="15.75" x14ac:dyDescent="0.25">
      <c r="G11" s="125" t="s">
        <v>24</v>
      </c>
      <c r="H11" s="125"/>
      <c r="I11" s="125"/>
      <c r="J11" s="125"/>
      <c r="K11" s="125"/>
      <c r="L11" s="30"/>
      <c r="M11" s="125" t="s">
        <v>26</v>
      </c>
      <c r="N11" s="125"/>
      <c r="O11" s="125"/>
      <c r="P11" s="125"/>
      <c r="Q11" s="125"/>
    </row>
    <row r="12" spans="3:20" ht="15.75" x14ac:dyDescent="0.25">
      <c r="G12" s="125"/>
      <c r="H12" s="125"/>
      <c r="I12" s="125"/>
      <c r="J12" s="125"/>
      <c r="K12" s="125"/>
      <c r="L12" s="30"/>
      <c r="M12" s="125"/>
      <c r="N12" s="125"/>
      <c r="O12" s="125"/>
      <c r="P12" s="125"/>
      <c r="Q12" s="125"/>
    </row>
    <row r="13" spans="3:20" ht="14.25" customHeight="1" x14ac:dyDescent="0.25">
      <c r="G13" s="125"/>
      <c r="H13" s="125"/>
      <c r="I13" s="125"/>
      <c r="J13" s="125"/>
      <c r="K13" s="125"/>
      <c r="L13" s="30"/>
      <c r="M13" s="125"/>
      <c r="N13" s="125"/>
      <c r="O13" s="125"/>
      <c r="P13" s="125"/>
      <c r="Q13" s="125"/>
    </row>
    <row r="14" spans="3:20" ht="15.75" x14ac:dyDescent="0.25">
      <c r="C14" s="19" t="s">
        <v>243</v>
      </c>
      <c r="E14" s="19"/>
      <c r="F14" s="1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T14" s="19"/>
    </row>
    <row r="15" spans="3:20" ht="15.75" x14ac:dyDescent="0.25">
      <c r="C15" s="16" t="s">
        <v>278</v>
      </c>
      <c r="G15" s="125" t="s">
        <v>25</v>
      </c>
      <c r="H15" s="125"/>
      <c r="I15" s="125"/>
      <c r="J15" s="125"/>
      <c r="K15" s="125"/>
      <c r="L15" s="30"/>
      <c r="M15" s="125" t="s">
        <v>27</v>
      </c>
      <c r="N15" s="125"/>
      <c r="O15" s="125"/>
      <c r="P15" s="125"/>
      <c r="Q15" s="125"/>
    </row>
    <row r="16" spans="3:20" ht="15.75" x14ac:dyDescent="0.25">
      <c r="C16" s="83" t="s">
        <v>241</v>
      </c>
      <c r="G16" s="125"/>
      <c r="H16" s="125"/>
      <c r="I16" s="125"/>
      <c r="J16" s="125"/>
      <c r="K16" s="125"/>
      <c r="L16" s="30"/>
      <c r="M16" s="125"/>
      <c r="N16" s="125"/>
      <c r="O16" s="125"/>
      <c r="P16" s="125"/>
      <c r="Q16" s="125"/>
    </row>
    <row r="17" spans="3:18" s="31" customFormat="1" ht="14.25" customHeight="1" x14ac:dyDescent="0.25">
      <c r="C17" s="78" t="s">
        <v>242</v>
      </c>
      <c r="G17" s="125"/>
      <c r="H17" s="125"/>
      <c r="I17" s="125"/>
      <c r="J17" s="125"/>
      <c r="K17" s="125"/>
      <c r="L17" s="30"/>
      <c r="M17" s="125"/>
      <c r="N17" s="125"/>
      <c r="O17" s="125"/>
      <c r="P17" s="125"/>
      <c r="Q17" s="125"/>
    </row>
    <row r="18" spans="3:18" ht="15.75" x14ac:dyDescent="0.25">
      <c r="M18" s="30"/>
      <c r="N18" s="30"/>
      <c r="O18" s="30"/>
      <c r="P18" s="30"/>
      <c r="Q18" s="30"/>
    </row>
    <row r="19" spans="3:18" ht="15.75" customHeight="1" x14ac:dyDescent="0.25">
      <c r="G19" s="125" t="s">
        <v>291</v>
      </c>
      <c r="H19" s="125"/>
      <c r="I19" s="125"/>
      <c r="J19" s="125"/>
      <c r="K19" s="125"/>
      <c r="M19" s="125" t="s">
        <v>28</v>
      </c>
      <c r="N19" s="125"/>
      <c r="O19" s="125"/>
      <c r="P19" s="125"/>
      <c r="Q19" s="125"/>
      <c r="R19" s="8"/>
    </row>
    <row r="20" spans="3:18" ht="15.75" customHeight="1" x14ac:dyDescent="0.25">
      <c r="G20" s="125"/>
      <c r="H20" s="125"/>
      <c r="I20" s="125"/>
      <c r="J20" s="125"/>
      <c r="K20" s="125"/>
      <c r="M20" s="125"/>
      <c r="N20" s="125"/>
      <c r="O20" s="125"/>
      <c r="P20" s="125"/>
      <c r="Q20" s="125"/>
      <c r="R20" s="8"/>
    </row>
    <row r="21" spans="3:18" ht="15.75" customHeight="1" x14ac:dyDescent="0.25">
      <c r="G21" s="125"/>
      <c r="H21" s="125"/>
      <c r="I21" s="125"/>
      <c r="J21" s="125"/>
      <c r="K21" s="125"/>
      <c r="M21" s="125"/>
      <c r="N21" s="125"/>
      <c r="O21" s="125"/>
      <c r="P21" s="125"/>
      <c r="Q21" s="125"/>
    </row>
    <row r="22" spans="3:18" ht="6" customHeight="1" x14ac:dyDescent="0.25">
      <c r="L22" s="8"/>
    </row>
  </sheetData>
  <mergeCells count="8">
    <mergeCell ref="G19:K21"/>
    <mergeCell ref="M19:Q21"/>
    <mergeCell ref="M15:Q17"/>
    <mergeCell ref="G15:K17"/>
    <mergeCell ref="G7:K7"/>
    <mergeCell ref="G8:K9"/>
    <mergeCell ref="G11:K13"/>
    <mergeCell ref="M11:Q13"/>
  </mergeCells>
  <hyperlinks>
    <hyperlink ref="M11:Q13" location="'Fluxo de Caixa | Cash Flow'!A1" display="FLUXO DE CAIXA | CASH FLOW" xr:uid="{00000000-0004-0000-0000-000000000000}"/>
    <hyperlink ref="G11:K13" location="'Balanço | Balance sheet'!A1" display="BALANÇO | BALANCE SHEET" xr:uid="{00000000-0004-0000-0000-000001000000}"/>
    <hyperlink ref="G15:K17" location="'DRE | Income Statement'!A1" display="DRE | INCOME STATEMENT" xr:uid="{00000000-0004-0000-0000-000002000000}"/>
    <hyperlink ref="C15" r:id="rId1" display="ricardo.paula@cea.com.br" xr:uid="{00000000-0004-0000-0000-000003000000}"/>
    <hyperlink ref="G19:K21" location="'DRE | Income Statement Proforma'!A1" display="DRE | INCOME STATEMENT" xr:uid="{00000000-0004-0000-0000-000004000000}"/>
    <hyperlink ref="M15:Q17" location="'Dados operac. | Operating data'!A1" display="DADOS OPERAC. | OPERATING DATA" xr:uid="{00000000-0004-0000-0000-000005000000}"/>
    <hyperlink ref="M19:Q21" location="CAPEX!A1" display="CAPEX | CAPEX" xr:uid="{00000000-0004-0000-0000-00000600000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Plan1!$A$1:$A$2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workbookViewId="0">
      <selection activeCell="G2" sqref="G2"/>
    </sheetView>
  </sheetViews>
  <sheetFormatPr defaultRowHeight="15" x14ac:dyDescent="0.25"/>
  <cols>
    <col min="1" max="1" width="47.5703125" style="77" customWidth="1"/>
    <col min="2" max="2" width="11.5703125" bestFit="1" customWidth="1"/>
    <col min="3" max="3" width="14.5703125" bestFit="1" customWidth="1"/>
    <col min="4" max="4" width="11.5703125" bestFit="1" customWidth="1"/>
    <col min="5" max="5" width="11.5703125" style="101" customWidth="1"/>
    <col min="6" max="6" width="11.5703125" bestFit="1" customWidth="1"/>
    <col min="7" max="7" width="11.5703125" style="101" bestFit="1" customWidth="1"/>
  </cols>
  <sheetData>
    <row r="1" spans="1:7" ht="15.75" x14ac:dyDescent="0.25">
      <c r="A1" s="20" t="s">
        <v>29</v>
      </c>
    </row>
    <row r="2" spans="1:7" x14ac:dyDescent="0.25">
      <c r="A2" s="3" t="str">
        <f>Plan1!D31</f>
        <v>Balanço  (R$ milhares)</v>
      </c>
      <c r="B2" s="96" t="str">
        <f>Plan1!K3</f>
        <v>31/12/2016</v>
      </c>
      <c r="C2" s="96" t="str">
        <f>Plan1!L3</f>
        <v>31/12/2017</v>
      </c>
      <c r="D2" s="96" t="str">
        <f>Plan1!P3</f>
        <v>31/12/2018</v>
      </c>
      <c r="E2" s="96" t="str">
        <f>Plan1!Q3</f>
        <v>31/03/2019</v>
      </c>
      <c r="F2" s="96" t="str">
        <f>Plan1!R3</f>
        <v>30/06/2019</v>
      </c>
      <c r="G2" s="96" t="str">
        <f>Plan1!S3</f>
        <v>30/09/2019</v>
      </c>
    </row>
    <row r="3" spans="1:7" x14ac:dyDescent="0.25">
      <c r="A3" s="24" t="str">
        <f>Plan1!D32</f>
        <v>Ativo</v>
      </c>
      <c r="B3" s="23">
        <v>3631176</v>
      </c>
      <c r="C3" s="23">
        <v>3394299</v>
      </c>
      <c r="D3" s="23">
        <v>3478337</v>
      </c>
      <c r="E3" s="23">
        <v>5432673</v>
      </c>
      <c r="F3" s="23">
        <v>5572110</v>
      </c>
      <c r="G3" s="23">
        <v>5547552</v>
      </c>
    </row>
    <row r="4" spans="1:7" x14ac:dyDescent="0.25">
      <c r="A4" s="118" t="str">
        <f>Plan1!D33</f>
        <v>Circulante</v>
      </c>
      <c r="B4" s="37">
        <v>2144643</v>
      </c>
      <c r="C4" s="37">
        <v>2125587</v>
      </c>
      <c r="D4" s="37">
        <v>2195569</v>
      </c>
      <c r="E4" s="37">
        <v>1772454</v>
      </c>
      <c r="F4" s="37">
        <v>1919154</v>
      </c>
      <c r="G4" s="37">
        <f>SUM(G5:G12)</f>
        <v>2195084</v>
      </c>
    </row>
    <row r="5" spans="1:7" x14ac:dyDescent="0.25">
      <c r="A5" s="36" t="str">
        <f>Plan1!D34</f>
        <v>Caixa e equivalentes de caixa</v>
      </c>
      <c r="B5" s="35">
        <v>489705</v>
      </c>
      <c r="C5" s="35">
        <v>431759</v>
      </c>
      <c r="D5" s="35">
        <v>446006</v>
      </c>
      <c r="E5" s="102">
        <v>134884</v>
      </c>
      <c r="F5" s="35">
        <v>95310</v>
      </c>
      <c r="G5" s="102">
        <v>188732</v>
      </c>
    </row>
    <row r="6" spans="1:7" x14ac:dyDescent="0.25">
      <c r="A6" s="36" t="str">
        <f>Plan1!D35</f>
        <v>Contas a receber</v>
      </c>
      <c r="B6" s="35">
        <v>1013011</v>
      </c>
      <c r="C6" s="35">
        <v>1070690</v>
      </c>
      <c r="D6" s="35">
        <v>1142836</v>
      </c>
      <c r="E6" s="102">
        <v>755231</v>
      </c>
      <c r="F6" s="35">
        <v>935816</v>
      </c>
      <c r="G6" s="102">
        <v>831689</v>
      </c>
    </row>
    <row r="7" spans="1:7" x14ac:dyDescent="0.25">
      <c r="A7" s="36" t="str">
        <f>Plan1!D36</f>
        <v>Derivativos</v>
      </c>
      <c r="B7" s="35">
        <v>35463</v>
      </c>
      <c r="C7" s="35">
        <v>53835</v>
      </c>
      <c r="D7" s="35">
        <v>55067</v>
      </c>
      <c r="E7" s="102">
        <v>2717</v>
      </c>
      <c r="F7" s="35">
        <v>41</v>
      </c>
      <c r="G7" s="102">
        <v>6711</v>
      </c>
    </row>
    <row r="8" spans="1:7" x14ac:dyDescent="0.25">
      <c r="A8" s="36" t="str">
        <f>Plan1!D37</f>
        <v>Partes relacionadas</v>
      </c>
      <c r="B8" s="35">
        <v>767</v>
      </c>
      <c r="C8" s="35">
        <v>1031</v>
      </c>
      <c r="D8" s="35">
        <v>259</v>
      </c>
      <c r="E8" s="102">
        <v>36</v>
      </c>
      <c r="F8" s="35">
        <v>64</v>
      </c>
      <c r="G8" s="102">
        <v>67</v>
      </c>
    </row>
    <row r="9" spans="1:7" x14ac:dyDescent="0.25">
      <c r="A9" s="36" t="str">
        <f>Plan1!D38</f>
        <v>Estoques</v>
      </c>
      <c r="B9" s="35">
        <v>536579</v>
      </c>
      <c r="C9" s="35">
        <v>479427</v>
      </c>
      <c r="D9" s="35">
        <v>490614</v>
      </c>
      <c r="E9" s="102">
        <v>605202</v>
      </c>
      <c r="F9" s="35">
        <v>605680</v>
      </c>
      <c r="G9" s="102">
        <v>586917</v>
      </c>
    </row>
    <row r="10" spans="1:7" x14ac:dyDescent="0.25">
      <c r="A10" s="36" t="str">
        <f>Plan1!D39</f>
        <v>Tributos a recuperar</v>
      </c>
      <c r="B10" s="35">
        <v>44366</v>
      </c>
      <c r="C10" s="35">
        <v>36418</v>
      </c>
      <c r="D10" s="35">
        <v>17137</v>
      </c>
      <c r="E10" s="102">
        <v>225006</v>
      </c>
      <c r="F10" s="35">
        <v>229802</v>
      </c>
      <c r="G10" s="102">
        <v>514708</v>
      </c>
    </row>
    <row r="11" spans="1:7" x14ac:dyDescent="0.25">
      <c r="A11" s="36" t="str">
        <f>Plan1!D40</f>
        <v>Imposto de renda e contribuição social a recuperar</v>
      </c>
      <c r="B11" s="35">
        <v>11359</v>
      </c>
      <c r="C11" s="35">
        <v>36459</v>
      </c>
      <c r="D11" s="35">
        <v>25710</v>
      </c>
      <c r="E11" s="102">
        <v>21455</v>
      </c>
      <c r="F11" s="35">
        <v>21608</v>
      </c>
      <c r="G11" s="102">
        <v>27874</v>
      </c>
    </row>
    <row r="12" spans="1:7" x14ac:dyDescent="0.25">
      <c r="A12" s="36" t="str">
        <f>Plan1!D41</f>
        <v>Outros ativos</v>
      </c>
      <c r="B12" s="102">
        <v>13393</v>
      </c>
      <c r="C12" s="102">
        <v>15968</v>
      </c>
      <c r="D12" s="102">
        <v>17940</v>
      </c>
      <c r="E12" s="102">
        <v>27923</v>
      </c>
      <c r="F12" s="102">
        <v>30833</v>
      </c>
      <c r="G12" s="102">
        <v>38386</v>
      </c>
    </row>
    <row r="13" spans="1:7" x14ac:dyDescent="0.25">
      <c r="A13" s="34" t="str">
        <f>Plan1!D42</f>
        <v>Não circulante</v>
      </c>
      <c r="B13" s="37">
        <v>1486533</v>
      </c>
      <c r="C13" s="37">
        <v>1268712</v>
      </c>
      <c r="D13" s="37">
        <v>1282768</v>
      </c>
      <c r="E13" s="37">
        <v>3660219</v>
      </c>
      <c r="F13" s="37">
        <v>3652956</v>
      </c>
      <c r="G13" s="37">
        <f>SUM(G14:G21)</f>
        <v>3352468</v>
      </c>
    </row>
    <row r="14" spans="1:7" x14ac:dyDescent="0.25">
      <c r="A14" s="36" t="str">
        <f>Plan1!D43</f>
        <v>Tributos a recuperar</v>
      </c>
      <c r="B14" s="35">
        <v>1727</v>
      </c>
      <c r="C14" s="35">
        <v>2396</v>
      </c>
      <c r="D14" s="35">
        <v>7649</v>
      </c>
      <c r="E14" s="102">
        <v>1052503</v>
      </c>
      <c r="F14" s="35">
        <v>1064645</v>
      </c>
      <c r="G14" s="102">
        <v>794709</v>
      </c>
    </row>
    <row r="15" spans="1:7" x14ac:dyDescent="0.25">
      <c r="A15" s="36" t="str">
        <f>Plan1!D44</f>
        <v>Tributos diferidos</v>
      </c>
      <c r="B15" s="35">
        <v>440059</v>
      </c>
      <c r="C15" s="35">
        <v>398811</v>
      </c>
      <c r="D15" s="35">
        <v>370643</v>
      </c>
      <c r="E15" s="102">
        <v>0</v>
      </c>
      <c r="F15" s="35" t="s">
        <v>133</v>
      </c>
      <c r="G15" s="102" t="s">
        <v>133</v>
      </c>
    </row>
    <row r="16" spans="1:7" x14ac:dyDescent="0.25">
      <c r="A16" s="36" t="str">
        <f>Plan1!D45</f>
        <v>Depósitos judiciais</v>
      </c>
      <c r="B16" s="35">
        <v>50474</v>
      </c>
      <c r="C16" s="35">
        <v>52280</v>
      </c>
      <c r="D16" s="35">
        <v>67748</v>
      </c>
      <c r="E16" s="102">
        <v>70767</v>
      </c>
      <c r="F16" s="35">
        <v>72352</v>
      </c>
      <c r="G16" s="102">
        <v>75040</v>
      </c>
    </row>
    <row r="17" spans="1:7" x14ac:dyDescent="0.25">
      <c r="A17" s="36" t="str">
        <f>Plan1!D46</f>
        <v>Outros ativos</v>
      </c>
      <c r="B17" s="35">
        <v>4520</v>
      </c>
      <c r="C17" s="35">
        <v>3563</v>
      </c>
      <c r="D17" s="35">
        <v>2903</v>
      </c>
      <c r="E17" s="102">
        <v>2979</v>
      </c>
      <c r="F17" s="35">
        <v>2496</v>
      </c>
      <c r="G17" s="102">
        <v>1216</v>
      </c>
    </row>
    <row r="18" spans="1:7" x14ac:dyDescent="0.25">
      <c r="A18" s="36" t="str">
        <f>Plan1!D47</f>
        <v>Investimento</v>
      </c>
      <c r="B18" s="35">
        <v>49457</v>
      </c>
      <c r="C18" s="35" t="s">
        <v>133</v>
      </c>
      <c r="D18" s="35" t="s">
        <v>133</v>
      </c>
      <c r="E18" s="102">
        <v>0</v>
      </c>
      <c r="F18" s="35" t="s">
        <v>133</v>
      </c>
      <c r="G18" s="102" t="s">
        <v>133</v>
      </c>
    </row>
    <row r="19" spans="1:7" x14ac:dyDescent="0.25">
      <c r="A19" s="36" t="str">
        <f>Plan1!D48</f>
        <v>Imobilizado</v>
      </c>
      <c r="B19" s="35" t="s">
        <v>133</v>
      </c>
      <c r="C19" s="35">
        <v>612572</v>
      </c>
      <c r="D19" s="35">
        <v>636927</v>
      </c>
      <c r="E19" s="102">
        <v>644442</v>
      </c>
      <c r="F19" s="35">
        <v>665933</v>
      </c>
      <c r="G19" s="102">
        <v>692866</v>
      </c>
    </row>
    <row r="20" spans="1:7" x14ac:dyDescent="0.25">
      <c r="A20" s="36" t="str">
        <f>Plan1!D49</f>
        <v>Direito de uso – arrendamento mercantil</v>
      </c>
      <c r="B20" s="35">
        <v>780251</v>
      </c>
      <c r="C20" s="35" t="s">
        <v>134</v>
      </c>
      <c r="D20" s="35" t="s">
        <v>133</v>
      </c>
      <c r="E20" s="102">
        <v>1678309</v>
      </c>
      <c r="F20" s="35">
        <v>1640070</v>
      </c>
      <c r="G20" s="102">
        <v>1591716</v>
      </c>
    </row>
    <row r="21" spans="1:7" x14ac:dyDescent="0.25">
      <c r="A21" s="36" t="str">
        <f>Plan1!D50</f>
        <v>Intangível</v>
      </c>
      <c r="B21" s="35">
        <v>160045</v>
      </c>
      <c r="C21" s="35">
        <v>199090</v>
      </c>
      <c r="D21" s="35">
        <v>196898</v>
      </c>
      <c r="E21" s="102">
        <v>211219</v>
      </c>
      <c r="F21" s="35">
        <v>207460</v>
      </c>
      <c r="G21" s="102">
        <v>196921</v>
      </c>
    </row>
    <row r="22" spans="1:7" s="31" customFormat="1" x14ac:dyDescent="0.25">
      <c r="A22" s="24" t="str">
        <f>Plan1!D51</f>
        <v>Passivo</v>
      </c>
      <c r="B22" s="23">
        <v>3631176</v>
      </c>
      <c r="C22" s="23">
        <v>3394299</v>
      </c>
      <c r="D22" s="23">
        <v>3478337</v>
      </c>
      <c r="E22" s="23">
        <v>3568163</v>
      </c>
      <c r="F22" s="23">
        <v>5572110</v>
      </c>
      <c r="G22" s="23">
        <v>5547552</v>
      </c>
    </row>
    <row r="23" spans="1:7" x14ac:dyDescent="0.25">
      <c r="A23" s="118" t="str">
        <f>Plan1!D52</f>
        <v>Circulante</v>
      </c>
      <c r="B23" s="37">
        <v>1746409</v>
      </c>
      <c r="C23" s="37">
        <v>2022855</v>
      </c>
      <c r="D23" s="37">
        <v>1750068</v>
      </c>
      <c r="E23" s="37">
        <v>1213379</v>
      </c>
      <c r="F23" s="37">
        <v>1238059</v>
      </c>
      <c r="G23" s="37">
        <f>SUM(G24:G31)</f>
        <v>1224875</v>
      </c>
    </row>
    <row r="24" spans="1:7" x14ac:dyDescent="0.25">
      <c r="A24" s="38" t="str">
        <f>Plan1!D53</f>
        <v>Arrendamento mercantil</v>
      </c>
      <c r="B24" s="35">
        <v>287</v>
      </c>
      <c r="C24" s="35">
        <v>257</v>
      </c>
      <c r="D24" s="35">
        <v>230</v>
      </c>
      <c r="E24" s="102">
        <v>313384</v>
      </c>
      <c r="F24" s="35">
        <v>319121</v>
      </c>
      <c r="G24" s="102">
        <v>321224</v>
      </c>
    </row>
    <row r="25" spans="1:7" x14ac:dyDescent="0.25">
      <c r="A25" s="38" t="str">
        <f>Plan1!D54</f>
        <v>Fornecedores</v>
      </c>
      <c r="B25" s="35">
        <v>609005</v>
      </c>
      <c r="C25" s="35">
        <v>686193</v>
      </c>
      <c r="D25" s="35">
        <v>678846</v>
      </c>
      <c r="E25" s="102">
        <v>569391</v>
      </c>
      <c r="F25" s="35">
        <v>627419</v>
      </c>
      <c r="G25" s="102">
        <v>581978</v>
      </c>
    </row>
    <row r="26" spans="1:7" x14ac:dyDescent="0.25">
      <c r="A26" s="38" t="str">
        <f>Plan1!D55</f>
        <v>Derivativos</v>
      </c>
      <c r="B26" s="35">
        <v>128302</v>
      </c>
      <c r="C26" s="35">
        <v>74</v>
      </c>
      <c r="D26" s="35">
        <v>403</v>
      </c>
      <c r="E26" s="102">
        <v>0</v>
      </c>
      <c r="F26" s="35">
        <v>2532</v>
      </c>
      <c r="G26" s="102" t="s">
        <v>134</v>
      </c>
    </row>
    <row r="27" spans="1:7" x14ac:dyDescent="0.25">
      <c r="A27" s="38" t="str">
        <f>Plan1!D57</f>
        <v>Obrigações trabalhistas</v>
      </c>
      <c r="B27" s="35">
        <v>104360</v>
      </c>
      <c r="C27" s="35">
        <v>136866</v>
      </c>
      <c r="D27" s="35">
        <v>130922</v>
      </c>
      <c r="E27" s="102">
        <v>144494</v>
      </c>
      <c r="F27" s="35">
        <v>115172</v>
      </c>
      <c r="G27" s="102">
        <v>135177</v>
      </c>
    </row>
    <row r="28" spans="1:7" x14ac:dyDescent="0.25">
      <c r="A28" s="38" t="str">
        <f>Plan1!D58</f>
        <v>Partes relacionadas</v>
      </c>
      <c r="B28" s="35">
        <v>694914</v>
      </c>
      <c r="C28" s="35">
        <v>980051</v>
      </c>
      <c r="D28" s="35">
        <v>711575</v>
      </c>
      <c r="E28" s="102">
        <v>118670</v>
      </c>
      <c r="F28" s="35">
        <v>52348</v>
      </c>
      <c r="G28" s="102">
        <v>92627</v>
      </c>
    </row>
    <row r="29" spans="1:7" x14ac:dyDescent="0.25">
      <c r="A29" s="38" t="str">
        <f>Plan1!D59</f>
        <v>Tributos a recolher</v>
      </c>
      <c r="B29" s="35">
        <v>173242</v>
      </c>
      <c r="C29" s="35">
        <v>181170</v>
      </c>
      <c r="D29" s="35">
        <v>160929</v>
      </c>
      <c r="E29" s="102">
        <v>44124</v>
      </c>
      <c r="F29" s="35">
        <v>86908</v>
      </c>
      <c r="G29" s="102">
        <v>56368</v>
      </c>
    </row>
    <row r="30" spans="1:7" x14ac:dyDescent="0.25">
      <c r="A30" s="38" t="str">
        <f>Plan1!D60</f>
        <v>Imposto de renda e contribuição social a recolher</v>
      </c>
      <c r="B30" s="35">
        <v>348</v>
      </c>
      <c r="C30" s="35">
        <v>3014</v>
      </c>
      <c r="D30" s="35">
        <v>26566</v>
      </c>
      <c r="E30" s="102">
        <v>1566</v>
      </c>
      <c r="F30" s="35">
        <v>5710</v>
      </c>
      <c r="G30" s="102">
        <v>9179</v>
      </c>
    </row>
    <row r="31" spans="1:7" x14ac:dyDescent="0.25">
      <c r="A31" s="38" t="str">
        <f>Plan1!D61</f>
        <v>Outros passivos</v>
      </c>
      <c r="B31" s="35">
        <v>35951</v>
      </c>
      <c r="C31" s="35">
        <v>35230</v>
      </c>
      <c r="D31" s="35">
        <v>40597</v>
      </c>
      <c r="E31" s="102">
        <v>21750</v>
      </c>
      <c r="F31" s="35">
        <v>28849</v>
      </c>
      <c r="G31" s="102">
        <v>28322</v>
      </c>
    </row>
    <row r="32" spans="1:7" x14ac:dyDescent="0.25">
      <c r="A32" s="34" t="str">
        <f>Plan1!D62</f>
        <v>Não circulante</v>
      </c>
      <c r="B32" s="37">
        <v>1058479</v>
      </c>
      <c r="C32" s="37">
        <v>364931</v>
      </c>
      <c r="D32" s="37">
        <v>613230</v>
      </c>
      <c r="E32" s="37">
        <v>2354784</v>
      </c>
      <c r="F32" s="37">
        <v>2447211</v>
      </c>
      <c r="G32" s="37">
        <f>SUM(G33:G39)</f>
        <v>2410656</v>
      </c>
    </row>
    <row r="33" spans="1:7" x14ac:dyDescent="0.25">
      <c r="A33" s="38" t="str">
        <f>Plan1!D63</f>
        <v>Arrendamento mercantil</v>
      </c>
      <c r="B33" s="35">
        <v>2105</v>
      </c>
      <c r="C33" s="35">
        <v>1848</v>
      </c>
      <c r="D33" s="35">
        <v>1618</v>
      </c>
      <c r="E33" s="102">
        <v>1375189</v>
      </c>
      <c r="F33" s="35">
        <v>1343522</v>
      </c>
      <c r="G33" s="102">
        <v>1303601</v>
      </c>
    </row>
    <row r="34" spans="1:7" x14ac:dyDescent="0.25">
      <c r="A34" s="38" t="str">
        <f>Plan1!D64</f>
        <v>Partes relacionadas</v>
      </c>
      <c r="B34" s="35">
        <v>690606</v>
      </c>
      <c r="C34" s="35" t="s">
        <v>134</v>
      </c>
      <c r="D34" s="35">
        <v>313450</v>
      </c>
      <c r="E34" s="102">
        <v>662450</v>
      </c>
      <c r="F34" s="35">
        <v>782450</v>
      </c>
      <c r="G34" s="102">
        <v>782450</v>
      </c>
    </row>
    <row r="35" spans="1:7" x14ac:dyDescent="0.25">
      <c r="A35" s="38" t="str">
        <f>Plan1!D65</f>
        <v>Obrigações trabalhistas</v>
      </c>
      <c r="B35" s="35">
        <v>5199</v>
      </c>
      <c r="C35" s="35">
        <v>3971</v>
      </c>
      <c r="D35" s="35">
        <v>4058</v>
      </c>
      <c r="E35" s="102">
        <v>3278</v>
      </c>
      <c r="F35" s="35">
        <v>3196</v>
      </c>
      <c r="G35" s="102">
        <v>2193</v>
      </c>
    </row>
    <row r="36" spans="1:7" x14ac:dyDescent="0.25">
      <c r="A36" s="38" t="str">
        <f>Plan1!D66</f>
        <v>Provisão para riscos tributários, cíveis e trabalhistas</v>
      </c>
      <c r="B36" s="35">
        <v>319649</v>
      </c>
      <c r="C36" s="35">
        <v>321034</v>
      </c>
      <c r="D36" s="35">
        <v>262607</v>
      </c>
      <c r="E36" s="102">
        <v>268228</v>
      </c>
      <c r="F36" s="35">
        <v>266626</v>
      </c>
      <c r="G36" s="102">
        <v>259974</v>
      </c>
    </row>
    <row r="37" spans="1:7" x14ac:dyDescent="0.25">
      <c r="A37" s="38" t="str">
        <f>Plan1!D67</f>
        <v xml:space="preserve">Tributos a recolher </v>
      </c>
      <c r="B37" s="35" t="s">
        <v>134</v>
      </c>
      <c r="C37" s="35" t="s">
        <v>134</v>
      </c>
      <c r="D37" s="35" t="s">
        <v>134</v>
      </c>
      <c r="F37" s="35">
        <v>58</v>
      </c>
      <c r="G37" s="102">
        <v>681</v>
      </c>
    </row>
    <row r="38" spans="1:7" x14ac:dyDescent="0.25">
      <c r="A38" s="38" t="str">
        <f>Plan1!D68</f>
        <v>Tributos diferidos</v>
      </c>
      <c r="B38" s="35" t="s">
        <v>134</v>
      </c>
      <c r="C38" s="35" t="s">
        <v>134</v>
      </c>
      <c r="D38" s="35" t="s">
        <v>134</v>
      </c>
      <c r="E38" s="102">
        <v>14274</v>
      </c>
      <c r="F38" s="35">
        <v>21999</v>
      </c>
      <c r="G38" s="102">
        <v>31836</v>
      </c>
    </row>
    <row r="39" spans="1:7" x14ac:dyDescent="0.25">
      <c r="A39" s="39" t="str">
        <f>Plan1!D69</f>
        <v>Outros passivos</v>
      </c>
      <c r="B39" s="35">
        <v>40920</v>
      </c>
      <c r="C39" s="35">
        <v>38078</v>
      </c>
      <c r="D39" s="35">
        <v>31497</v>
      </c>
      <c r="E39" s="102">
        <v>31365</v>
      </c>
      <c r="F39" s="35">
        <v>29360</v>
      </c>
      <c r="G39" s="102">
        <v>29921</v>
      </c>
    </row>
    <row r="40" spans="1:7" x14ac:dyDescent="0.25">
      <c r="A40" s="34" t="str">
        <f>Plan1!D70</f>
        <v>Patrimônio líquido</v>
      </c>
      <c r="B40" s="37">
        <v>826288</v>
      </c>
      <c r="C40" s="37">
        <v>1006513</v>
      </c>
      <c r="D40" s="37">
        <v>1115039</v>
      </c>
      <c r="E40" s="37">
        <v>1864510</v>
      </c>
      <c r="F40" s="37">
        <v>1886840</v>
      </c>
      <c r="G40" s="37">
        <v>1912021</v>
      </c>
    </row>
    <row r="41" spans="1:7" x14ac:dyDescent="0.25">
      <c r="A41" s="38" t="str">
        <f>Plan1!D71</f>
        <v>Capital social</v>
      </c>
      <c r="B41" s="40">
        <v>890712</v>
      </c>
      <c r="C41" s="40">
        <v>1035720</v>
      </c>
      <c r="D41" s="40">
        <v>1035720</v>
      </c>
      <c r="E41" s="40">
        <v>1035720</v>
      </c>
      <c r="F41" s="40">
        <v>1035720</v>
      </c>
      <c r="G41" s="40">
        <v>1035720</v>
      </c>
    </row>
    <row r="42" spans="1:7" x14ac:dyDescent="0.25">
      <c r="A42" s="38" t="str">
        <f>Plan1!D72</f>
        <v>Reserva de capital</v>
      </c>
      <c r="B42" s="40">
        <v>10516</v>
      </c>
      <c r="C42" s="40">
        <v>10516</v>
      </c>
      <c r="D42" s="40">
        <v>10516</v>
      </c>
      <c r="E42" s="40">
        <v>10516</v>
      </c>
      <c r="F42" s="40">
        <v>10516</v>
      </c>
      <c r="G42" s="40">
        <v>10516</v>
      </c>
    </row>
    <row r="43" spans="1:7" x14ac:dyDescent="0.25">
      <c r="A43" s="38" t="str">
        <f>Plan1!D73</f>
        <v>Lucros acumulados</v>
      </c>
      <c r="B43" s="35">
        <v>-70882</v>
      </c>
      <c r="C43" s="35">
        <v>-39675</v>
      </c>
      <c r="D43" s="40">
        <v>65042</v>
      </c>
      <c r="E43" s="40">
        <v>816479</v>
      </c>
      <c r="F43" s="40">
        <v>842247</v>
      </c>
      <c r="G43" s="40">
        <v>861354</v>
      </c>
    </row>
    <row r="44" spans="1:7" x14ac:dyDescent="0.25">
      <c r="A44" s="38" t="str">
        <f>Plan1!D74</f>
        <v>Resultados abrangentes</v>
      </c>
      <c r="B44" s="35">
        <v>-4067</v>
      </c>
      <c r="C44" s="35">
        <v>-49</v>
      </c>
      <c r="D44" s="40">
        <v>3759</v>
      </c>
      <c r="E44" s="40">
        <v>1793</v>
      </c>
      <c r="F44" s="35">
        <v>-1644</v>
      </c>
      <c r="G44" s="102">
        <v>4429</v>
      </c>
    </row>
    <row r="45" spans="1:7" x14ac:dyDescent="0.25">
      <c r="A45" s="41" t="str">
        <f>Plan1!D75</f>
        <v>Não controladores</v>
      </c>
      <c r="B45" s="42">
        <v>9</v>
      </c>
      <c r="C45" s="42">
        <v>1</v>
      </c>
      <c r="D45" s="42">
        <v>2</v>
      </c>
      <c r="E45" s="42">
        <v>2</v>
      </c>
      <c r="F45" s="42">
        <v>1</v>
      </c>
      <c r="G45" s="42">
        <v>2</v>
      </c>
    </row>
    <row r="46" spans="1:7" x14ac:dyDescent="0.25">
      <c r="A46" s="11"/>
      <c r="B46" s="11"/>
      <c r="C46" s="11"/>
      <c r="D46" s="11"/>
      <c r="E46" s="103"/>
      <c r="F46" s="11"/>
      <c r="G46" s="103"/>
    </row>
    <row r="47" spans="1:7" x14ac:dyDescent="0.25">
      <c r="A47" s="11"/>
      <c r="B47" s="11"/>
      <c r="C47" s="11"/>
      <c r="D47" s="11"/>
      <c r="E47" s="103"/>
      <c r="F47" s="11"/>
      <c r="G47" s="103"/>
    </row>
    <row r="48" spans="1:7" x14ac:dyDescent="0.25">
      <c r="A48" s="43" t="s">
        <v>63</v>
      </c>
      <c r="B48" s="11"/>
      <c r="C48" s="11"/>
      <c r="D48" s="11"/>
      <c r="E48" s="103"/>
      <c r="F48" s="11"/>
      <c r="G48" s="103"/>
    </row>
    <row r="49" spans="1:7" x14ac:dyDescent="0.25">
      <c r="A49" s="11"/>
      <c r="B49" s="11"/>
      <c r="C49" s="11"/>
      <c r="D49" s="11"/>
      <c r="E49" s="103"/>
      <c r="F49" s="11"/>
      <c r="G49" s="103"/>
    </row>
  </sheetData>
  <hyperlinks>
    <hyperlink ref="A1" location="'Índice | Index'!A1" display="Índice | Index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showGridLines="0" zoomScaleNormal="100" workbookViewId="0">
      <selection activeCell="G30" sqref="G30"/>
    </sheetView>
  </sheetViews>
  <sheetFormatPr defaultRowHeight="15" x14ac:dyDescent="0.25"/>
  <cols>
    <col min="1" max="1" width="62" style="77" customWidth="1"/>
    <col min="2" max="2" width="10.7109375" bestFit="1" customWidth="1"/>
    <col min="3" max="3" width="14.7109375" bestFit="1" customWidth="1"/>
    <col min="4" max="4" width="11" style="101" customWidth="1"/>
    <col min="5" max="5" width="15" style="101" customWidth="1"/>
    <col min="6" max="6" width="11" style="101" customWidth="1"/>
    <col min="7" max="7" width="11" bestFit="1" customWidth="1"/>
    <col min="8" max="8" width="11" style="101" customWidth="1"/>
    <col min="9" max="9" width="11.85546875" bestFit="1" customWidth="1"/>
    <col min="10" max="10" width="11.85546875" style="101" bestFit="1" customWidth="1"/>
  </cols>
  <sheetData>
    <row r="1" spans="1:10" ht="15.75" x14ac:dyDescent="0.25">
      <c r="A1" s="20" t="s">
        <v>29</v>
      </c>
      <c r="D1" s="119"/>
    </row>
    <row r="2" spans="1:10" x14ac:dyDescent="0.25">
      <c r="A2" s="3" t="str">
        <f>Plan1!D90</f>
        <v>Fluxo de caixa (R$ milhares)</v>
      </c>
      <c r="B2" s="96" t="s">
        <v>269</v>
      </c>
      <c r="C2" s="96" t="s">
        <v>270</v>
      </c>
      <c r="D2" s="96" t="s">
        <v>253</v>
      </c>
      <c r="E2" s="96" t="s">
        <v>255</v>
      </c>
      <c r="F2" s="96" t="s">
        <v>257</v>
      </c>
      <c r="G2" s="96" t="s">
        <v>259</v>
      </c>
      <c r="H2" s="96" t="s">
        <v>267</v>
      </c>
      <c r="I2" s="96" t="s">
        <v>261</v>
      </c>
      <c r="J2" s="96" t="str">
        <f>Plan1!S3</f>
        <v>30/09/2019</v>
      </c>
    </row>
    <row r="3" spans="1:10" s="31" customFormat="1" x14ac:dyDescent="0.25">
      <c r="A3" s="46" t="str">
        <f>Plan1!D91</f>
        <v>Lucro (prejuízo) líquido</v>
      </c>
      <c r="B3" s="35">
        <v>-204914</v>
      </c>
      <c r="C3" s="35">
        <v>141547</v>
      </c>
      <c r="D3" s="102">
        <v>-88483</v>
      </c>
      <c r="E3" s="102">
        <v>-35946</v>
      </c>
      <c r="F3" s="102">
        <v>3725</v>
      </c>
      <c r="G3" s="35">
        <v>225550</v>
      </c>
      <c r="H3" s="102">
        <v>1139044</v>
      </c>
      <c r="I3" s="35">
        <v>1178579</v>
      </c>
      <c r="J3" s="102">
        <v>1207624</v>
      </c>
    </row>
    <row r="4" spans="1:10" x14ac:dyDescent="0.25">
      <c r="A4" s="46" t="str">
        <f>Plan1!D92</f>
        <v>Ajuste para conciliação do lucro liquido</v>
      </c>
      <c r="B4" s="35"/>
      <c r="C4" s="35"/>
      <c r="D4" s="102"/>
      <c r="E4" s="102"/>
      <c r="F4" s="102"/>
      <c r="G4" s="35"/>
      <c r="H4" s="102"/>
      <c r="I4" s="35"/>
      <c r="J4" s="102"/>
    </row>
    <row r="5" spans="1:10" ht="15.75" x14ac:dyDescent="0.25">
      <c r="A5" s="36" t="str">
        <f>Plan1!D93</f>
        <v>Depreciação e amortização</v>
      </c>
      <c r="B5" s="35">
        <v>202684</v>
      </c>
      <c r="C5" s="35">
        <v>197897</v>
      </c>
      <c r="D5" s="102">
        <v>52685</v>
      </c>
      <c r="E5" s="120" t="s">
        <v>292</v>
      </c>
      <c r="F5" s="102">
        <v>159515</v>
      </c>
      <c r="G5" s="35">
        <v>205224</v>
      </c>
      <c r="H5" s="102">
        <v>129593</v>
      </c>
      <c r="I5" s="35">
        <v>260596</v>
      </c>
      <c r="J5" s="102">
        <v>392684</v>
      </c>
    </row>
    <row r="6" spans="1:10" ht="15.75" x14ac:dyDescent="0.25">
      <c r="A6" s="36" t="str">
        <f>Plan1!D94</f>
        <v>Perda na venda ou baixa do imobilizado e intangível</v>
      </c>
      <c r="B6" s="35">
        <v>53157</v>
      </c>
      <c r="C6" s="35">
        <v>20623</v>
      </c>
      <c r="D6" s="102">
        <v>3282</v>
      </c>
      <c r="E6" s="121" t="s">
        <v>293</v>
      </c>
      <c r="F6" s="102">
        <v>10047</v>
      </c>
      <c r="G6" s="35">
        <v>38504</v>
      </c>
      <c r="H6" s="102">
        <v>5527</v>
      </c>
      <c r="I6" s="35">
        <v>13898</v>
      </c>
      <c r="J6" s="102">
        <v>19541</v>
      </c>
    </row>
    <row r="7" spans="1:10" x14ac:dyDescent="0.25">
      <c r="A7" s="36" t="str">
        <f>Plan1!D95</f>
        <v>Provisão para redução ao valor recuperável do imobilizado e intangível</v>
      </c>
      <c r="B7" s="35">
        <v>-47714</v>
      </c>
      <c r="C7" s="35">
        <v>8849</v>
      </c>
      <c r="D7" s="102">
        <v>0</v>
      </c>
      <c r="E7" s="102">
        <v>-4510</v>
      </c>
      <c r="F7" s="102">
        <v>-5822</v>
      </c>
      <c r="G7" s="35">
        <v>-24561</v>
      </c>
      <c r="H7" s="102">
        <v>-6177</v>
      </c>
      <c r="I7" s="35">
        <v>-15437</v>
      </c>
      <c r="J7" s="102">
        <v>-21101</v>
      </c>
    </row>
    <row r="8" spans="1:10" x14ac:dyDescent="0.25">
      <c r="A8" s="36" t="str">
        <f>Plan1!D96</f>
        <v>Provisão para perdas de crédito esperadas</v>
      </c>
      <c r="B8" s="35">
        <v>15480</v>
      </c>
      <c r="C8" s="35">
        <v>-2258</v>
      </c>
      <c r="D8" s="102">
        <v>2863</v>
      </c>
      <c r="E8" s="102">
        <v>2214</v>
      </c>
      <c r="F8" s="102">
        <v>1967</v>
      </c>
      <c r="G8" s="35">
        <v>318</v>
      </c>
      <c r="H8" s="102">
        <v>881</v>
      </c>
      <c r="I8" s="35">
        <v>-1589</v>
      </c>
      <c r="J8" s="102">
        <v>-1634</v>
      </c>
    </row>
    <row r="9" spans="1:10" x14ac:dyDescent="0.25">
      <c r="A9" s="36" t="str">
        <f>Plan1!D97</f>
        <v>Ajuste a valor presente das contas a receber e de fornecedores</v>
      </c>
      <c r="B9" s="35">
        <v>2440</v>
      </c>
      <c r="C9" s="35">
        <v>-4841</v>
      </c>
      <c r="D9" s="102">
        <v>-1847</v>
      </c>
      <c r="E9" s="102"/>
      <c r="F9" s="102"/>
      <c r="G9" s="111">
        <v>1463</v>
      </c>
      <c r="H9" s="111">
        <v>-2056</v>
      </c>
    </row>
    <row r="10" spans="1:10" x14ac:dyDescent="0.25">
      <c r="A10" s="36" t="str">
        <f>Plan1!D98</f>
        <v>Provisões para riscos tributários, cíveis e trabalhistas</v>
      </c>
      <c r="B10" s="35">
        <v>18796</v>
      </c>
      <c r="C10" s="35">
        <v>50795</v>
      </c>
      <c r="D10" s="102">
        <v>14219</v>
      </c>
      <c r="E10" s="102">
        <v>16820</v>
      </c>
      <c r="F10" s="102">
        <v>22102</v>
      </c>
      <c r="G10" s="35">
        <v>973</v>
      </c>
      <c r="H10" s="102">
        <v>8508</v>
      </c>
      <c r="I10" s="111">
        <v>7755</v>
      </c>
      <c r="J10" s="102">
        <v>7357</v>
      </c>
    </row>
    <row r="11" spans="1:10" x14ac:dyDescent="0.25">
      <c r="A11" s="36" t="str">
        <f>Plan1!D99</f>
        <v>Atualização de depósitos judiciais</v>
      </c>
      <c r="B11" s="35">
        <v>-2599</v>
      </c>
      <c r="C11" s="35">
        <v>-2250</v>
      </c>
      <c r="D11" s="102">
        <v>-463</v>
      </c>
      <c r="E11" s="102">
        <v>-1434</v>
      </c>
      <c r="F11" s="102">
        <v>-3662</v>
      </c>
      <c r="G11" s="35">
        <v>-1353</v>
      </c>
      <c r="H11" s="102">
        <v>-748</v>
      </c>
      <c r="I11" s="35">
        <v>-1511</v>
      </c>
      <c r="J11" s="102">
        <v>-2273</v>
      </c>
    </row>
    <row r="12" spans="1:10" x14ac:dyDescent="0.25">
      <c r="A12" s="36" t="str">
        <f>Plan1!D100</f>
        <v>Provisão para perda nos estoques</v>
      </c>
      <c r="B12" s="35">
        <v>48308</v>
      </c>
      <c r="C12" s="35">
        <v>59706</v>
      </c>
      <c r="D12" s="102">
        <v>11231</v>
      </c>
      <c r="E12" s="102">
        <v>23437</v>
      </c>
      <c r="F12" s="102">
        <v>32403</v>
      </c>
      <c r="G12" s="35">
        <v>53013</v>
      </c>
      <c r="H12" s="102">
        <v>9030</v>
      </c>
      <c r="I12" s="35">
        <v>19726</v>
      </c>
      <c r="J12" s="102">
        <v>21259</v>
      </c>
    </row>
    <row r="13" spans="1:10" x14ac:dyDescent="0.25">
      <c r="A13" s="36" t="str">
        <f>Plan1!D101</f>
        <v>Juros sobre arrendamentos</v>
      </c>
      <c r="B13" s="35">
        <v>0</v>
      </c>
      <c r="C13" s="35">
        <v>0</v>
      </c>
      <c r="D13" s="102"/>
      <c r="E13" s="102"/>
      <c r="F13" s="102"/>
      <c r="G13" s="35" t="s">
        <v>62</v>
      </c>
      <c r="H13" s="102">
        <v>18524</v>
      </c>
      <c r="I13" s="35">
        <v>37251</v>
      </c>
      <c r="J13" s="102">
        <v>55126</v>
      </c>
    </row>
    <row r="14" spans="1:10" x14ac:dyDescent="0.25">
      <c r="A14" s="36" t="str">
        <f>Plan1!D102</f>
        <v>Juros sobre empréstimos</v>
      </c>
      <c r="B14" s="35">
        <v>96056</v>
      </c>
      <c r="C14" s="35">
        <v>69318</v>
      </c>
      <c r="D14" s="102">
        <v>6889</v>
      </c>
      <c r="E14" s="102">
        <v>15633</v>
      </c>
      <c r="F14" s="102">
        <v>28527</v>
      </c>
      <c r="G14" s="35">
        <v>41149</v>
      </c>
      <c r="H14" s="102">
        <v>11191</v>
      </c>
      <c r="I14" s="35">
        <v>30748</v>
      </c>
      <c r="J14" s="102">
        <v>51227</v>
      </c>
    </row>
    <row r="15" spans="1:10" x14ac:dyDescent="0.25">
      <c r="A15" s="36" t="str">
        <f>Plan1!D103</f>
        <v>Variação cambial sobre empréstimos</v>
      </c>
      <c r="B15" s="35">
        <v>-219353</v>
      </c>
      <c r="C15" s="35">
        <v>26262</v>
      </c>
      <c r="D15" s="102">
        <v>12575</v>
      </c>
      <c r="E15" s="102">
        <v>94570</v>
      </c>
      <c r="F15" s="102">
        <v>114647</v>
      </c>
      <c r="G15" s="35">
        <v>86273</v>
      </c>
      <c r="H15" s="102">
        <v>-32370</v>
      </c>
      <c r="I15" s="35">
        <v>-32371</v>
      </c>
      <c r="J15" s="102">
        <v>-32371</v>
      </c>
    </row>
    <row r="16" spans="1:10" x14ac:dyDescent="0.25">
      <c r="A16" s="36" t="str">
        <f>Plan1!D104</f>
        <v>Derivativos</v>
      </c>
      <c r="B16" s="35">
        <v>11767</v>
      </c>
      <c r="C16" s="35">
        <v>47385</v>
      </c>
      <c r="D16" s="102">
        <v>2407</v>
      </c>
      <c r="E16" s="102">
        <v>-42077</v>
      </c>
      <c r="F16" s="102">
        <v>-63350</v>
      </c>
      <c r="G16" s="35">
        <v>-23204</v>
      </c>
      <c r="H16" s="102">
        <v>41344</v>
      </c>
      <c r="I16" s="35">
        <v>41344</v>
      </c>
      <c r="J16" s="102">
        <v>41343</v>
      </c>
    </row>
    <row r="17" spans="1:10" x14ac:dyDescent="0.25">
      <c r="A17" s="36" t="str">
        <f>Plan1!D105</f>
        <v xml:space="preserve">Ganho em processos judiciais – Créditos extemporâneos de PIS/Cofins </v>
      </c>
      <c r="B17" s="35">
        <v>0</v>
      </c>
      <c r="C17" s="35">
        <v>0</v>
      </c>
      <c r="D17" s="102"/>
      <c r="E17" s="102">
        <v>0</v>
      </c>
      <c r="F17" s="102">
        <v>0</v>
      </c>
      <c r="G17" s="35">
        <v>0</v>
      </c>
      <c r="H17" s="102">
        <v>-1244973</v>
      </c>
      <c r="I17" s="35">
        <v>-1253332</v>
      </c>
      <c r="J17" s="102">
        <v>-1271591</v>
      </c>
    </row>
    <row r="18" spans="1:10" x14ac:dyDescent="0.25">
      <c r="A18" s="48" t="str">
        <f>Plan1!D106</f>
        <v>Lucro líquido ajustado</v>
      </c>
      <c r="B18" s="49">
        <v>-25892</v>
      </c>
      <c r="C18" s="49">
        <v>613033</v>
      </c>
      <c r="D18" s="49">
        <v>15358</v>
      </c>
      <c r="E18" s="49">
        <v>182854</v>
      </c>
      <c r="F18" s="49">
        <v>300099</v>
      </c>
      <c r="G18" s="49">
        <v>603349</v>
      </c>
      <c r="H18" s="49">
        <v>77318</v>
      </c>
      <c r="I18" s="49">
        <v>285657</v>
      </c>
      <c r="J18" s="49">
        <f>SUM(J3:J17)</f>
        <v>467191</v>
      </c>
    </row>
    <row r="19" spans="1:10" x14ac:dyDescent="0.25">
      <c r="A19" s="46" t="str">
        <f>Plan1!D107</f>
        <v>Variação dos ativos e passivos</v>
      </c>
      <c r="B19" s="35"/>
      <c r="C19" s="35"/>
      <c r="D19" s="102"/>
      <c r="E19" s="102"/>
      <c r="F19" s="102"/>
      <c r="G19" s="35"/>
      <c r="H19" s="102"/>
      <c r="I19" s="35"/>
      <c r="J19" s="102"/>
    </row>
    <row r="20" spans="1:10" x14ac:dyDescent="0.25">
      <c r="A20" s="36" t="str">
        <f>Plan1!D108</f>
        <v>Contas a receber de clientes</v>
      </c>
      <c r="B20" s="35">
        <v>-115530</v>
      </c>
      <c r="C20" s="35">
        <v>-44495</v>
      </c>
      <c r="D20" s="102">
        <v>367817</v>
      </c>
      <c r="E20" s="102">
        <v>237140</v>
      </c>
      <c r="F20" s="102">
        <v>268292</v>
      </c>
      <c r="G20" s="35">
        <v>-73439</v>
      </c>
      <c r="H20" s="102">
        <v>389913</v>
      </c>
      <c r="I20" s="35">
        <v>208609</v>
      </c>
      <c r="J20" s="102">
        <v>312781</v>
      </c>
    </row>
    <row r="21" spans="1:10" x14ac:dyDescent="0.25">
      <c r="A21" s="36" t="str">
        <f>Plan1!D109</f>
        <v>Derivativos</v>
      </c>
      <c r="B21" s="35">
        <v>368510</v>
      </c>
      <c r="C21" s="35">
        <v>0</v>
      </c>
      <c r="D21" s="102"/>
      <c r="E21" s="102"/>
      <c r="F21" s="102"/>
      <c r="G21" s="35" t="s">
        <v>62</v>
      </c>
      <c r="H21" s="102"/>
      <c r="I21" s="35">
        <v>0</v>
      </c>
      <c r="J21" s="102">
        <v>0</v>
      </c>
    </row>
    <row r="22" spans="1:10" ht="15.75" x14ac:dyDescent="0.25">
      <c r="A22" s="36" t="str">
        <f>Plan1!D110</f>
        <v>Partes relacionadas</v>
      </c>
      <c r="B22" s="35">
        <v>-58945</v>
      </c>
      <c r="C22" s="35">
        <v>2606</v>
      </c>
      <c r="D22" s="102">
        <v>47392</v>
      </c>
      <c r="E22" s="124" t="s">
        <v>319</v>
      </c>
      <c r="F22" s="102">
        <v>-10807</v>
      </c>
      <c r="G22" s="35">
        <v>-14561</v>
      </c>
      <c r="H22" s="102">
        <v>48636</v>
      </c>
      <c r="I22" s="35">
        <v>-10900</v>
      </c>
      <c r="J22" s="102">
        <v>8896</v>
      </c>
    </row>
    <row r="23" spans="1:10" x14ac:dyDescent="0.25">
      <c r="A23" s="36" t="str">
        <f>Plan1!D111</f>
        <v>Estoques</v>
      </c>
      <c r="B23" s="35">
        <v>97376</v>
      </c>
      <c r="C23" s="35">
        <v>-5770</v>
      </c>
      <c r="D23" s="102">
        <v>-103198</v>
      </c>
      <c r="E23" s="102">
        <v>-107999</v>
      </c>
      <c r="F23" s="102">
        <v>-82056</v>
      </c>
      <c r="G23" s="35">
        <v>-64200</v>
      </c>
      <c r="H23" s="102">
        <v>-123618</v>
      </c>
      <c r="I23" s="35">
        <v>-134792</v>
      </c>
      <c r="J23" s="102">
        <v>-117562</v>
      </c>
    </row>
    <row r="24" spans="1:10" x14ac:dyDescent="0.25">
      <c r="A24" s="36" t="str">
        <f>Plan1!D112</f>
        <v>Tributos a recuperar</v>
      </c>
      <c r="B24" s="35">
        <v>51814</v>
      </c>
      <c r="C24" s="35">
        <v>-17821</v>
      </c>
      <c r="D24" s="102">
        <v>-111732</v>
      </c>
      <c r="E24" s="102">
        <v>-174002</v>
      </c>
      <c r="F24" s="102">
        <v>22712</v>
      </c>
      <c r="G24" s="35">
        <v>27952</v>
      </c>
      <c r="H24" s="102">
        <v>-218</v>
      </c>
      <c r="I24" s="35">
        <v>9594</v>
      </c>
      <c r="J24" s="102">
        <v>16632</v>
      </c>
    </row>
    <row r="25" spans="1:10" x14ac:dyDescent="0.25">
      <c r="A25" s="36" t="str">
        <f>Plan1!D113</f>
        <v>Outros créditos</v>
      </c>
      <c r="B25" s="35">
        <v>6170</v>
      </c>
      <c r="C25" s="35">
        <v>-1618</v>
      </c>
      <c r="D25" s="102">
        <v>-11723</v>
      </c>
      <c r="E25" s="102">
        <v>-13705</v>
      </c>
      <c r="F25" s="102">
        <v>-10554</v>
      </c>
      <c r="G25" s="35">
        <v>-1312</v>
      </c>
      <c r="H25" s="102">
        <v>-9682</v>
      </c>
      <c r="I25" s="35">
        <v>-12486</v>
      </c>
      <c r="J25" s="102">
        <v>-18759</v>
      </c>
    </row>
    <row r="26" spans="1:10" x14ac:dyDescent="0.25">
      <c r="A26" s="36" t="str">
        <f>Plan1!D114</f>
        <v>Depósitos judiciais</v>
      </c>
      <c r="B26" s="35">
        <v>6686</v>
      </c>
      <c r="C26" s="35">
        <v>-1806</v>
      </c>
      <c r="D26" s="102">
        <v>-12068</v>
      </c>
      <c r="E26" s="102">
        <v>-36084</v>
      </c>
      <c r="F26" s="102">
        <v>-39860</v>
      </c>
      <c r="G26" s="35">
        <v>-50321</v>
      </c>
      <c r="H26" s="102">
        <v>-2937</v>
      </c>
      <c r="I26" s="35">
        <v>-4438</v>
      </c>
      <c r="J26" s="102">
        <v>-7043</v>
      </c>
    </row>
    <row r="27" spans="1:10" x14ac:dyDescent="0.25">
      <c r="A27" s="36" t="str">
        <f>Plan1!D115</f>
        <v>Fornecedores</v>
      </c>
      <c r="B27" s="35">
        <v>24516</v>
      </c>
      <c r="C27" s="35">
        <v>74319</v>
      </c>
      <c r="D27" s="102">
        <v>-136996</v>
      </c>
      <c r="E27" s="102">
        <v>-163549</v>
      </c>
      <c r="F27" s="102">
        <v>-144494</v>
      </c>
      <c r="G27" s="35">
        <v>-2707</v>
      </c>
      <c r="H27" s="102">
        <v>-104683</v>
      </c>
      <c r="I27" s="35">
        <v>-46548</v>
      </c>
      <c r="J27" s="102">
        <v>-90115</v>
      </c>
    </row>
    <row r="28" spans="1:10" x14ac:dyDescent="0.25">
      <c r="A28" s="36" t="str">
        <f>Plan1!D116</f>
        <v>Obrigações trabalhistas</v>
      </c>
      <c r="B28" s="35">
        <v>15570</v>
      </c>
      <c r="C28" s="35">
        <v>31278</v>
      </c>
      <c r="D28" s="102">
        <v>20901</v>
      </c>
      <c r="E28" s="102">
        <v>-28303</v>
      </c>
      <c r="F28" s="102">
        <v>-5192</v>
      </c>
      <c r="G28" s="35">
        <v>-5857</v>
      </c>
      <c r="H28" s="102">
        <v>12792</v>
      </c>
      <c r="I28" s="35">
        <v>-16612</v>
      </c>
      <c r="J28" s="102">
        <v>2390</v>
      </c>
    </row>
    <row r="29" spans="1:10" x14ac:dyDescent="0.25">
      <c r="A29" s="36" t="str">
        <f>Plan1!D117</f>
        <v>Outras contas a pagar</v>
      </c>
      <c r="B29" s="35">
        <v>-37669</v>
      </c>
      <c r="C29" s="35">
        <v>-3563</v>
      </c>
      <c r="D29" s="102">
        <v>-13452</v>
      </c>
      <c r="E29" s="102">
        <v>-13557</v>
      </c>
      <c r="F29" s="102">
        <v>-14863</v>
      </c>
      <c r="G29" s="35">
        <v>-1263</v>
      </c>
      <c r="H29" s="102">
        <v>-18978</v>
      </c>
      <c r="I29" s="35">
        <v>-13598</v>
      </c>
      <c r="J29" s="102">
        <v>-12635</v>
      </c>
    </row>
    <row r="30" spans="1:10" x14ac:dyDescent="0.25">
      <c r="A30" s="36" t="str">
        <f>Plan1!D118</f>
        <v>Provisões para riscos tributários, cíveis e trabalhistas</v>
      </c>
      <c r="B30" s="35">
        <v>15935</v>
      </c>
      <c r="C30" s="35">
        <v>-46186</v>
      </c>
      <c r="D30" s="102">
        <v>-8623</v>
      </c>
      <c r="E30" s="102">
        <v>-12404</v>
      </c>
      <c r="F30" s="102">
        <v>-16331</v>
      </c>
      <c r="G30" s="35">
        <v>-23194</v>
      </c>
      <c r="H30" s="102">
        <v>-2221</v>
      </c>
      <c r="I30" s="35">
        <v>-2391</v>
      </c>
      <c r="J30" s="102">
        <v>-7966</v>
      </c>
    </row>
    <row r="31" spans="1:10" x14ac:dyDescent="0.25">
      <c r="A31" s="36" t="str">
        <f>Plan1!D119</f>
        <v>Tributos a pagar</v>
      </c>
      <c r="B31" s="35">
        <v>-6623</v>
      </c>
      <c r="C31" s="35">
        <v>5912</v>
      </c>
      <c r="D31" s="102">
        <v>-36197</v>
      </c>
      <c r="E31" s="102">
        <v>64055</v>
      </c>
      <c r="F31" s="102">
        <v>-136849</v>
      </c>
      <c r="G31" s="35">
        <v>-30496</v>
      </c>
      <c r="H31" s="102">
        <v>-143483</v>
      </c>
      <c r="I31" s="35">
        <v>-109475</v>
      </c>
      <c r="J31" s="102">
        <v>-142990</v>
      </c>
    </row>
    <row r="32" spans="1:10" x14ac:dyDescent="0.25">
      <c r="A32" s="36" t="str">
        <f>Plan1!D120</f>
        <v>Impostos de renda e contribuíção social pagos</v>
      </c>
      <c r="B32" s="35">
        <v>1028</v>
      </c>
      <c r="C32" s="35">
        <v>-1780</v>
      </c>
      <c r="D32" s="102">
        <v>-3564</v>
      </c>
      <c r="E32" s="102">
        <v>0</v>
      </c>
      <c r="F32" s="102">
        <v>-4517</v>
      </c>
      <c r="G32" s="35">
        <v>-5415</v>
      </c>
      <c r="H32" s="102">
        <v>-3277</v>
      </c>
      <c r="I32" s="35">
        <v>-13293</v>
      </c>
      <c r="J32" s="102">
        <v>-19291</v>
      </c>
    </row>
    <row r="33" spans="1:10" s="31" customFormat="1" x14ac:dyDescent="0.25">
      <c r="A33" s="48" t="str">
        <f>Plan1!D121</f>
        <v>Fluxo de caixa originado das (aplicado nas) atividades operacionais</v>
      </c>
      <c r="B33" s="49">
        <v>342946</v>
      </c>
      <c r="C33" s="49">
        <v>604109</v>
      </c>
      <c r="D33" s="49">
        <v>13915</v>
      </c>
      <c r="E33" s="49">
        <v>-92548.400000000023</v>
      </c>
      <c r="F33" s="49">
        <v>125580</v>
      </c>
      <c r="G33" s="49">
        <v>358536</v>
      </c>
      <c r="H33" s="49">
        <v>119562</v>
      </c>
      <c r="I33" s="49">
        <v>139327</v>
      </c>
      <c r="J33" s="49">
        <f>SUM(J18:J32)</f>
        <v>391529</v>
      </c>
    </row>
    <row r="34" spans="1:10" x14ac:dyDescent="0.25">
      <c r="A34" s="36" t="str">
        <f>Plan1!D122</f>
        <v>Atividades de investimento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 t="str">
        <f>Plan1!D123</f>
        <v>Aquisição de imobilizado</v>
      </c>
      <c r="B35" s="35">
        <v>-110182</v>
      </c>
      <c r="C35" s="35">
        <v>-98960</v>
      </c>
      <c r="D35" s="102">
        <v>-69247</v>
      </c>
      <c r="E35" s="102">
        <v>-112219</v>
      </c>
      <c r="F35" s="102">
        <v>-171720</v>
      </c>
      <c r="G35" s="35">
        <v>-245442</v>
      </c>
      <c r="H35" s="102">
        <v>-60441</v>
      </c>
      <c r="I35" s="35">
        <v>-163276</v>
      </c>
      <c r="J35" s="102">
        <v>-241013</v>
      </c>
    </row>
    <row r="36" spans="1:10" x14ac:dyDescent="0.25">
      <c r="A36" s="36" t="str">
        <f>Plan1!D124</f>
        <v>Aquisição de intangível</v>
      </c>
      <c r="B36" s="35"/>
      <c r="C36" s="35">
        <v>225</v>
      </c>
      <c r="D36" s="102">
        <v>-25611</v>
      </c>
      <c r="E36" s="102">
        <v>-959</v>
      </c>
      <c r="F36" s="102">
        <v>-966</v>
      </c>
      <c r="G36" s="35">
        <v>-966</v>
      </c>
      <c r="H36" s="102">
        <v>-29421</v>
      </c>
      <c r="I36" s="35">
        <v>0</v>
      </c>
      <c r="J36" s="102">
        <v>0</v>
      </c>
    </row>
    <row r="37" spans="1:10" s="31" customFormat="1" x14ac:dyDescent="0.25">
      <c r="A37" s="48" t="str">
        <f>Plan1!D125</f>
        <v>Fluxo de caixa aplicado nas atividades de investimento</v>
      </c>
      <c r="B37" s="49">
        <v>-110182</v>
      </c>
      <c r="C37" s="49">
        <v>-98735</v>
      </c>
      <c r="D37" s="49">
        <v>-94858</v>
      </c>
      <c r="E37" s="49">
        <v>-113178</v>
      </c>
      <c r="F37" s="49">
        <v>-172686</v>
      </c>
      <c r="G37" s="49">
        <v>-246408</v>
      </c>
      <c r="H37" s="49">
        <v>-89862</v>
      </c>
      <c r="I37" s="49">
        <v>-163276</v>
      </c>
      <c r="J37" s="49">
        <f>J35</f>
        <v>-241013</v>
      </c>
    </row>
    <row r="38" spans="1:10" x14ac:dyDescent="0.25">
      <c r="A38" s="36" t="str">
        <f>Plan1!D126</f>
        <v>Atividades de financiamento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0" x14ac:dyDescent="0.25">
      <c r="A39" s="36" t="str">
        <f>Plan1!D127</f>
        <v>Aumento de capital</v>
      </c>
      <c r="B39" s="35">
        <v>200000</v>
      </c>
      <c r="C39" s="35">
        <v>145008</v>
      </c>
      <c r="D39" s="102">
        <v>0</v>
      </c>
      <c r="E39" s="102">
        <v>0</v>
      </c>
      <c r="F39" s="102">
        <v>0</v>
      </c>
      <c r="G39" s="35">
        <v>0</v>
      </c>
      <c r="H39" s="102">
        <v>0</v>
      </c>
      <c r="I39" s="35">
        <v>0</v>
      </c>
      <c r="J39" s="102">
        <v>0</v>
      </c>
    </row>
    <row r="40" spans="1:10" x14ac:dyDescent="0.25">
      <c r="A40" s="36" t="str">
        <f>Plan1!D128</f>
        <v>Novos empréstimos com partes relacionadas</v>
      </c>
      <c r="B40" s="35">
        <v>322400</v>
      </c>
      <c r="C40" s="35">
        <v>910420</v>
      </c>
      <c r="D40" s="102">
        <v>521982</v>
      </c>
      <c r="E40" s="102">
        <v>835432</v>
      </c>
      <c r="F40" s="102">
        <v>835432</v>
      </c>
      <c r="G40" s="35">
        <v>835432</v>
      </c>
      <c r="H40" s="102">
        <v>388000</v>
      </c>
      <c r="I40" s="35">
        <v>508000</v>
      </c>
      <c r="J40" s="102">
        <v>508000</v>
      </c>
    </row>
    <row r="41" spans="1:10" x14ac:dyDescent="0.25">
      <c r="A41" s="36" t="str">
        <f>Plan1!D129</f>
        <v>Pagamento do principal dos empréstimos com partes relacionadas</v>
      </c>
      <c r="B41" s="35">
        <v>-322400</v>
      </c>
      <c r="C41" s="35">
        <v>-1401647</v>
      </c>
      <c r="D41" s="102">
        <v>-586195</v>
      </c>
      <c r="E41" s="102">
        <v>-861721</v>
      </c>
      <c r="F41" s="102">
        <v>-861721</v>
      </c>
      <c r="G41" s="35">
        <v>-861721</v>
      </c>
      <c r="H41" s="102">
        <v>-590588</v>
      </c>
      <c r="I41" s="35">
        <v>-590588</v>
      </c>
      <c r="J41" s="102">
        <v>-590588</v>
      </c>
    </row>
    <row r="42" spans="1:10" x14ac:dyDescent="0.25">
      <c r="A42" s="36" t="str">
        <f>Plan1!D130</f>
        <v>Pagamento de juros sobre empréstimos com partes relacionadas</v>
      </c>
      <c r="B42" s="35">
        <v>-98599</v>
      </c>
      <c r="C42" s="35">
        <v>-78366</v>
      </c>
      <c r="D42" s="102">
        <v>-10881</v>
      </c>
      <c r="E42" s="102">
        <v>-18789</v>
      </c>
      <c r="F42" s="102">
        <v>-27995</v>
      </c>
      <c r="G42" s="35">
        <v>-43583</v>
      </c>
      <c r="H42" s="102">
        <v>-9969</v>
      </c>
      <c r="I42" s="35">
        <v>-36338</v>
      </c>
      <c r="J42" s="102">
        <v>-36338</v>
      </c>
    </row>
    <row r="43" spans="1:10" x14ac:dyDescent="0.25">
      <c r="A43" s="36" t="str">
        <f>Plan1!D131</f>
        <v>Liquidação de derivativos</v>
      </c>
      <c r="B43" s="35">
        <v>-46203</v>
      </c>
      <c r="C43" s="35">
        <v>-138440</v>
      </c>
      <c r="D43" s="102">
        <v>39784</v>
      </c>
      <c r="E43" s="102">
        <v>39784</v>
      </c>
      <c r="F43" s="102">
        <v>28070</v>
      </c>
      <c r="G43" s="35">
        <v>28070</v>
      </c>
      <c r="H43" s="102">
        <v>7625</v>
      </c>
      <c r="I43" s="35">
        <v>7625</v>
      </c>
      <c r="J43" s="102">
        <v>7625</v>
      </c>
    </row>
    <row r="44" spans="1:10" x14ac:dyDescent="0.25">
      <c r="A44" s="36" t="str">
        <f>Plan1!D132</f>
        <v>Pagamentos de arrendamento mercantil</v>
      </c>
      <c r="B44" s="35">
        <v>-321</v>
      </c>
      <c r="C44" s="35">
        <v>-287</v>
      </c>
      <c r="D44" s="102">
        <v>-66</v>
      </c>
      <c r="E44" s="102">
        <v>-129</v>
      </c>
      <c r="F44" s="102">
        <v>-192</v>
      </c>
      <c r="G44" s="35">
        <v>-257</v>
      </c>
      <c r="H44" s="102">
        <v>-77308</v>
      </c>
      <c r="I44" s="35">
        <v>-156864</v>
      </c>
      <c r="J44" s="102">
        <v>-237907</v>
      </c>
    </row>
    <row r="45" spans="1:10" x14ac:dyDescent="0.25">
      <c r="A45" s="36" t="str">
        <f>Plan1!D133</f>
        <v>Não controladores</v>
      </c>
      <c r="B45" s="35">
        <v>-5</v>
      </c>
      <c r="C45" s="35">
        <v>-8</v>
      </c>
      <c r="D45" s="102">
        <v>0</v>
      </c>
      <c r="E45" s="102">
        <v>0</v>
      </c>
      <c r="F45" s="102">
        <v>0</v>
      </c>
      <c r="G45" s="35">
        <v>1</v>
      </c>
      <c r="H45" s="102"/>
      <c r="I45" s="35">
        <v>0</v>
      </c>
      <c r="J45" s="102">
        <v>0</v>
      </c>
    </row>
    <row r="46" spans="1:10" ht="15.75" x14ac:dyDescent="0.25">
      <c r="A46" s="36" t="str">
        <f>Plan1!D134</f>
        <v>Juros sobre o capital próprio e dividendos pagos</v>
      </c>
      <c r="B46" s="35">
        <v>-12000</v>
      </c>
      <c r="C46" s="35">
        <v>0</v>
      </c>
      <c r="D46" s="102">
        <v>-55823</v>
      </c>
      <c r="E46" s="124" t="s">
        <v>318</v>
      </c>
      <c r="F46" s="102">
        <v>-55823</v>
      </c>
      <c r="G46" s="35">
        <v>-55823</v>
      </c>
      <c r="H46" s="102">
        <v>-58582</v>
      </c>
      <c r="I46" s="35">
        <v>-58582</v>
      </c>
      <c r="J46" s="102">
        <v>-58582</v>
      </c>
    </row>
    <row r="47" spans="1:10" s="31" customFormat="1" x14ac:dyDescent="0.25">
      <c r="A47" s="48" t="str">
        <f>Plan1!D135</f>
        <v>Fluxo de caixa aplicado nas atividades de financiamento</v>
      </c>
      <c r="B47" s="49">
        <v>42872</v>
      </c>
      <c r="C47" s="49">
        <v>-563320</v>
      </c>
      <c r="D47" s="49">
        <v>-91199</v>
      </c>
      <c r="E47" s="49">
        <v>-61246</v>
      </c>
      <c r="F47" s="49">
        <v>-82229</v>
      </c>
      <c r="G47" s="49">
        <v>-97881</v>
      </c>
      <c r="H47" s="49">
        <v>-340822</v>
      </c>
      <c r="I47" s="49">
        <v>-326747</v>
      </c>
      <c r="J47" s="49">
        <f>SUM(J39:J46)</f>
        <v>-407790</v>
      </c>
    </row>
    <row r="48" spans="1:10" s="31" customFormat="1" x14ac:dyDescent="0.25">
      <c r="A48" s="48" t="str">
        <f>Plan1!D136</f>
        <v>Aumento (Redução) do saldo de caixa e equivalentes de caixa</v>
      </c>
      <c r="B48" s="49">
        <v>275636</v>
      </c>
      <c r="C48" s="49">
        <v>-57946</v>
      </c>
      <c r="D48" s="49">
        <v>-172142</v>
      </c>
      <c r="E48" s="49">
        <v>-266972.40000000002</v>
      </c>
      <c r="F48" s="49">
        <v>-129335</v>
      </c>
      <c r="G48" s="49">
        <v>14247</v>
      </c>
      <c r="H48" s="49">
        <v>-311122</v>
      </c>
      <c r="I48" s="49">
        <v>-350696</v>
      </c>
      <c r="J48" s="49">
        <v>-257274</v>
      </c>
    </row>
    <row r="49" spans="1:10" x14ac:dyDescent="0.25">
      <c r="B49" s="11"/>
      <c r="C49" s="11"/>
      <c r="D49" s="110"/>
      <c r="E49" s="110"/>
      <c r="F49" s="110"/>
      <c r="G49" s="110"/>
      <c r="H49" s="110"/>
      <c r="I49" s="11"/>
      <c r="J49" s="103"/>
    </row>
    <row r="50" spans="1:10" s="31" customFormat="1" x14ac:dyDescent="0.25">
      <c r="A50" s="48" t="str">
        <f>Plan1!D137</f>
        <v>Caixa e equivalentes de caixa no início do período</v>
      </c>
      <c r="B50" s="49">
        <v>214069</v>
      </c>
      <c r="C50" s="49">
        <v>489705</v>
      </c>
      <c r="D50" s="49">
        <v>431759</v>
      </c>
      <c r="E50" s="49">
        <v>431759</v>
      </c>
      <c r="F50" s="49">
        <v>431759</v>
      </c>
      <c r="G50" s="49">
        <v>431759</v>
      </c>
      <c r="H50" s="49">
        <v>446006</v>
      </c>
      <c r="I50" s="49">
        <v>446006</v>
      </c>
      <c r="J50" s="49">
        <v>446006</v>
      </c>
    </row>
    <row r="51" spans="1:10" s="31" customFormat="1" x14ac:dyDescent="0.25">
      <c r="A51" s="48" t="str">
        <f>Plan1!D138</f>
        <v>Caixa e equivalentes de caixa no fim do período</v>
      </c>
      <c r="B51" s="49">
        <v>489705</v>
      </c>
      <c r="C51" s="49">
        <v>431759</v>
      </c>
      <c r="D51" s="49">
        <v>259617</v>
      </c>
      <c r="E51" s="49">
        <v>164787</v>
      </c>
      <c r="F51" s="49">
        <v>302424</v>
      </c>
      <c r="G51" s="49">
        <v>446006</v>
      </c>
      <c r="H51" s="49">
        <v>134884</v>
      </c>
      <c r="I51" s="49">
        <v>95310</v>
      </c>
      <c r="J51" s="49">
        <v>188732</v>
      </c>
    </row>
    <row r="52" spans="1:10" x14ac:dyDescent="0.25">
      <c r="A52" s="11"/>
      <c r="B52" s="11"/>
      <c r="C52" s="11"/>
      <c r="D52" s="103"/>
      <c r="E52" s="110"/>
      <c r="F52" s="103"/>
      <c r="G52" s="109"/>
      <c r="H52" s="109"/>
      <c r="I52" s="11"/>
      <c r="J52" s="103"/>
    </row>
    <row r="53" spans="1:10" x14ac:dyDescent="0.25">
      <c r="A53" s="43" t="s">
        <v>63</v>
      </c>
      <c r="B53" s="11"/>
      <c r="C53" s="11"/>
      <c r="D53" s="103"/>
      <c r="E53" s="110"/>
      <c r="F53" s="103"/>
      <c r="G53" s="11"/>
      <c r="H53" s="103"/>
      <c r="I53" s="11"/>
      <c r="J53" s="103"/>
    </row>
    <row r="54" spans="1:10" ht="17.25" x14ac:dyDescent="0.25">
      <c r="A54" s="122" t="s">
        <v>294</v>
      </c>
    </row>
    <row r="55" spans="1:10" ht="17.25" x14ac:dyDescent="0.25">
      <c r="A55" s="122" t="s">
        <v>317</v>
      </c>
      <c r="E55" s="123"/>
    </row>
  </sheetData>
  <hyperlinks>
    <hyperlink ref="A1" location="'Índice | Index'!A1" display="Índice | Index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showGridLines="0" zoomScaleNormal="100" workbookViewId="0">
      <selection activeCell="E34" sqref="E34"/>
    </sheetView>
  </sheetViews>
  <sheetFormatPr defaultRowHeight="15" x14ac:dyDescent="0.25"/>
  <cols>
    <col min="1" max="1" width="51.42578125" style="78" customWidth="1"/>
    <col min="2" max="2" width="12.140625" bestFit="1" customWidth="1"/>
    <col min="3" max="3" width="10.5703125" bestFit="1" customWidth="1"/>
    <col min="4" max="4" width="10.5703125" style="101" customWidth="1"/>
    <col min="5" max="6" width="11.5703125" style="101" bestFit="1" customWidth="1"/>
    <col min="7" max="7" width="10.5703125" style="101" customWidth="1"/>
    <col min="8" max="8" width="11.5703125" style="101" bestFit="1" customWidth="1"/>
    <col min="9" max="9" width="10.5703125" style="101" customWidth="1"/>
    <col min="10" max="10" width="11.5703125" bestFit="1" customWidth="1"/>
    <col min="11" max="11" width="10.5703125" style="101" customWidth="1"/>
    <col min="12" max="15" width="11.5703125" style="101" bestFit="1" customWidth="1"/>
  </cols>
  <sheetData>
    <row r="1" spans="1:15" ht="15.75" x14ac:dyDescent="0.25">
      <c r="A1" s="20" t="s">
        <v>29</v>
      </c>
    </row>
    <row r="2" spans="1:15" x14ac:dyDescent="0.25">
      <c r="A2" s="3" t="str">
        <f>Plan1!D76</f>
        <v>DRE  (R$ milhares)</v>
      </c>
      <c r="B2" s="3">
        <v>2016</v>
      </c>
      <c r="C2" s="3">
        <v>2017</v>
      </c>
      <c r="D2" s="3" t="str">
        <f>Plan1!C3&amp;"**"</f>
        <v>1T18**</v>
      </c>
      <c r="E2" s="3" t="str">
        <f>Plan1!D3&amp;"**"</f>
        <v>2T18**</v>
      </c>
      <c r="F2" s="3" t="s">
        <v>304</v>
      </c>
      <c r="G2" s="3" t="str">
        <f>Plan1!E3&amp;"**"</f>
        <v>3T18**</v>
      </c>
      <c r="H2" s="3" t="s">
        <v>305</v>
      </c>
      <c r="I2" s="3" t="str">
        <f>Plan1!F3&amp;"**"</f>
        <v>4T18**</v>
      </c>
      <c r="J2" s="3" t="s">
        <v>306</v>
      </c>
      <c r="K2" s="3" t="s">
        <v>307</v>
      </c>
      <c r="L2" s="3" t="s">
        <v>308</v>
      </c>
      <c r="M2" s="99" t="s">
        <v>309</v>
      </c>
      <c r="N2" s="47" t="s">
        <v>37</v>
      </c>
      <c r="O2" s="47" t="s">
        <v>280</v>
      </c>
    </row>
    <row r="3" spans="1:15" s="31" customFormat="1" x14ac:dyDescent="0.25">
      <c r="A3" s="87" t="str">
        <f>Plan1!D77</f>
        <v>Receita líquida*</v>
      </c>
      <c r="B3" s="35">
        <v>4780694</v>
      </c>
      <c r="C3" s="35">
        <v>5035610</v>
      </c>
      <c r="D3" s="102">
        <v>1005388</v>
      </c>
      <c r="E3" s="102">
        <v>1243778</v>
      </c>
      <c r="F3" s="102">
        <v>2249166</v>
      </c>
      <c r="G3" s="102">
        <v>1219599</v>
      </c>
      <c r="H3" s="102">
        <v>3468765</v>
      </c>
      <c r="I3" s="102">
        <v>1705530.6344300001</v>
      </c>
      <c r="J3" s="35">
        <f>H3+I3</f>
        <v>5174295.6344300006</v>
      </c>
      <c r="K3" s="102">
        <v>1044170</v>
      </c>
      <c r="L3" s="102">
        <v>1272137</v>
      </c>
      <c r="M3" s="102">
        <v>2316307</v>
      </c>
      <c r="N3" s="102">
        <v>1251844</v>
      </c>
      <c r="O3" s="102">
        <v>3568151</v>
      </c>
    </row>
    <row r="4" spans="1:15" s="31" customFormat="1" x14ac:dyDescent="0.25">
      <c r="A4" s="87" t="str">
        <f>Plan1!D78</f>
        <v>Custo de Mercadorias e/ou Serviços*</v>
      </c>
      <c r="B4" s="35">
        <v>-2775856</v>
      </c>
      <c r="C4" s="35">
        <v>-2614085</v>
      </c>
      <c r="D4" s="102">
        <v>-533846</v>
      </c>
      <c r="E4" s="102">
        <v>-619567</v>
      </c>
      <c r="F4" s="102">
        <v>-1153413</v>
      </c>
      <c r="G4" s="102">
        <v>-637251</v>
      </c>
      <c r="H4" s="102">
        <v>-1790664</v>
      </c>
      <c r="I4" s="102">
        <v>-834489.21608000016</v>
      </c>
      <c r="J4" s="102">
        <f>H4+I4</f>
        <v>-2625153.2160800002</v>
      </c>
      <c r="K4" s="102">
        <v>-542940</v>
      </c>
      <c r="L4" s="102">
        <v>-652163</v>
      </c>
      <c r="M4" s="102">
        <v>-1195103</v>
      </c>
      <c r="N4" s="102">
        <v>-664245</v>
      </c>
      <c r="O4" s="102">
        <v>-1859348</v>
      </c>
    </row>
    <row r="5" spans="1:15" x14ac:dyDescent="0.25">
      <c r="A5" s="85" t="str">
        <f>Plan1!D79</f>
        <v>Lucro bruto</v>
      </c>
      <c r="B5" s="86">
        <v>2004838</v>
      </c>
      <c r="C5" s="86">
        <v>2421525</v>
      </c>
      <c r="D5" s="86">
        <v>471542</v>
      </c>
      <c r="E5" s="86">
        <v>624211</v>
      </c>
      <c r="F5" s="86">
        <v>1095754</v>
      </c>
      <c r="G5" s="86">
        <v>582348</v>
      </c>
      <c r="H5" s="86">
        <v>1678101</v>
      </c>
      <c r="I5" s="86">
        <f t="shared" ref="I5:J5" si="0">SUM(I3:I4)</f>
        <v>871041.41834999993</v>
      </c>
      <c r="J5" s="86">
        <f t="shared" si="0"/>
        <v>2549142.4183500004</v>
      </c>
      <c r="K5" s="86">
        <v>501230</v>
      </c>
      <c r="L5" s="86">
        <v>619974</v>
      </c>
      <c r="M5" s="86">
        <v>1121204</v>
      </c>
      <c r="N5" s="86">
        <v>587599</v>
      </c>
      <c r="O5" s="86">
        <v>1708803</v>
      </c>
    </row>
    <row r="6" spans="1:15" s="31" customFormat="1" x14ac:dyDescent="0.25">
      <c r="A6" s="87" t="str">
        <f>Plan1!D80</f>
        <v>Gerais e administrativas*</v>
      </c>
      <c r="B6" s="35">
        <v>-481679</v>
      </c>
      <c r="C6" s="35">
        <v>-509821</v>
      </c>
      <c r="D6" s="102">
        <v>-133891</v>
      </c>
      <c r="E6" s="102">
        <v>-105992</v>
      </c>
      <c r="F6" s="102">
        <v>-239883</v>
      </c>
      <c r="G6" s="102">
        <v>-115194</v>
      </c>
      <c r="H6" s="102">
        <v>-355077</v>
      </c>
      <c r="I6" s="102">
        <v>-111437.93866999962</v>
      </c>
      <c r="J6" s="102">
        <f t="shared" ref="J6:J8" si="1">H6+I6</f>
        <v>-466514.9386699996</v>
      </c>
      <c r="K6" s="102">
        <v>-128099.69704999999</v>
      </c>
      <c r="L6" s="102">
        <v>-113954</v>
      </c>
      <c r="M6" s="102">
        <v>-242053.69704999999</v>
      </c>
      <c r="N6" s="102">
        <v>-113241</v>
      </c>
      <c r="O6" s="102">
        <v>-355294.69704999996</v>
      </c>
    </row>
    <row r="7" spans="1:15" s="31" customFormat="1" x14ac:dyDescent="0.25">
      <c r="A7" s="87" t="str">
        <f>Plan1!D81</f>
        <v>Vendas*</v>
      </c>
      <c r="B7" s="35">
        <v>-1536151</v>
      </c>
      <c r="C7" s="35">
        <v>-1596848</v>
      </c>
      <c r="D7" s="102">
        <v>-399600</v>
      </c>
      <c r="E7" s="102">
        <v>-411131</v>
      </c>
      <c r="F7" s="102">
        <v>-810731</v>
      </c>
      <c r="G7" s="102">
        <v>-405580</v>
      </c>
      <c r="H7" s="102">
        <v>-1216311</v>
      </c>
      <c r="I7" s="102">
        <v>-499287.8281799992</v>
      </c>
      <c r="J7" s="102">
        <f t="shared" si="1"/>
        <v>-1715598.8281799993</v>
      </c>
      <c r="K7" s="102">
        <v>-402333</v>
      </c>
      <c r="L7" s="102">
        <v>-437869</v>
      </c>
      <c r="M7" s="102">
        <v>-840202</v>
      </c>
      <c r="N7" s="102">
        <v>-424395</v>
      </c>
      <c r="O7" s="102">
        <v>-1264597</v>
      </c>
    </row>
    <row r="8" spans="1:15" s="31" customFormat="1" x14ac:dyDescent="0.25">
      <c r="A8" s="87" t="str">
        <f>Plan1!D82</f>
        <v>Outras receitas (despesas) operacionais, líquidas</v>
      </c>
      <c r="B8" s="35">
        <v>5438</v>
      </c>
      <c r="C8" s="35">
        <v>-18156</v>
      </c>
      <c r="D8" s="102">
        <v>-2171</v>
      </c>
      <c r="E8" s="102">
        <v>116</v>
      </c>
      <c r="F8" s="102">
        <v>-2055</v>
      </c>
      <c r="G8" s="102">
        <v>158</v>
      </c>
      <c r="H8" s="102">
        <v>-1897</v>
      </c>
      <c r="I8" s="102">
        <v>-8910.7436899999993</v>
      </c>
      <c r="J8" s="102">
        <f t="shared" si="1"/>
        <v>-10807.743689999999</v>
      </c>
      <c r="K8" s="102">
        <v>640037</v>
      </c>
      <c r="L8" s="102">
        <v>3959</v>
      </c>
      <c r="M8" s="102">
        <v>643996</v>
      </c>
      <c r="N8" s="102">
        <v>7907</v>
      </c>
      <c r="O8" s="102">
        <v>651903</v>
      </c>
    </row>
    <row r="9" spans="1:15" x14ac:dyDescent="0.25">
      <c r="A9" s="85" t="str">
        <f>Plan1!D83</f>
        <v>Lucro (prejuízo) antes do resultado financeiro</v>
      </c>
      <c r="B9" s="86">
        <v>-7554</v>
      </c>
      <c r="C9" s="86">
        <v>296700</v>
      </c>
      <c r="D9" s="86">
        <v>-64120</v>
      </c>
      <c r="E9" s="86">
        <v>107204</v>
      </c>
      <c r="F9" s="86">
        <v>43084</v>
      </c>
      <c r="G9" s="86">
        <v>61732</v>
      </c>
      <c r="H9" s="86">
        <f>SUM(H5:H8)</f>
        <v>104816</v>
      </c>
      <c r="I9" s="86">
        <f t="shared" ref="I9:J9" si="2">SUM(I5:I8)</f>
        <v>251404.90781000114</v>
      </c>
      <c r="J9" s="86">
        <f t="shared" si="2"/>
        <v>356220.90781000158</v>
      </c>
      <c r="K9" s="86">
        <v>610834.30295000004</v>
      </c>
      <c r="L9" s="86">
        <v>72110</v>
      </c>
      <c r="M9" s="86">
        <v>682944.30295000004</v>
      </c>
      <c r="N9" s="86">
        <v>57870</v>
      </c>
      <c r="O9" s="86">
        <v>740814.30294999992</v>
      </c>
    </row>
    <row r="10" spans="1:15" x14ac:dyDescent="0.25">
      <c r="A10" s="87" t="str">
        <f>Plan1!D84</f>
        <v>Resultado com derivativos</v>
      </c>
      <c r="B10" s="35">
        <v>-304257</v>
      </c>
      <c r="C10" s="35">
        <v>-30206</v>
      </c>
      <c r="D10" s="102">
        <v>-2408</v>
      </c>
      <c r="E10" s="102">
        <v>44489</v>
      </c>
      <c r="F10" s="102">
        <v>42081</v>
      </c>
      <c r="G10" s="102">
        <v>15256</v>
      </c>
      <c r="H10" s="102">
        <v>57337</v>
      </c>
      <c r="I10" s="102">
        <v>-40145</v>
      </c>
      <c r="J10" s="102">
        <f t="shared" ref="J10:J13" si="3">H10+I10</f>
        <v>17192</v>
      </c>
      <c r="K10" s="102">
        <v>-26054</v>
      </c>
      <c r="L10" s="102">
        <v>0</v>
      </c>
      <c r="M10" s="102">
        <v>-26054</v>
      </c>
      <c r="N10" s="102">
        <v>0</v>
      </c>
      <c r="O10" s="102">
        <v>-26054</v>
      </c>
    </row>
    <row r="11" spans="1:15" s="31" customFormat="1" x14ac:dyDescent="0.25">
      <c r="A11" s="87" t="str">
        <f>Plan1!D85</f>
        <v>Despesas financeiras</v>
      </c>
      <c r="B11" s="35">
        <v>-407501</v>
      </c>
      <c r="C11" s="35">
        <v>-293200</v>
      </c>
      <c r="D11" s="102">
        <v>-56516</v>
      </c>
      <c r="E11" s="102">
        <v>-117923</v>
      </c>
      <c r="F11" s="102">
        <v>-174438</v>
      </c>
      <c r="G11" s="102">
        <v>-81600</v>
      </c>
      <c r="H11" s="102">
        <v>-256039</v>
      </c>
      <c r="I11" s="102">
        <v>-60821</v>
      </c>
      <c r="J11" s="102">
        <f t="shared" si="3"/>
        <v>-316860</v>
      </c>
      <c r="K11" s="102">
        <v>-52053</v>
      </c>
      <c r="L11" s="102">
        <v>-54434</v>
      </c>
      <c r="M11" s="102">
        <v>-106487</v>
      </c>
      <c r="N11" s="102">
        <v>-57684</v>
      </c>
      <c r="O11" s="102">
        <v>-164171</v>
      </c>
    </row>
    <row r="12" spans="1:15" s="31" customFormat="1" x14ac:dyDescent="0.25">
      <c r="A12" s="87" t="str">
        <f>Plan1!D86</f>
        <v>Receitas financeiras</v>
      </c>
      <c r="B12" s="35">
        <v>514398</v>
      </c>
      <c r="C12" s="35">
        <v>168253</v>
      </c>
      <c r="D12" s="102">
        <v>34560</v>
      </c>
      <c r="E12" s="102">
        <v>18767</v>
      </c>
      <c r="F12" s="102">
        <v>53327</v>
      </c>
      <c r="G12" s="102">
        <v>44284</v>
      </c>
      <c r="H12" s="102">
        <v>97611</v>
      </c>
      <c r="I12" s="102">
        <v>71386</v>
      </c>
      <c r="J12" s="102">
        <f t="shared" si="3"/>
        <v>168997</v>
      </c>
      <c r="K12" s="102">
        <v>606318</v>
      </c>
      <c r="L12" s="102">
        <v>21857</v>
      </c>
      <c r="M12" s="102">
        <v>628175</v>
      </c>
      <c r="N12" s="102">
        <v>28860</v>
      </c>
      <c r="O12" s="102">
        <v>657035</v>
      </c>
    </row>
    <row r="13" spans="1:15" x14ac:dyDescent="0.25">
      <c r="A13" s="44" t="str">
        <f>Plan1!D87</f>
        <v>Lucro (prejuízo) antes dos impostos sobre o lucro</v>
      </c>
      <c r="B13" s="45">
        <v>-204914</v>
      </c>
      <c r="C13" s="45">
        <v>141547</v>
      </c>
      <c r="D13" s="45">
        <v>-88484</v>
      </c>
      <c r="E13" s="45">
        <v>52537</v>
      </c>
      <c r="F13" s="45">
        <v>-35946</v>
      </c>
      <c r="G13" s="45">
        <v>39672</v>
      </c>
      <c r="H13" s="45">
        <v>3725</v>
      </c>
      <c r="I13" s="45">
        <f t="shared" ref="I13" si="4">SUM(I9:I12)</f>
        <v>221824.90781000114</v>
      </c>
      <c r="J13" s="45">
        <f t="shared" si="3"/>
        <v>225549.90781000114</v>
      </c>
      <c r="K13" s="45">
        <v>1139045.3029499999</v>
      </c>
      <c r="L13" s="45">
        <v>39533</v>
      </c>
      <c r="M13" s="45">
        <v>1178578.3029499999</v>
      </c>
      <c r="N13" s="45">
        <v>29046</v>
      </c>
      <c r="O13" s="45">
        <v>1207624.3029499999</v>
      </c>
    </row>
    <row r="14" spans="1:15" s="31" customFormat="1" x14ac:dyDescent="0.25">
      <c r="A14" s="46" t="str">
        <f>Plan1!D88</f>
        <v>Impostos sobre o lucro</v>
      </c>
      <c r="B14" s="35">
        <v>63642</v>
      </c>
      <c r="C14" s="35">
        <v>-44667</v>
      </c>
      <c r="D14" s="102">
        <v>28682.020363488598</v>
      </c>
      <c r="E14" s="102">
        <v>-23248.657442895244</v>
      </c>
      <c r="F14" s="102">
        <v>5433</v>
      </c>
      <c r="G14" s="102">
        <v>-7571</v>
      </c>
      <c r="H14" s="102">
        <v>-2137.6370794066461</v>
      </c>
      <c r="I14" s="102">
        <v>-49776</v>
      </c>
      <c r="J14" s="102">
        <f>H14+I14</f>
        <v>-51913.637079406646</v>
      </c>
      <c r="K14" s="102">
        <v>-387608</v>
      </c>
      <c r="L14" s="102">
        <v>-13766</v>
      </c>
      <c r="M14" s="102">
        <v>-401374</v>
      </c>
      <c r="N14" s="102">
        <v>-9938</v>
      </c>
      <c r="O14" s="102">
        <v>-411312</v>
      </c>
    </row>
    <row r="15" spans="1:15" x14ac:dyDescent="0.25">
      <c r="A15" s="44" t="str">
        <f>Plan1!D89</f>
        <v>Lucro líquido (prejuízo) do período</v>
      </c>
      <c r="B15" s="45">
        <v>-141272</v>
      </c>
      <c r="C15" s="45">
        <v>96880</v>
      </c>
      <c r="D15" s="45">
        <v>-59802</v>
      </c>
      <c r="E15" s="45">
        <v>29288</v>
      </c>
      <c r="F15" s="45">
        <v>-30513</v>
      </c>
      <c r="G15" s="45">
        <v>32101</v>
      </c>
      <c r="H15" s="45">
        <v>1587</v>
      </c>
      <c r="I15" s="45">
        <f t="shared" ref="I15" si="5">SUM(I13:I14)</f>
        <v>172048.90781000114</v>
      </c>
      <c r="J15" s="45">
        <f t="shared" ref="J15" si="6">H15+I15</f>
        <v>173635.90781000114</v>
      </c>
      <c r="K15" s="45">
        <v>751437.30294999992</v>
      </c>
      <c r="L15" s="45">
        <v>25767</v>
      </c>
      <c r="M15" s="45">
        <v>777204.30294999992</v>
      </c>
      <c r="N15" s="45">
        <v>19108</v>
      </c>
      <c r="O15" s="45">
        <v>796312.30294999992</v>
      </c>
    </row>
    <row r="16" spans="1:15" ht="9" customHeight="1" x14ac:dyDescent="0.25">
      <c r="A16" s="11"/>
      <c r="B16" s="11"/>
      <c r="C16" s="11"/>
      <c r="D16" s="103"/>
      <c r="E16" s="103"/>
      <c r="F16" s="103"/>
      <c r="G16" s="103"/>
      <c r="H16" s="103"/>
      <c r="I16" s="103"/>
      <c r="J16" s="11"/>
      <c r="K16" s="103"/>
      <c r="L16" s="103"/>
      <c r="M16" s="103"/>
      <c r="N16" s="103"/>
      <c r="O16" s="103"/>
    </row>
    <row r="17" spans="1:15" s="92" customFormat="1" x14ac:dyDescent="0.25">
      <c r="A17" s="85" t="str">
        <f>Plan1!D139</f>
        <v>Margem Líquida sobre Receita Líquida</v>
      </c>
      <c r="B17" s="98">
        <f t="shared" ref="B17:J17" si="7">IFERROR(B15/B3,0)</f>
        <v>-2.9550521325983216E-2</v>
      </c>
      <c r="C17" s="98">
        <f t="shared" si="7"/>
        <v>1.9238979984550035E-2</v>
      </c>
      <c r="D17" s="98">
        <f t="shared" si="7"/>
        <v>-5.9481513604697889E-2</v>
      </c>
      <c r="E17" s="98">
        <f t="shared" si="7"/>
        <v>2.3547610586455138E-2</v>
      </c>
      <c r="F17" s="98">
        <f t="shared" si="7"/>
        <v>-1.3566361931489272E-2</v>
      </c>
      <c r="G17" s="98">
        <f t="shared" si="7"/>
        <v>2.6320946475029909E-2</v>
      </c>
      <c r="H17" s="98">
        <f t="shared" si="7"/>
        <v>4.5751153508525368E-4</v>
      </c>
      <c r="I17" s="98">
        <f t="shared" si="7"/>
        <v>0.10087705511516716</v>
      </c>
      <c r="J17" s="98">
        <f t="shared" si="7"/>
        <v>3.3557399900890829E-2</v>
      </c>
      <c r="K17" s="98">
        <v>0.7196503471178064</v>
      </c>
      <c r="L17" s="98">
        <v>2.0254893930449314E-2</v>
      </c>
      <c r="M17" s="98">
        <v>0.33553596433892396</v>
      </c>
      <c r="N17" s="98">
        <v>1.5263882720211145E-2</v>
      </c>
      <c r="O17" s="98">
        <v>0.22317225446736977</v>
      </c>
    </row>
    <row r="18" spans="1:15" s="94" customFormat="1" ht="9" customHeight="1" x14ac:dyDescent="0.25">
      <c r="A18" s="8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s="78" customFormat="1" x14ac:dyDescent="0.25">
      <c r="A19" s="87" t="str">
        <f>Plan1!D140</f>
        <v>Depreciação e Amortização</v>
      </c>
      <c r="B19" s="90">
        <v>202684</v>
      </c>
      <c r="C19" s="90">
        <v>197897</v>
      </c>
      <c r="D19" s="90">
        <v>52685</v>
      </c>
      <c r="E19" s="90">
        <v>53321</v>
      </c>
      <c r="F19" s="90">
        <f>106006</f>
        <v>106006</v>
      </c>
      <c r="G19" s="90">
        <v>53509</v>
      </c>
      <c r="H19" s="90">
        <v>159515</v>
      </c>
      <c r="I19" s="90">
        <v>45576</v>
      </c>
      <c r="J19" s="102">
        <f>H19+I19</f>
        <v>205091</v>
      </c>
      <c r="K19" s="90">
        <v>129593</v>
      </c>
      <c r="L19" s="90">
        <v>131003</v>
      </c>
      <c r="M19" s="102">
        <v>260596</v>
      </c>
      <c r="N19" s="90">
        <v>132088</v>
      </c>
      <c r="O19" s="90">
        <v>392684</v>
      </c>
    </row>
    <row r="20" spans="1:15" s="92" customFormat="1" x14ac:dyDescent="0.25">
      <c r="A20" s="48" t="str">
        <f>Plan1!D141</f>
        <v>EBITDA</v>
      </c>
      <c r="B20" s="49">
        <f t="shared" ref="B20:I20" si="8">B13-B10-B11-B12+B19</f>
        <v>195130</v>
      </c>
      <c r="C20" s="49">
        <f t="shared" si="8"/>
        <v>494597</v>
      </c>
      <c r="D20" s="49">
        <f t="shared" si="8"/>
        <v>-11435</v>
      </c>
      <c r="E20" s="49">
        <f t="shared" si="8"/>
        <v>160525</v>
      </c>
      <c r="F20" s="49">
        <f t="shared" si="8"/>
        <v>149090</v>
      </c>
      <c r="G20" s="49">
        <f t="shared" si="8"/>
        <v>115241</v>
      </c>
      <c r="H20" s="49">
        <f t="shared" si="8"/>
        <v>264331</v>
      </c>
      <c r="I20" s="49">
        <f t="shared" si="8"/>
        <v>296980.90781000117</v>
      </c>
      <c r="J20" s="49">
        <f t="shared" ref="J20" si="9">H20+I20</f>
        <v>561311.90781000117</v>
      </c>
      <c r="K20" s="49">
        <v>740427</v>
      </c>
      <c r="L20" s="49">
        <v>203113</v>
      </c>
      <c r="M20" s="49">
        <v>943540</v>
      </c>
      <c r="N20" s="49">
        <v>189958</v>
      </c>
      <c r="O20" s="49">
        <v>1133498</v>
      </c>
    </row>
    <row r="21" spans="1:15" s="78" customFormat="1" ht="3" customHeight="1" x14ac:dyDescent="0.25">
      <c r="A21" s="8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s="101" customFormat="1" x14ac:dyDescent="0.25">
      <c r="A22" s="87" t="s">
        <v>311</v>
      </c>
      <c r="B22" s="27"/>
      <c r="C22" s="27"/>
      <c r="D22" s="102">
        <v>-2171</v>
      </c>
      <c r="E22" s="102">
        <v>116</v>
      </c>
      <c r="F22" s="102">
        <f>SUM(D22:E22)</f>
        <v>-2055</v>
      </c>
      <c r="G22" s="102">
        <v>158</v>
      </c>
      <c r="H22" s="102">
        <f>SUM(F22:G22)</f>
        <v>-1897</v>
      </c>
      <c r="I22" s="102">
        <v>-8910.7436899999993</v>
      </c>
      <c r="J22" s="102">
        <f>SUM(H22:I22)</f>
        <v>-10807.743689999999</v>
      </c>
      <c r="K22" s="102">
        <v>2319</v>
      </c>
      <c r="L22" s="102">
        <v>2757</v>
      </c>
      <c r="M22" s="102">
        <f>SUM(K22:L22)</f>
        <v>5076</v>
      </c>
      <c r="N22" s="102">
        <v>3099</v>
      </c>
      <c r="O22" s="102">
        <f>SUM(M22:N22)</f>
        <v>8175</v>
      </c>
    </row>
    <row r="23" spans="1:15" s="101" customFormat="1" ht="3" customHeight="1" x14ac:dyDescent="0.25">
      <c r="A23" s="87"/>
      <c r="B23" s="27"/>
      <c r="C23" s="27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s="101" customFormat="1" x14ac:dyDescent="0.25">
      <c r="A24" s="87" t="s">
        <v>286</v>
      </c>
      <c r="B24" s="27"/>
      <c r="C24" s="27"/>
      <c r="D24" s="102">
        <v>-966</v>
      </c>
      <c r="E24" s="102">
        <v>-1135</v>
      </c>
      <c r="F24" s="102">
        <f>SUM(D24:E24)</f>
        <v>-2101</v>
      </c>
      <c r="G24" s="102">
        <v>-995</v>
      </c>
      <c r="H24" s="102">
        <f>SUM(F24:G24)</f>
        <v>-3096</v>
      </c>
      <c r="I24" s="102">
        <v>-906.11995999999908</v>
      </c>
      <c r="J24" s="102">
        <f>SUM(H24:I24)</f>
        <v>-4002.1199599999991</v>
      </c>
      <c r="K24" s="102">
        <v>-1369</v>
      </c>
      <c r="L24" s="102">
        <v>-1234.436939999998</v>
      </c>
      <c r="M24" s="102">
        <f>SUM(K24:L24)</f>
        <v>-2603.4369399999978</v>
      </c>
      <c r="N24" s="102">
        <v>-546.65800999999806</v>
      </c>
      <c r="O24" s="102">
        <f>SUM(M24:N24)</f>
        <v>-3150.0949499999961</v>
      </c>
    </row>
    <row r="25" spans="1:15" s="101" customFormat="1" ht="3" customHeight="1" x14ac:dyDescent="0.25">
      <c r="A25" s="87"/>
      <c r="B25" s="27"/>
      <c r="C25" s="27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s="101" customFormat="1" x14ac:dyDescent="0.25">
      <c r="A26" s="87" t="s">
        <v>312</v>
      </c>
      <c r="B26" s="27"/>
      <c r="C26" s="27"/>
      <c r="D26" s="102">
        <v>0</v>
      </c>
      <c r="E26" s="102">
        <v>0</v>
      </c>
      <c r="F26" s="102">
        <f>SUM(D26:E26)</f>
        <v>0</v>
      </c>
      <c r="G26" s="102">
        <v>0</v>
      </c>
      <c r="H26" s="102">
        <f>SUM(F26:G26)</f>
        <v>0</v>
      </c>
      <c r="I26" s="102">
        <v>-34365.179189999995</v>
      </c>
      <c r="J26" s="102">
        <f>SUM(H26:I26)</f>
        <v>-34365.179189999995</v>
      </c>
      <c r="K26" s="102">
        <v>-5647</v>
      </c>
      <c r="L26" s="102">
        <v>-7384.5682000000006</v>
      </c>
      <c r="M26" s="102">
        <f>SUM(K26:L26)</f>
        <v>-13031.568200000002</v>
      </c>
      <c r="N26" s="102">
        <v>-7551.1888000000008</v>
      </c>
      <c r="O26" s="102">
        <f>SUM(M26:N26)</f>
        <v>-20582.757000000001</v>
      </c>
    </row>
    <row r="27" spans="1:15" s="101" customFormat="1" ht="3" customHeight="1" x14ac:dyDescent="0.25">
      <c r="A27" s="87"/>
      <c r="B27" s="27"/>
      <c r="C27" s="27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</row>
    <row r="28" spans="1:15" s="101" customFormat="1" x14ac:dyDescent="0.25">
      <c r="A28" s="87" t="s">
        <v>313</v>
      </c>
      <c r="B28" s="27"/>
      <c r="C28" s="27"/>
      <c r="D28" s="102">
        <v>5760</v>
      </c>
      <c r="E28" s="102">
        <v>8039</v>
      </c>
      <c r="F28" s="102">
        <f>SUM(D28:E28)</f>
        <v>13799</v>
      </c>
      <c r="G28" s="102">
        <v>5188</v>
      </c>
      <c r="H28" s="102">
        <f>SUM(F28:G28)</f>
        <v>18987</v>
      </c>
      <c r="I28" s="102">
        <v>5445</v>
      </c>
      <c r="J28" s="102">
        <f>SUM(H28:I28)</f>
        <v>24432</v>
      </c>
      <c r="K28" s="102">
        <v>6278</v>
      </c>
      <c r="L28" s="102">
        <v>6743</v>
      </c>
      <c r="M28" s="102">
        <f>SUM(K28:L28)</f>
        <v>13021</v>
      </c>
      <c r="N28" s="102">
        <v>7571</v>
      </c>
      <c r="O28" s="102">
        <f>SUM(M28:N28)</f>
        <v>20592</v>
      </c>
    </row>
    <row r="29" spans="1:15" s="101" customFormat="1" ht="3" customHeight="1" x14ac:dyDescent="0.25">
      <c r="A29" s="87"/>
      <c r="B29" s="27"/>
      <c r="C29" s="27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15" s="101" customFormat="1" x14ac:dyDescent="0.25">
      <c r="A30" s="87" t="s">
        <v>287</v>
      </c>
      <c r="B30" s="27"/>
      <c r="C30" s="27"/>
      <c r="D30" s="102">
        <v>0</v>
      </c>
      <c r="E30" s="102">
        <v>0</v>
      </c>
      <c r="F30" s="102">
        <f>SUM(D30:E30)</f>
        <v>0</v>
      </c>
      <c r="G30" s="102">
        <v>0</v>
      </c>
      <c r="H30" s="102">
        <f>SUM(F30:G30)</f>
        <v>0</v>
      </c>
      <c r="I30" s="102">
        <v>0</v>
      </c>
      <c r="J30" s="102">
        <f>SUM(H30:I30)</f>
        <v>0</v>
      </c>
      <c r="K30" s="102">
        <v>637718</v>
      </c>
      <c r="L30" s="102">
        <v>1202</v>
      </c>
      <c r="M30" s="102">
        <f>SUM(K30:L30)</f>
        <v>638920</v>
      </c>
      <c r="N30" s="102">
        <v>4808</v>
      </c>
      <c r="O30" s="102">
        <f>SUM(M30:N30)</f>
        <v>643728</v>
      </c>
    </row>
    <row r="31" spans="1:15" s="101" customFormat="1" ht="3" customHeight="1" x14ac:dyDescent="0.25">
      <c r="A31" s="87"/>
      <c r="B31" s="27"/>
      <c r="C31" s="27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15" s="101" customFormat="1" x14ac:dyDescent="0.25">
      <c r="A32" s="87" t="s">
        <v>288</v>
      </c>
      <c r="B32" s="27"/>
      <c r="C32" s="27"/>
      <c r="D32" s="102">
        <v>0</v>
      </c>
      <c r="E32" s="102">
        <v>0</v>
      </c>
      <c r="F32" s="102">
        <f>SUM(D32:E32)</f>
        <v>0</v>
      </c>
      <c r="G32" s="102">
        <v>0</v>
      </c>
      <c r="H32" s="102">
        <f>SUM(F32:G32)</f>
        <v>0</v>
      </c>
      <c r="I32" s="102">
        <v>0</v>
      </c>
      <c r="J32" s="102">
        <f>SUM(H32:I32)</f>
        <v>0</v>
      </c>
      <c r="K32" s="102">
        <v>77308</v>
      </c>
      <c r="L32" s="102">
        <v>79556</v>
      </c>
      <c r="M32" s="102">
        <f>SUM(K32:L32)</f>
        <v>156864</v>
      </c>
      <c r="N32" s="102">
        <v>81043</v>
      </c>
      <c r="O32" s="102">
        <f>SUM(M32:N32)</f>
        <v>237907</v>
      </c>
    </row>
    <row r="33" spans="1:16" s="101" customFormat="1" ht="3" customHeight="1" x14ac:dyDescent="0.25">
      <c r="A33" s="8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6" s="92" customFormat="1" x14ac:dyDescent="0.25">
      <c r="A34" s="48" t="str">
        <f>Plan1!D142</f>
        <v>EBITDA Ajustado</v>
      </c>
      <c r="B34" s="49">
        <v>207600</v>
      </c>
      <c r="C34" s="49">
        <v>556200</v>
      </c>
      <c r="D34" s="49">
        <f t="shared" ref="D34:O34" si="10">D20-D22-D24-D26-D30-D32+D28</f>
        <v>-2538</v>
      </c>
      <c r="E34" s="49">
        <f t="shared" si="10"/>
        <v>169583</v>
      </c>
      <c r="F34" s="49">
        <f t="shared" si="10"/>
        <v>167045</v>
      </c>
      <c r="G34" s="49">
        <f t="shared" si="10"/>
        <v>121266</v>
      </c>
      <c r="H34" s="49">
        <f t="shared" si="10"/>
        <v>288311</v>
      </c>
      <c r="I34" s="49">
        <f t="shared" si="10"/>
        <v>346607.95065000112</v>
      </c>
      <c r="J34" s="49">
        <f t="shared" si="10"/>
        <v>634918.95065000118</v>
      </c>
      <c r="K34" s="49">
        <f t="shared" si="10"/>
        <v>36376</v>
      </c>
      <c r="L34" s="49">
        <f t="shared" si="10"/>
        <v>134960.00513999999</v>
      </c>
      <c r="M34" s="49">
        <f t="shared" si="10"/>
        <v>171336.00514000002</v>
      </c>
      <c r="N34" s="49">
        <f t="shared" si="10"/>
        <v>116676.84680999999</v>
      </c>
      <c r="O34" s="49">
        <f t="shared" si="10"/>
        <v>288012.85195000004</v>
      </c>
      <c r="P34" s="112"/>
    </row>
    <row r="35" spans="1:16" s="94" customFormat="1" ht="9" customHeight="1" x14ac:dyDescent="0.25">
      <c r="A35" s="85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1:16" s="92" customFormat="1" x14ac:dyDescent="0.25">
      <c r="A36" s="85" t="str">
        <f>Plan1!D143</f>
        <v>Margem EBITDA Ajustada sobre Receita Líq.</v>
      </c>
      <c r="B36" s="98">
        <f t="shared" ref="B36:J36" si="11">B34/B3</f>
        <v>4.34246575915547E-2</v>
      </c>
      <c r="C36" s="98">
        <f t="shared" si="11"/>
        <v>0.11045335123252198</v>
      </c>
      <c r="D36" s="98">
        <f t="shared" si="11"/>
        <v>-2.5243985406629083E-3</v>
      </c>
      <c r="E36" s="98">
        <f t="shared" si="11"/>
        <v>0.13634507122653722</v>
      </c>
      <c r="F36" s="98">
        <f t="shared" si="11"/>
        <v>7.4269751543460993E-2</v>
      </c>
      <c r="G36" s="98">
        <f t="shared" si="11"/>
        <v>9.9431042498394961E-2</v>
      </c>
      <c r="H36" s="98">
        <f t="shared" si="11"/>
        <v>8.31163252627376E-2</v>
      </c>
      <c r="I36" s="98">
        <f t="shared" si="11"/>
        <v>0.20322587214379756</v>
      </c>
      <c r="J36" s="98">
        <f t="shared" si="11"/>
        <v>0.12270635377407146</v>
      </c>
      <c r="K36" s="98">
        <v>3.4836944941915665E-2</v>
      </c>
      <c r="L36" s="98">
        <v>0.1060892026566321</v>
      </c>
      <c r="M36" s="98">
        <v>7.3969336879783243E-2</v>
      </c>
      <c r="N36" s="98">
        <v>9.3203982932378152E-2</v>
      </c>
      <c r="O36" s="98">
        <v>8.0717587234957297E-2</v>
      </c>
    </row>
    <row r="37" spans="1:16" s="94" customFormat="1" ht="6.75" customHeight="1" x14ac:dyDescent="0.25">
      <c r="A37" s="91"/>
      <c r="D37" s="104"/>
      <c r="E37" s="104"/>
      <c r="F37" s="104"/>
      <c r="G37" s="104"/>
      <c r="H37" s="104"/>
      <c r="I37" s="104"/>
      <c r="K37" s="104"/>
      <c r="L37" s="104"/>
      <c r="M37" s="104"/>
      <c r="N37" s="104"/>
      <c r="O37" s="104"/>
    </row>
    <row r="38" spans="1:16" x14ac:dyDescent="0.25">
      <c r="A38" s="93" t="s">
        <v>303</v>
      </c>
      <c r="K38" s="116"/>
      <c r="L38" s="116"/>
      <c r="N38" s="116"/>
    </row>
    <row r="39" spans="1:16" x14ac:dyDescent="0.25">
      <c r="A39" s="93" t="s">
        <v>310</v>
      </c>
      <c r="D39" s="113"/>
      <c r="E39" s="113"/>
      <c r="F39" s="113"/>
      <c r="G39" s="113"/>
      <c r="H39" s="113"/>
      <c r="I39" s="113"/>
      <c r="J39" s="113"/>
      <c r="K39" s="113"/>
      <c r="L39" s="117"/>
      <c r="M39" s="113"/>
      <c r="N39" s="117"/>
      <c r="O39" s="113"/>
    </row>
    <row r="40" spans="1:16" x14ac:dyDescent="0.25">
      <c r="A40" s="95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1:16" x14ac:dyDescent="0.25">
      <c r="A41" s="8"/>
    </row>
    <row r="42" spans="1:16" x14ac:dyDescent="0.25">
      <c r="A42" s="43"/>
    </row>
  </sheetData>
  <hyperlinks>
    <hyperlink ref="A1" location="'Índice | Index'!A1" display="Índice | Index" xr:uid="{00000000-0004-0000-0300-000000000000}"/>
  </hyperlinks>
  <pageMargins left="0.511811024" right="0.511811024" top="0.78740157499999996" bottom="0.78740157499999996" header="0.31496062000000002" footer="0.31496062000000002"/>
  <pageSetup paperSize="9" scale="67" orientation="landscape" r:id="rId1"/>
  <ignoredErrors>
    <ignoredError sqref="J21 H9" formulaRange="1"/>
    <ignoredError sqref="J9 J5 J16 J18" formula="1" formulaRange="1"/>
    <ignoredError sqref="J13:J15 J19:J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3"/>
  <sheetViews>
    <sheetView showGridLines="0" zoomScaleNormal="100" workbookViewId="0">
      <selection activeCell="C38" sqref="C38"/>
    </sheetView>
  </sheetViews>
  <sheetFormatPr defaultRowHeight="15" x14ac:dyDescent="0.25"/>
  <cols>
    <col min="1" max="1" width="54.42578125" style="101" customWidth="1"/>
    <col min="2" max="2" width="12.140625" style="101" bestFit="1" customWidth="1"/>
    <col min="3" max="3" width="10.5703125" style="101" bestFit="1" customWidth="1"/>
    <col min="4" max="4" width="10.5703125" style="101" customWidth="1"/>
    <col min="5" max="6" width="11.5703125" style="101" bestFit="1" customWidth="1"/>
    <col min="7" max="7" width="10.5703125" style="101" customWidth="1"/>
    <col min="8" max="8" width="11.5703125" style="101" bestFit="1" customWidth="1"/>
    <col min="9" max="9" width="10.5703125" style="101" customWidth="1"/>
    <col min="10" max="10" width="11.5703125" style="101" bestFit="1" customWidth="1"/>
    <col min="11" max="11" width="10.5703125" style="101" customWidth="1"/>
    <col min="12" max="15" width="11.5703125" style="101" bestFit="1" customWidth="1"/>
    <col min="16" max="16384" width="9.140625" style="101"/>
  </cols>
  <sheetData>
    <row r="1" spans="1:16" ht="15.75" x14ac:dyDescent="0.25">
      <c r="A1" s="20" t="s">
        <v>29</v>
      </c>
    </row>
    <row r="2" spans="1:16" x14ac:dyDescent="0.25">
      <c r="A2" s="3" t="str">
        <f>Plan1!D144&amp;"***"</f>
        <v>DRE Proforma IFRS16 (R$ milhares)***</v>
      </c>
      <c r="B2" s="3">
        <v>2016</v>
      </c>
      <c r="C2" s="3">
        <v>2017</v>
      </c>
      <c r="D2" s="3" t="str">
        <f>Plan1!C3&amp;"**"</f>
        <v>1T18**</v>
      </c>
      <c r="E2" s="3" t="str">
        <f>Plan1!D3&amp;"**"</f>
        <v>2T18**</v>
      </c>
      <c r="F2" s="3" t="s">
        <v>304</v>
      </c>
      <c r="G2" s="3" t="str">
        <f>Plan1!E3&amp;"**"</f>
        <v>3T18**</v>
      </c>
      <c r="H2" s="3" t="s">
        <v>305</v>
      </c>
      <c r="I2" s="3" t="str">
        <f>Plan1!F3&amp;"**"</f>
        <v>4T18**</v>
      </c>
      <c r="J2" s="3" t="s">
        <v>306</v>
      </c>
      <c r="K2" s="3" t="s">
        <v>307</v>
      </c>
      <c r="L2" s="3" t="s">
        <v>308</v>
      </c>
      <c r="M2" s="99" t="s">
        <v>309</v>
      </c>
      <c r="N2" s="47" t="s">
        <v>314</v>
      </c>
      <c r="O2" s="47" t="s">
        <v>315</v>
      </c>
    </row>
    <row r="3" spans="1:16" x14ac:dyDescent="0.25">
      <c r="A3" s="87" t="str">
        <f>Plan1!D77</f>
        <v>Receita líquida*</v>
      </c>
      <c r="B3" s="102">
        <v>4780694</v>
      </c>
      <c r="C3" s="102">
        <v>5035610</v>
      </c>
      <c r="D3" s="102">
        <v>1005388</v>
      </c>
      <c r="E3" s="102">
        <v>1243778</v>
      </c>
      <c r="F3" s="102">
        <v>2249166</v>
      </c>
      <c r="G3" s="102">
        <v>1219599</v>
      </c>
      <c r="H3" s="102">
        <v>3468765</v>
      </c>
      <c r="I3" s="102">
        <v>1705530.6344300001</v>
      </c>
      <c r="J3" s="102">
        <f>H3+I3</f>
        <v>5174295.6344300006</v>
      </c>
      <c r="K3" s="102">
        <v>1044170</v>
      </c>
      <c r="L3" s="102">
        <v>1272137</v>
      </c>
      <c r="M3" s="102">
        <f>SUM(K3:L3)</f>
        <v>2316307</v>
      </c>
      <c r="N3" s="102">
        <v>1251844</v>
      </c>
      <c r="O3" s="102">
        <f>SUM(M3:N3)</f>
        <v>3568151</v>
      </c>
      <c r="P3" s="112"/>
    </row>
    <row r="4" spans="1:16" x14ac:dyDescent="0.25">
      <c r="A4" s="87" t="str">
        <f>Plan1!D78</f>
        <v>Custo de Mercadorias e/ou Serviços*</v>
      </c>
      <c r="B4" s="102">
        <v>-2775856</v>
      </c>
      <c r="C4" s="102">
        <v>-2614085</v>
      </c>
      <c r="D4" s="102">
        <v>-533846</v>
      </c>
      <c r="E4" s="102">
        <v>-619567</v>
      </c>
      <c r="F4" s="102">
        <v>-1153413</v>
      </c>
      <c r="G4" s="102">
        <v>-637251</v>
      </c>
      <c r="H4" s="102">
        <v>-1790664</v>
      </c>
      <c r="I4" s="102">
        <v>-834489.21608000016</v>
      </c>
      <c r="J4" s="102">
        <f>H4+I4</f>
        <v>-2625153.2160800002</v>
      </c>
      <c r="K4" s="102">
        <v>-542940</v>
      </c>
      <c r="L4" s="102">
        <v>-652163</v>
      </c>
      <c r="M4" s="102">
        <f>SUM(K4:L4)</f>
        <v>-1195103</v>
      </c>
      <c r="N4" s="102">
        <v>-664245</v>
      </c>
      <c r="O4" s="102">
        <f>SUM(M4:N4)</f>
        <v>-1859348</v>
      </c>
      <c r="P4" s="112"/>
    </row>
    <row r="5" spans="1:16" x14ac:dyDescent="0.25">
      <c r="A5" s="85" t="str">
        <f>Plan1!D79</f>
        <v>Lucro bruto</v>
      </c>
      <c r="B5" s="86">
        <v>2004838</v>
      </c>
      <c r="C5" s="86">
        <v>2421525</v>
      </c>
      <c r="D5" s="86">
        <v>471542</v>
      </c>
      <c r="E5" s="86">
        <v>624211</v>
      </c>
      <c r="F5" s="86">
        <v>1095754</v>
      </c>
      <c r="G5" s="86">
        <v>582348</v>
      </c>
      <c r="H5" s="86">
        <v>1678101</v>
      </c>
      <c r="I5" s="86">
        <f t="shared" ref="I5:J5" si="0">SUM(I3:I4)</f>
        <v>871041.41834999993</v>
      </c>
      <c r="J5" s="86">
        <f t="shared" si="0"/>
        <v>2549142.4183500004</v>
      </c>
      <c r="K5" s="86">
        <f>SUM(K3:K4)</f>
        <v>501230</v>
      </c>
      <c r="L5" s="86">
        <f>SUM(L3:L4)</f>
        <v>619974</v>
      </c>
      <c r="M5" s="86">
        <f>SUM(M3:M4)</f>
        <v>1121204</v>
      </c>
      <c r="N5" s="86">
        <f>SUM(N3:N4)</f>
        <v>587599</v>
      </c>
      <c r="O5" s="86">
        <f>SUM(O3:O4)</f>
        <v>1708803</v>
      </c>
      <c r="P5" s="112"/>
    </row>
    <row r="6" spans="1:16" x14ac:dyDescent="0.25">
      <c r="A6" s="87" t="str">
        <f>Plan1!D80</f>
        <v>Gerais e administrativas*</v>
      </c>
      <c r="B6" s="102">
        <v>-481679</v>
      </c>
      <c r="C6" s="102">
        <v>-509821</v>
      </c>
      <c r="D6" s="102">
        <v>-133891</v>
      </c>
      <c r="E6" s="102">
        <v>-105992</v>
      </c>
      <c r="F6" s="102">
        <v>-239883</v>
      </c>
      <c r="G6" s="102">
        <v>-115194</v>
      </c>
      <c r="H6" s="102">
        <v>-355077</v>
      </c>
      <c r="I6" s="102">
        <v>-111437.93866999962</v>
      </c>
      <c r="J6" s="102">
        <f t="shared" ref="J6:J8" si="1">H6+I6</f>
        <v>-466514.9386699996</v>
      </c>
      <c r="K6" s="102">
        <v>-126313</v>
      </c>
      <c r="L6" s="102">
        <v>-113042</v>
      </c>
      <c r="M6" s="102">
        <f>SUM(K6:L6)</f>
        <v>-239355</v>
      </c>
      <c r="N6" s="102">
        <v>-109810</v>
      </c>
      <c r="O6" s="102">
        <f t="shared" ref="O6:O8" si="2">SUM(M6:N6)</f>
        <v>-349165</v>
      </c>
      <c r="P6" s="112"/>
    </row>
    <row r="7" spans="1:16" x14ac:dyDescent="0.25">
      <c r="A7" s="87" t="str">
        <f>Plan1!D81</f>
        <v>Vendas*</v>
      </c>
      <c r="B7" s="102">
        <v>-1536151</v>
      </c>
      <c r="C7" s="102">
        <v>-1596848</v>
      </c>
      <c r="D7" s="102">
        <v>-399600</v>
      </c>
      <c r="E7" s="102">
        <v>-411131</v>
      </c>
      <c r="F7" s="102">
        <v>-810731</v>
      </c>
      <c r="G7" s="102">
        <v>-405580</v>
      </c>
      <c r="H7" s="102">
        <v>-1216311</v>
      </c>
      <c r="I7" s="102">
        <v>-499287.8281799992</v>
      </c>
      <c r="J7" s="102">
        <f t="shared" si="1"/>
        <v>-1715598.8281799993</v>
      </c>
      <c r="K7" s="102">
        <v>-406596</v>
      </c>
      <c r="L7" s="102">
        <v>-446192</v>
      </c>
      <c r="M7" s="102">
        <f>SUM(K7:L7)</f>
        <v>-852788</v>
      </c>
      <c r="N7" s="102">
        <v>-436094</v>
      </c>
      <c r="O7" s="102">
        <f t="shared" si="2"/>
        <v>-1288882</v>
      </c>
      <c r="P7" s="112"/>
    </row>
    <row r="8" spans="1:16" x14ac:dyDescent="0.25">
      <c r="A8" s="87" t="str">
        <f>Plan1!D82</f>
        <v>Outras receitas (despesas) operacionais, líquidas</v>
      </c>
      <c r="B8" s="102">
        <v>5438</v>
      </c>
      <c r="C8" s="102">
        <v>-18156</v>
      </c>
      <c r="D8" s="102">
        <v>-2171</v>
      </c>
      <c r="E8" s="102">
        <v>116</v>
      </c>
      <c r="F8" s="102">
        <v>-2055</v>
      </c>
      <c r="G8" s="102">
        <v>158</v>
      </c>
      <c r="H8" s="102">
        <v>-1897</v>
      </c>
      <c r="I8" s="102">
        <v>-8910.7436899999993</v>
      </c>
      <c r="J8" s="102">
        <f t="shared" si="1"/>
        <v>-10807.743689999999</v>
      </c>
      <c r="K8" s="102">
        <v>640037</v>
      </c>
      <c r="L8" s="102">
        <v>3959</v>
      </c>
      <c r="M8" s="102">
        <f>SUM(K8:L8)</f>
        <v>643996</v>
      </c>
      <c r="N8" s="102">
        <v>7907</v>
      </c>
      <c r="O8" s="102">
        <f t="shared" si="2"/>
        <v>651903</v>
      </c>
      <c r="P8" s="112"/>
    </row>
    <row r="9" spans="1:16" x14ac:dyDescent="0.25">
      <c r="A9" s="85" t="str">
        <f>Plan1!D83</f>
        <v>Lucro (prejuízo) antes do resultado financeiro</v>
      </c>
      <c r="B9" s="86">
        <v>-7554</v>
      </c>
      <c r="C9" s="86">
        <v>296700</v>
      </c>
      <c r="D9" s="86">
        <v>-64120</v>
      </c>
      <c r="E9" s="86">
        <v>107204</v>
      </c>
      <c r="F9" s="86">
        <v>43084</v>
      </c>
      <c r="G9" s="86">
        <v>61732</v>
      </c>
      <c r="H9" s="86">
        <f>SUM(H5:H8)</f>
        <v>104816</v>
      </c>
      <c r="I9" s="86">
        <f t="shared" ref="I9:J9" si="3">SUM(I5:I8)</f>
        <v>251404.90781000114</v>
      </c>
      <c r="J9" s="86">
        <f t="shared" si="3"/>
        <v>356220.90781000158</v>
      </c>
      <c r="K9" s="86">
        <f>SUM(K5:K8)</f>
        <v>608358</v>
      </c>
      <c r="L9" s="86">
        <f>SUM(L5:L8)</f>
        <v>64699</v>
      </c>
      <c r="M9" s="86">
        <f>SUM(M5:M8)</f>
        <v>673057</v>
      </c>
      <c r="N9" s="86">
        <f>SUM(N5:N8)</f>
        <v>49602</v>
      </c>
      <c r="O9" s="86">
        <f>SUM(O5:O8)</f>
        <v>722659</v>
      </c>
      <c r="P9" s="112"/>
    </row>
    <row r="10" spans="1:16" x14ac:dyDescent="0.25">
      <c r="A10" s="87" t="str">
        <f>Plan1!D84</f>
        <v>Resultado com derivativos</v>
      </c>
      <c r="B10" s="102">
        <v>-304257</v>
      </c>
      <c r="C10" s="102">
        <v>-30206</v>
      </c>
      <c r="D10" s="102">
        <v>-2408</v>
      </c>
      <c r="E10" s="102">
        <v>44489</v>
      </c>
      <c r="F10" s="102">
        <v>42081</v>
      </c>
      <c r="G10" s="102">
        <v>15256</v>
      </c>
      <c r="H10" s="102">
        <v>57337</v>
      </c>
      <c r="I10" s="102">
        <v>-40145</v>
      </c>
      <c r="J10" s="102">
        <f t="shared" ref="J10:J13" si="4">H10+I10</f>
        <v>17192</v>
      </c>
      <c r="K10" s="102">
        <v>-26054</v>
      </c>
      <c r="L10" s="102">
        <v>0</v>
      </c>
      <c r="M10" s="102">
        <f t="shared" ref="M10:M14" si="5">SUM(K10:L10)</f>
        <v>-26054</v>
      </c>
      <c r="N10" s="102">
        <v>0</v>
      </c>
      <c r="O10" s="102">
        <f t="shared" ref="O10:O14" si="6">SUM(M10:N10)</f>
        <v>-26054</v>
      </c>
      <c r="P10" s="112"/>
    </row>
    <row r="11" spans="1:16" x14ac:dyDescent="0.25">
      <c r="A11" s="87" t="str">
        <f>Plan1!D85</f>
        <v>Despesas financeiras</v>
      </c>
      <c r="B11" s="102">
        <v>-407501</v>
      </c>
      <c r="C11" s="102">
        <v>-293200</v>
      </c>
      <c r="D11" s="102">
        <v>-56516</v>
      </c>
      <c r="E11" s="102">
        <v>-117923</v>
      </c>
      <c r="F11" s="102">
        <v>-174438</v>
      </c>
      <c r="G11" s="102">
        <v>-81600</v>
      </c>
      <c r="H11" s="102">
        <v>-256039</v>
      </c>
      <c r="I11" s="102">
        <v>-60821</v>
      </c>
      <c r="J11" s="102">
        <f t="shared" si="4"/>
        <v>-316860</v>
      </c>
      <c r="K11" s="102">
        <v>-33529</v>
      </c>
      <c r="L11" s="102">
        <v>-35707</v>
      </c>
      <c r="M11" s="102">
        <f t="shared" si="5"/>
        <v>-69236</v>
      </c>
      <c r="N11" s="102">
        <v>-39809</v>
      </c>
      <c r="O11" s="102">
        <f t="shared" si="6"/>
        <v>-109045</v>
      </c>
      <c r="P11" s="112"/>
    </row>
    <row r="12" spans="1:16" x14ac:dyDescent="0.25">
      <c r="A12" s="87" t="str">
        <f>Plan1!D86</f>
        <v>Receitas financeiras</v>
      </c>
      <c r="B12" s="102">
        <v>514398</v>
      </c>
      <c r="C12" s="102">
        <v>168253</v>
      </c>
      <c r="D12" s="102">
        <v>34560</v>
      </c>
      <c r="E12" s="102">
        <v>18767</v>
      </c>
      <c r="F12" s="102">
        <v>53327</v>
      </c>
      <c r="G12" s="102">
        <v>44284</v>
      </c>
      <c r="H12" s="102">
        <v>97611</v>
      </c>
      <c r="I12" s="102">
        <v>71386</v>
      </c>
      <c r="J12" s="102">
        <f t="shared" si="4"/>
        <v>168997</v>
      </c>
      <c r="K12" s="102">
        <v>606318</v>
      </c>
      <c r="L12" s="102">
        <v>21857</v>
      </c>
      <c r="M12" s="102">
        <f t="shared" si="5"/>
        <v>628175</v>
      </c>
      <c r="N12" s="102">
        <v>28860</v>
      </c>
      <c r="O12" s="102">
        <f t="shared" si="6"/>
        <v>657035</v>
      </c>
      <c r="P12" s="112"/>
    </row>
    <row r="13" spans="1:16" x14ac:dyDescent="0.25">
      <c r="A13" s="44" t="str">
        <f>Plan1!D87</f>
        <v>Lucro (prejuízo) antes dos impostos sobre o lucro</v>
      </c>
      <c r="B13" s="45">
        <v>-204914</v>
      </c>
      <c r="C13" s="45">
        <v>141547</v>
      </c>
      <c r="D13" s="45">
        <v>-88484</v>
      </c>
      <c r="E13" s="45">
        <v>52537</v>
      </c>
      <c r="F13" s="45">
        <v>-35946</v>
      </c>
      <c r="G13" s="45">
        <v>39672</v>
      </c>
      <c r="H13" s="45">
        <v>3725</v>
      </c>
      <c r="I13" s="45">
        <f t="shared" ref="I13" si="7">SUM(I9:I12)</f>
        <v>221824.90781000114</v>
      </c>
      <c r="J13" s="45">
        <f t="shared" si="4"/>
        <v>225549.90781000114</v>
      </c>
      <c r="K13" s="45">
        <f>SUM(K9:K12)</f>
        <v>1155093</v>
      </c>
      <c r="L13" s="45">
        <f t="shared" ref="L13:O13" si="8">SUM(L9:L12)</f>
        <v>50849</v>
      </c>
      <c r="M13" s="45">
        <f t="shared" si="8"/>
        <v>1205942</v>
      </c>
      <c r="N13" s="45">
        <f t="shared" si="8"/>
        <v>38653</v>
      </c>
      <c r="O13" s="45">
        <f t="shared" si="8"/>
        <v>1244595</v>
      </c>
      <c r="P13" s="112"/>
    </row>
    <row r="14" spans="1:16" x14ac:dyDescent="0.25">
      <c r="A14" s="46" t="str">
        <f>Plan1!D88</f>
        <v>Impostos sobre o lucro</v>
      </c>
      <c r="B14" s="102">
        <v>63642</v>
      </c>
      <c r="C14" s="102">
        <v>-44667</v>
      </c>
      <c r="D14" s="102">
        <v>28682.020363488598</v>
      </c>
      <c r="E14" s="102">
        <v>-23248.657442895244</v>
      </c>
      <c r="F14" s="102">
        <v>5433</v>
      </c>
      <c r="G14" s="102">
        <v>-7571</v>
      </c>
      <c r="H14" s="102">
        <v>-2137.6370794066461</v>
      </c>
      <c r="I14" s="102">
        <v>-49776</v>
      </c>
      <c r="J14" s="102">
        <f>H14+I14</f>
        <v>-51913.637079406646</v>
      </c>
      <c r="K14" s="102">
        <v>-393064.32</v>
      </c>
      <c r="L14" s="102">
        <v>-17613.439999999999</v>
      </c>
      <c r="M14" s="102">
        <f t="shared" si="5"/>
        <v>-410677.76000000001</v>
      </c>
      <c r="N14" s="102">
        <v>-13204</v>
      </c>
      <c r="O14" s="102">
        <f t="shared" si="6"/>
        <v>-423881.76</v>
      </c>
      <c r="P14" s="112"/>
    </row>
    <row r="15" spans="1:16" x14ac:dyDescent="0.25">
      <c r="A15" s="44" t="str">
        <f>Plan1!D89</f>
        <v>Lucro líquido (prejuízo) do período</v>
      </c>
      <c r="B15" s="45">
        <v>-141272</v>
      </c>
      <c r="C15" s="45">
        <v>96880</v>
      </c>
      <c r="D15" s="45">
        <v>-59802</v>
      </c>
      <c r="E15" s="45">
        <v>29288</v>
      </c>
      <c r="F15" s="45">
        <v>-30513</v>
      </c>
      <c r="G15" s="45">
        <v>32101</v>
      </c>
      <c r="H15" s="45">
        <v>1587</v>
      </c>
      <c r="I15" s="45">
        <f t="shared" ref="I15" si="9">SUM(I13:I14)</f>
        <v>172048.90781000114</v>
      </c>
      <c r="J15" s="45">
        <f t="shared" ref="J15" si="10">H15+I15</f>
        <v>173635.90781000114</v>
      </c>
      <c r="K15" s="45">
        <f>SUM(K13:K14)</f>
        <v>762028.67999999993</v>
      </c>
      <c r="L15" s="45">
        <f t="shared" ref="L15:O15" si="11">SUM(L13:L14)</f>
        <v>33235.56</v>
      </c>
      <c r="M15" s="45">
        <f t="shared" si="11"/>
        <v>795264.24</v>
      </c>
      <c r="N15" s="45">
        <f t="shared" si="11"/>
        <v>25449</v>
      </c>
      <c r="O15" s="45">
        <f t="shared" si="11"/>
        <v>820713.24</v>
      </c>
      <c r="P15" s="112"/>
    </row>
    <row r="16" spans="1:16" ht="9" customHeight="1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12"/>
    </row>
    <row r="17" spans="1:16" x14ac:dyDescent="0.25">
      <c r="A17" s="85" t="str">
        <f>Plan1!D139</f>
        <v>Margem Líquida sobre Receita Líquida</v>
      </c>
      <c r="B17" s="98">
        <f t="shared" ref="B17:O17" si="12">IFERROR(B15/B3,0)</f>
        <v>-2.9550521325983216E-2</v>
      </c>
      <c r="C17" s="98">
        <f t="shared" si="12"/>
        <v>1.9238979984550035E-2</v>
      </c>
      <c r="D17" s="98">
        <f t="shared" si="12"/>
        <v>-5.9481513604697889E-2</v>
      </c>
      <c r="E17" s="98">
        <f t="shared" si="12"/>
        <v>2.3547610586455138E-2</v>
      </c>
      <c r="F17" s="98">
        <f t="shared" si="12"/>
        <v>-1.3566361931489272E-2</v>
      </c>
      <c r="G17" s="98">
        <f t="shared" si="12"/>
        <v>2.6320946475029909E-2</v>
      </c>
      <c r="H17" s="98">
        <f t="shared" si="12"/>
        <v>4.5751153508525368E-4</v>
      </c>
      <c r="I17" s="98">
        <f t="shared" si="12"/>
        <v>0.10087705511516716</v>
      </c>
      <c r="J17" s="98">
        <f t="shared" si="12"/>
        <v>3.3557399900890829E-2</v>
      </c>
      <c r="K17" s="98">
        <f t="shared" si="12"/>
        <v>0.72979369259794857</v>
      </c>
      <c r="L17" s="98">
        <f t="shared" si="12"/>
        <v>2.6125771045099701E-2</v>
      </c>
      <c r="M17" s="98">
        <f t="shared" si="12"/>
        <v>0.34333283109708684</v>
      </c>
      <c r="N17" s="98">
        <f t="shared" si="12"/>
        <v>2.0329210348893314E-2</v>
      </c>
      <c r="O17" s="98">
        <f t="shared" si="12"/>
        <v>0.23001079270468094</v>
      </c>
      <c r="P17" s="115"/>
    </row>
    <row r="18" spans="1:16" s="104" customFormat="1" ht="9" customHeight="1" x14ac:dyDescent="0.25">
      <c r="A18" s="8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2"/>
    </row>
    <row r="19" spans="1:16" x14ac:dyDescent="0.25">
      <c r="A19" s="87" t="str">
        <f>Plan1!D140</f>
        <v>Depreciação e Amortização</v>
      </c>
      <c r="B19" s="90">
        <v>202684</v>
      </c>
      <c r="C19" s="90">
        <v>197897</v>
      </c>
      <c r="D19" s="90">
        <v>52685</v>
      </c>
      <c r="E19" s="90">
        <v>53321</v>
      </c>
      <c r="F19" s="90">
        <f>106006</f>
        <v>106006</v>
      </c>
      <c r="G19" s="90">
        <v>53509</v>
      </c>
      <c r="H19" s="90">
        <v>159515</v>
      </c>
      <c r="I19" s="90">
        <v>45576</v>
      </c>
      <c r="J19" s="102">
        <f>H19+I19</f>
        <v>205091</v>
      </c>
      <c r="K19" s="90">
        <v>54761</v>
      </c>
      <c r="L19" s="90">
        <v>58858</v>
      </c>
      <c r="M19" s="102">
        <f t="shared" ref="M19" si="13">SUM(K19:L19)</f>
        <v>113619</v>
      </c>
      <c r="N19" s="90">
        <v>59313</v>
      </c>
      <c r="O19" s="102">
        <f t="shared" ref="O19" si="14">SUM(M19:N19)</f>
        <v>172932</v>
      </c>
      <c r="P19" s="112"/>
    </row>
    <row r="20" spans="1:16" x14ac:dyDescent="0.25">
      <c r="A20" s="48" t="str">
        <f>Plan1!D141</f>
        <v>EBITDA</v>
      </c>
      <c r="B20" s="49">
        <f t="shared" ref="B20:O20" si="15">B13-B10-B11-B12+B19</f>
        <v>195130</v>
      </c>
      <c r="C20" s="49">
        <f t="shared" si="15"/>
        <v>494597</v>
      </c>
      <c r="D20" s="49">
        <f t="shared" si="15"/>
        <v>-11435</v>
      </c>
      <c r="E20" s="49">
        <f t="shared" si="15"/>
        <v>160525</v>
      </c>
      <c r="F20" s="49">
        <f t="shared" si="15"/>
        <v>149090</v>
      </c>
      <c r="G20" s="49">
        <f t="shared" si="15"/>
        <v>115241</v>
      </c>
      <c r="H20" s="49">
        <f t="shared" si="15"/>
        <v>264331</v>
      </c>
      <c r="I20" s="49">
        <f t="shared" si="15"/>
        <v>296980.90781000117</v>
      </c>
      <c r="J20" s="49">
        <f t="shared" si="15"/>
        <v>561311.90781000117</v>
      </c>
      <c r="K20" s="49">
        <f t="shared" si="15"/>
        <v>663119</v>
      </c>
      <c r="L20" s="49">
        <f t="shared" si="15"/>
        <v>123557</v>
      </c>
      <c r="M20" s="49">
        <f t="shared" si="15"/>
        <v>786676</v>
      </c>
      <c r="N20" s="49">
        <f t="shared" si="15"/>
        <v>108915</v>
      </c>
      <c r="O20" s="49">
        <f t="shared" si="15"/>
        <v>895591</v>
      </c>
      <c r="P20" s="112"/>
    </row>
    <row r="21" spans="1:16" ht="2.25" customHeight="1" x14ac:dyDescent="0.25">
      <c r="A21" s="8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112"/>
    </row>
    <row r="22" spans="1:16" x14ac:dyDescent="0.25">
      <c r="A22" s="87" t="s">
        <v>311</v>
      </c>
      <c r="B22" s="27"/>
      <c r="C22" s="27"/>
      <c r="D22" s="102">
        <v>-2171</v>
      </c>
      <c r="E22" s="102">
        <v>116</v>
      </c>
      <c r="F22" s="102">
        <f>SUM(D22:E22)</f>
        <v>-2055</v>
      </c>
      <c r="G22" s="102">
        <v>158</v>
      </c>
      <c r="H22" s="102">
        <f>SUM(F22:G22)</f>
        <v>-1897</v>
      </c>
      <c r="I22" s="102">
        <v>-8910.7436899999993</v>
      </c>
      <c r="J22" s="102">
        <f>SUM(H22:I22)</f>
        <v>-10807.743689999999</v>
      </c>
      <c r="K22" s="102">
        <v>2319</v>
      </c>
      <c r="L22" s="102">
        <v>2757</v>
      </c>
      <c r="M22" s="102">
        <f>SUM(K22:L22)</f>
        <v>5076</v>
      </c>
      <c r="N22" s="102">
        <v>3099</v>
      </c>
      <c r="O22" s="102">
        <f>SUM(M22:N22)</f>
        <v>8175</v>
      </c>
      <c r="P22" s="112"/>
    </row>
    <row r="23" spans="1:16" ht="2.25" customHeight="1" x14ac:dyDescent="0.25">
      <c r="A23" s="87"/>
      <c r="B23" s="27"/>
      <c r="C23" s="27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12"/>
    </row>
    <row r="24" spans="1:16" x14ac:dyDescent="0.25">
      <c r="A24" s="87" t="s">
        <v>286</v>
      </c>
      <c r="B24" s="27"/>
      <c r="C24" s="27"/>
      <c r="D24" s="102">
        <v>-966</v>
      </c>
      <c r="E24" s="102">
        <v>-1135</v>
      </c>
      <c r="F24" s="102">
        <f>SUM(D24:E24)</f>
        <v>-2101</v>
      </c>
      <c r="G24" s="102">
        <v>-995</v>
      </c>
      <c r="H24" s="102">
        <f>SUM(F24:G24)</f>
        <v>-3096</v>
      </c>
      <c r="I24" s="102">
        <v>-906.11995999999908</v>
      </c>
      <c r="J24" s="102">
        <f>SUM(H24:I24)</f>
        <v>-4002.1199599999991</v>
      </c>
      <c r="K24" s="102">
        <v>-1369</v>
      </c>
      <c r="L24" s="102">
        <v>-1234</v>
      </c>
      <c r="M24" s="102">
        <f>SUM(K24:L24)</f>
        <v>-2603</v>
      </c>
      <c r="N24" s="102">
        <v>-547</v>
      </c>
      <c r="O24" s="102">
        <f>SUM(M24:N24)</f>
        <v>-3150</v>
      </c>
      <c r="P24" s="112"/>
    </row>
    <row r="25" spans="1:16" ht="2.25" customHeight="1" x14ac:dyDescent="0.25">
      <c r="A25" s="87"/>
      <c r="B25" s="27"/>
      <c r="C25" s="27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12"/>
    </row>
    <row r="26" spans="1:16" x14ac:dyDescent="0.25">
      <c r="A26" s="87" t="s">
        <v>312</v>
      </c>
      <c r="B26" s="27"/>
      <c r="C26" s="27"/>
      <c r="D26" s="102">
        <v>0</v>
      </c>
      <c r="E26" s="102">
        <v>0</v>
      </c>
      <c r="F26" s="102">
        <f>SUM(D26:E26)</f>
        <v>0</v>
      </c>
      <c r="G26" s="102">
        <v>0</v>
      </c>
      <c r="H26" s="102">
        <f>SUM(F26:G26)</f>
        <v>0</v>
      </c>
      <c r="I26" s="102">
        <v>-34365.179189999995</v>
      </c>
      <c r="J26" s="102">
        <f>SUM(H26:I26)</f>
        <v>-34365.179189999995</v>
      </c>
      <c r="K26" s="102">
        <v>-5647</v>
      </c>
      <c r="L26" s="102">
        <v>-7385</v>
      </c>
      <c r="M26" s="102">
        <f>SUM(K26:L26)</f>
        <v>-13032</v>
      </c>
      <c r="N26" s="102">
        <v>-7551</v>
      </c>
      <c r="O26" s="102">
        <f>SUM(M26:N26)</f>
        <v>-20583</v>
      </c>
      <c r="P26" s="112"/>
    </row>
    <row r="27" spans="1:16" ht="2.25" customHeight="1" x14ac:dyDescent="0.25">
      <c r="A27" s="87"/>
      <c r="B27" s="27"/>
      <c r="C27" s="27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12"/>
    </row>
    <row r="28" spans="1:16" x14ac:dyDescent="0.25">
      <c r="A28" s="87" t="s">
        <v>313</v>
      </c>
      <c r="B28" s="27"/>
      <c r="C28" s="27"/>
      <c r="D28" s="102">
        <v>5760</v>
      </c>
      <c r="E28" s="102">
        <v>8039</v>
      </c>
      <c r="F28" s="102">
        <f>SUM(D28:E28)</f>
        <v>13799</v>
      </c>
      <c r="G28" s="102">
        <v>5188</v>
      </c>
      <c r="H28" s="102">
        <f>SUM(F28:G28)</f>
        <v>18987</v>
      </c>
      <c r="I28" s="102">
        <v>5445</v>
      </c>
      <c r="J28" s="102">
        <f>SUM(H28:I28)</f>
        <v>24432</v>
      </c>
      <c r="K28" s="102">
        <v>6278</v>
      </c>
      <c r="L28" s="102">
        <v>6743</v>
      </c>
      <c r="M28" s="102">
        <f>SUM(K28:L28)</f>
        <v>13021</v>
      </c>
      <c r="N28" s="102">
        <v>7571</v>
      </c>
      <c r="O28" s="102">
        <f>SUM(M28:N28)</f>
        <v>20592</v>
      </c>
      <c r="P28" s="112"/>
    </row>
    <row r="29" spans="1:16" ht="2.25" customHeight="1" x14ac:dyDescent="0.25">
      <c r="A29" s="87"/>
      <c r="B29" s="27"/>
      <c r="C29" s="27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12"/>
    </row>
    <row r="30" spans="1:16" x14ac:dyDescent="0.25">
      <c r="A30" s="87" t="s">
        <v>287</v>
      </c>
      <c r="B30" s="27"/>
      <c r="C30" s="27"/>
      <c r="D30" s="102">
        <v>0</v>
      </c>
      <c r="E30" s="102">
        <v>0</v>
      </c>
      <c r="F30" s="102">
        <f>SUM(D30:E30)</f>
        <v>0</v>
      </c>
      <c r="G30" s="102">
        <v>0</v>
      </c>
      <c r="H30" s="102">
        <f>SUM(F30:G30)</f>
        <v>0</v>
      </c>
      <c r="I30" s="102">
        <v>0</v>
      </c>
      <c r="J30" s="102">
        <f>SUM(H30:I30)</f>
        <v>0</v>
      </c>
      <c r="K30" s="102">
        <v>637718</v>
      </c>
      <c r="L30" s="102">
        <v>1202</v>
      </c>
      <c r="M30" s="102">
        <f>SUM(K30:L30)</f>
        <v>638920</v>
      </c>
      <c r="N30" s="102">
        <v>4808</v>
      </c>
      <c r="O30" s="102">
        <f>SUM(M30:N30)</f>
        <v>643728</v>
      </c>
      <c r="P30" s="112"/>
    </row>
    <row r="31" spans="1:16" ht="2.25" customHeight="1" x14ac:dyDescent="0.25">
      <c r="A31" s="87"/>
      <c r="B31" s="27"/>
      <c r="C31" s="27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12"/>
    </row>
    <row r="32" spans="1:16" x14ac:dyDescent="0.25">
      <c r="A32" s="87" t="s">
        <v>288</v>
      </c>
      <c r="B32" s="27"/>
      <c r="C32" s="27"/>
      <c r="D32" s="102">
        <v>0</v>
      </c>
      <c r="E32" s="102">
        <v>0</v>
      </c>
      <c r="F32" s="102">
        <f>SUM(D32:E32)</f>
        <v>0</v>
      </c>
      <c r="G32" s="102">
        <v>0</v>
      </c>
      <c r="H32" s="102">
        <f>SUM(F32:G32)</f>
        <v>0</v>
      </c>
      <c r="I32" s="102">
        <v>0</v>
      </c>
      <c r="J32" s="102">
        <f>SUM(H32:I32)</f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f>SUM(M32:N32)</f>
        <v>0</v>
      </c>
      <c r="P32" s="112"/>
    </row>
    <row r="33" spans="1:16" ht="2.25" customHeight="1" x14ac:dyDescent="0.25">
      <c r="A33" s="8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112"/>
    </row>
    <row r="34" spans="1:16" x14ac:dyDescent="0.25">
      <c r="A34" s="48" t="str">
        <f>Plan1!D142</f>
        <v>EBITDA Ajustado</v>
      </c>
      <c r="B34" s="49">
        <v>207600</v>
      </c>
      <c r="C34" s="49">
        <v>556200</v>
      </c>
      <c r="D34" s="49">
        <f t="shared" ref="D34:O34" si="16">D20-D22-D24-D26-D30-D32+D28</f>
        <v>-2538</v>
      </c>
      <c r="E34" s="49">
        <f t="shared" si="16"/>
        <v>169583</v>
      </c>
      <c r="F34" s="49">
        <f t="shared" si="16"/>
        <v>167045</v>
      </c>
      <c r="G34" s="49">
        <f t="shared" si="16"/>
        <v>121266</v>
      </c>
      <c r="H34" s="49">
        <f t="shared" si="16"/>
        <v>288311</v>
      </c>
      <c r="I34" s="49">
        <f t="shared" si="16"/>
        <v>346607.95065000112</v>
      </c>
      <c r="J34" s="49">
        <f t="shared" si="16"/>
        <v>634918.95065000118</v>
      </c>
      <c r="K34" s="49">
        <f t="shared" si="16"/>
        <v>36376</v>
      </c>
      <c r="L34" s="49">
        <f t="shared" si="16"/>
        <v>134960</v>
      </c>
      <c r="M34" s="49">
        <f t="shared" si="16"/>
        <v>171336</v>
      </c>
      <c r="N34" s="49">
        <f t="shared" si="16"/>
        <v>116677</v>
      </c>
      <c r="O34" s="49">
        <f t="shared" si="16"/>
        <v>288013</v>
      </c>
      <c r="P34" s="112"/>
    </row>
    <row r="35" spans="1:16" s="104" customFormat="1" ht="9" customHeight="1" x14ac:dyDescent="0.25">
      <c r="A35" s="85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1:16" x14ac:dyDescent="0.25">
      <c r="A36" s="85" t="str">
        <f>Plan1!D143</f>
        <v>Margem EBITDA Ajustada sobre Receita Líq.</v>
      </c>
      <c r="B36" s="98">
        <f t="shared" ref="B36:O36" si="17">B34/B3</f>
        <v>4.34246575915547E-2</v>
      </c>
      <c r="C36" s="98">
        <f t="shared" si="17"/>
        <v>0.11045335123252198</v>
      </c>
      <c r="D36" s="98">
        <f t="shared" si="17"/>
        <v>-2.5243985406629083E-3</v>
      </c>
      <c r="E36" s="98">
        <f t="shared" si="17"/>
        <v>0.13634507122653722</v>
      </c>
      <c r="F36" s="98">
        <f t="shared" si="17"/>
        <v>7.4269751543460993E-2</v>
      </c>
      <c r="G36" s="98">
        <f t="shared" si="17"/>
        <v>9.9431042498394961E-2</v>
      </c>
      <c r="H36" s="98">
        <f t="shared" si="17"/>
        <v>8.31163252627376E-2</v>
      </c>
      <c r="I36" s="98">
        <f t="shared" si="17"/>
        <v>0.20322587214379756</v>
      </c>
      <c r="J36" s="98">
        <f t="shared" si="17"/>
        <v>0.12270635377407146</v>
      </c>
      <c r="K36" s="98">
        <f t="shared" si="17"/>
        <v>3.4837239146882214E-2</v>
      </c>
      <c r="L36" s="98">
        <f t="shared" si="17"/>
        <v>0.1060892026566321</v>
      </c>
      <c r="M36" s="98">
        <f t="shared" si="17"/>
        <v>7.3969469504690008E-2</v>
      </c>
      <c r="N36" s="98">
        <f t="shared" si="17"/>
        <v>9.3204105303855755E-2</v>
      </c>
      <c r="O36" s="98">
        <f t="shared" si="17"/>
        <v>8.071771626256849E-2</v>
      </c>
    </row>
    <row r="37" spans="1:16" s="104" customFormat="1" ht="6.75" customHeight="1" x14ac:dyDescent="0.25">
      <c r="A37" s="91"/>
    </row>
    <row r="38" spans="1:16" x14ac:dyDescent="0.25">
      <c r="A38" s="100" t="s">
        <v>303</v>
      </c>
    </row>
    <row r="39" spans="1:16" x14ac:dyDescent="0.25">
      <c r="A39" s="100" t="s">
        <v>310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</row>
    <row r="40" spans="1:16" x14ac:dyDescent="0.25">
      <c r="A40" s="89" t="s">
        <v>316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1:16" x14ac:dyDescent="0.25">
      <c r="A41" s="8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</row>
    <row r="42" spans="1:16" x14ac:dyDescent="0.25">
      <c r="A42" s="43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6" x14ac:dyDescent="0.25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</row>
  </sheetData>
  <hyperlinks>
    <hyperlink ref="A1" location="'Índice | Index'!A1" display="Índice | Index" xr:uid="{00000000-0004-0000-0400-000000000000}"/>
  </hyperlinks>
  <pageMargins left="0.511811024" right="0.511811024" top="0.78740157499999996" bottom="0.78740157499999996" header="0.31496062000000002" footer="0.31496062000000002"/>
  <pageSetup paperSize="9" scale="67" orientation="landscape" r:id="rId1"/>
  <ignoredErrors>
    <ignoredError sqref="H5:O8 H18:O18 H17:J17 H33:O36 H32:J32 H10:O16 I9:O9 H20:O31 H19:J19 M19 O19" formula="1"/>
    <ignoredError sqref="O32 H9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showGridLines="0" workbookViewId="0">
      <pane xSplit="1" ySplit="2" topLeftCell="B3" activePane="bottomRight" state="frozen"/>
      <selection activeCell="G7" sqref="G7:K8"/>
      <selection pane="topRight" activeCell="G7" sqref="G7:K8"/>
      <selection pane="bottomLeft" activeCell="G7" sqref="G7:K8"/>
      <selection pane="bottomRight" activeCell="D17" sqref="D17"/>
    </sheetView>
  </sheetViews>
  <sheetFormatPr defaultRowHeight="15" x14ac:dyDescent="0.25"/>
  <cols>
    <col min="1" max="1" width="61.42578125" style="78" bestFit="1" customWidth="1"/>
    <col min="2" max="3" width="10" bestFit="1" customWidth="1"/>
    <col min="4" max="9" width="10" style="101" customWidth="1"/>
    <col min="10" max="10" width="10" bestFit="1" customWidth="1"/>
    <col min="11" max="12" width="10" style="101" customWidth="1"/>
    <col min="13" max="13" width="10" customWidth="1"/>
    <col min="14" max="15" width="10" style="101" customWidth="1"/>
  </cols>
  <sheetData>
    <row r="1" spans="1:16" s="17" customFormat="1" ht="18.75" x14ac:dyDescent="0.3">
      <c r="A1" s="26" t="s">
        <v>29</v>
      </c>
      <c r="D1" s="101"/>
      <c r="E1" s="101"/>
      <c r="F1" s="101"/>
      <c r="G1" s="101"/>
      <c r="H1" s="101"/>
      <c r="I1" s="101"/>
      <c r="K1" s="101"/>
      <c r="L1" s="101"/>
      <c r="N1" s="101"/>
      <c r="O1" s="101"/>
    </row>
    <row r="2" spans="1:16" x14ac:dyDescent="0.25">
      <c r="A2" s="3" t="str">
        <f>Plan1!D12</f>
        <v>Dados Operacionais</v>
      </c>
      <c r="B2" s="3">
        <v>2016</v>
      </c>
      <c r="C2" s="3">
        <v>2017</v>
      </c>
      <c r="D2" s="3" t="str">
        <f>Plan1!C3</f>
        <v>1T18</v>
      </c>
      <c r="E2" s="3" t="str">
        <f>Plan1!D3</f>
        <v>2T18</v>
      </c>
      <c r="F2" s="99" t="s">
        <v>281</v>
      </c>
      <c r="G2" s="3" t="str">
        <f>Plan1!E3</f>
        <v>3T18</v>
      </c>
      <c r="H2" s="3" t="s">
        <v>279</v>
      </c>
      <c r="I2" s="3" t="str">
        <f>Plan1!F3</f>
        <v>4T18</v>
      </c>
      <c r="J2" s="3">
        <v>2018</v>
      </c>
      <c r="K2" s="3" t="str">
        <f>Plan1!G3</f>
        <v>1T19</v>
      </c>
      <c r="L2" s="3" t="str">
        <f>Plan1!H3</f>
        <v>2T19</v>
      </c>
      <c r="M2" s="99" t="s">
        <v>282</v>
      </c>
      <c r="N2" s="3" t="str">
        <f>Plan1!I3</f>
        <v>3T19</v>
      </c>
      <c r="O2" s="3" t="s">
        <v>280</v>
      </c>
    </row>
    <row r="3" spans="1:16" x14ac:dyDescent="0.25">
      <c r="A3" s="32" t="str">
        <f>Plan1!D13</f>
        <v>Receita Líquida Consolidada (R$ MM)</v>
      </c>
      <c r="B3" s="22">
        <v>4780.6940000000004</v>
      </c>
      <c r="C3" s="22">
        <v>5035.6099999999997</v>
      </c>
      <c r="D3" s="22">
        <v>1005.388</v>
      </c>
      <c r="E3" s="22">
        <v>1243.778</v>
      </c>
      <c r="F3" s="22">
        <v>2249.1660000000002</v>
      </c>
      <c r="G3" s="22">
        <v>1219.5989999999999</v>
      </c>
      <c r="H3" s="22">
        <v>3468.7649999999999</v>
      </c>
      <c r="I3" s="22">
        <v>1705.5306344300002</v>
      </c>
      <c r="J3" s="22">
        <v>5174.295634430001</v>
      </c>
      <c r="K3" s="22">
        <v>1044.17</v>
      </c>
      <c r="L3" s="22">
        <v>1272.1369999999999</v>
      </c>
      <c r="M3" s="22">
        <v>2316.3069999999998</v>
      </c>
      <c r="N3" s="22">
        <v>1251.8440000000001</v>
      </c>
      <c r="O3" s="22">
        <v>3568.1509999999998</v>
      </c>
    </row>
    <row r="4" spans="1:16" s="5" customFormat="1" x14ac:dyDescent="0.25">
      <c r="A4" s="6" t="str">
        <f>Plan1!D16</f>
        <v>Evolução Nominal "Mesmas Lojas" sobre Mesmo Período do ano Anterior</v>
      </c>
      <c r="B4" s="21">
        <v>-4.3210648591385237E-4</v>
      </c>
      <c r="C4" s="21">
        <v>4.9313711519147096E-2</v>
      </c>
      <c r="D4" s="21">
        <v>6.7378582695725164E-3</v>
      </c>
      <c r="E4" s="21">
        <v>-3.0611336344728013E-3</v>
      </c>
      <c r="F4" s="21">
        <v>1.2773019206373526E-3</v>
      </c>
      <c r="G4" s="21">
        <v>5.3667247493435655E-2</v>
      </c>
      <c r="H4" s="21">
        <v>1.9334169365420095E-2</v>
      </c>
      <c r="I4" s="21">
        <v>3.3664093971482956E-2</v>
      </c>
      <c r="J4" s="21">
        <v>2.460833905173776E-2</v>
      </c>
      <c r="K4" s="21">
        <v>3.8838890969350448E-2</v>
      </c>
      <c r="L4" s="21">
        <v>1.8356610920269967E-2</v>
      </c>
      <c r="M4" s="21">
        <v>2.8000000000000001E-2</v>
      </c>
      <c r="N4" s="21">
        <v>8.0000000000000002E-3</v>
      </c>
      <c r="O4" s="21">
        <v>2.0589098460868538E-2</v>
      </c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s="104" customFormat="1" x14ac:dyDescent="0.25">
      <c r="A6" s="32" t="s">
        <v>284</v>
      </c>
      <c r="B6" s="18">
        <v>2</v>
      </c>
      <c r="C6" s="18">
        <v>0</v>
      </c>
      <c r="D6" s="18">
        <v>0</v>
      </c>
      <c r="E6" s="18">
        <v>1</v>
      </c>
      <c r="F6" s="18">
        <f>SUM(D6:E6)</f>
        <v>1</v>
      </c>
      <c r="G6" s="18">
        <v>0</v>
      </c>
      <c r="H6" s="18">
        <f>SUM(F6:G6)</f>
        <v>1</v>
      </c>
      <c r="I6" s="18">
        <v>3</v>
      </c>
      <c r="J6" s="18">
        <f>SUM(H6:I6)</f>
        <v>4</v>
      </c>
      <c r="K6" s="18">
        <v>0</v>
      </c>
      <c r="L6" s="18">
        <v>4</v>
      </c>
      <c r="M6" s="18">
        <f>SUM(K6:L6)</f>
        <v>4</v>
      </c>
      <c r="N6" s="18">
        <v>2</v>
      </c>
      <c r="O6" s="18">
        <f>SUM(M6:N6)</f>
        <v>6</v>
      </c>
    </row>
    <row r="7" spans="1:16" s="104" customFormat="1" x14ac:dyDescent="0.25">
      <c r="A7" s="32" t="s">
        <v>285</v>
      </c>
      <c r="B7" s="18">
        <v>20</v>
      </c>
      <c r="C7" s="18">
        <v>3</v>
      </c>
      <c r="D7" s="18">
        <v>1</v>
      </c>
      <c r="E7" s="18">
        <v>0</v>
      </c>
      <c r="F7" s="18">
        <f>SUM(D7:E7)</f>
        <v>1</v>
      </c>
      <c r="G7" s="18">
        <v>0</v>
      </c>
      <c r="H7" s="18">
        <f>SUM(F7:G7)</f>
        <v>1</v>
      </c>
      <c r="I7" s="18">
        <v>0</v>
      </c>
      <c r="J7" s="18">
        <f>SUM(H7:I7)</f>
        <v>1</v>
      </c>
      <c r="K7" s="18">
        <v>1</v>
      </c>
      <c r="L7" s="18">
        <v>0</v>
      </c>
      <c r="M7" s="18">
        <f>SUM(K7:L7)</f>
        <v>1</v>
      </c>
      <c r="N7" s="18">
        <v>1</v>
      </c>
      <c r="O7" s="18">
        <f>SUM(M7:N7)</f>
        <v>2</v>
      </c>
    </row>
    <row r="8" spans="1:16" x14ac:dyDescent="0.25">
      <c r="A8" s="32" t="str">
        <f>Plan1!D19</f>
        <v>Quantidade Total de Lojas ao Final do Período</v>
      </c>
      <c r="B8" s="18">
        <v>279</v>
      </c>
      <c r="C8" s="18">
        <v>276</v>
      </c>
      <c r="D8" s="18">
        <v>275</v>
      </c>
      <c r="E8" s="18">
        <v>276</v>
      </c>
      <c r="F8" s="18">
        <v>276</v>
      </c>
      <c r="G8" s="18">
        <v>276</v>
      </c>
      <c r="H8" s="18">
        <v>276</v>
      </c>
      <c r="I8" s="18">
        <v>279</v>
      </c>
      <c r="J8" s="18">
        <v>279</v>
      </c>
      <c r="K8" s="18">
        <v>278</v>
      </c>
      <c r="L8" s="18">
        <v>282</v>
      </c>
      <c r="M8" s="18">
        <v>282</v>
      </c>
      <c r="N8" s="18">
        <v>283</v>
      </c>
      <c r="O8" s="18">
        <v>283</v>
      </c>
    </row>
    <row r="9" spans="1:16" x14ac:dyDescent="0.25">
      <c r="A9" s="32" t="str">
        <f>Plan1!D20</f>
        <v>Área de Vendas em mil m² ao Final do Período</v>
      </c>
      <c r="B9" s="28">
        <v>524.41986999999995</v>
      </c>
      <c r="C9" s="28">
        <v>518.46717000000012</v>
      </c>
      <c r="D9" s="28">
        <v>517.85896000000002</v>
      </c>
      <c r="E9" s="28">
        <v>519.83490000000006</v>
      </c>
      <c r="F9" s="28">
        <v>519.83490000000006</v>
      </c>
      <c r="G9" s="28">
        <v>519.83490000000006</v>
      </c>
      <c r="H9" s="28">
        <v>519.83490000000006</v>
      </c>
      <c r="I9" s="28">
        <v>525.84910000000002</v>
      </c>
      <c r="J9" s="28">
        <v>525.84910000000002</v>
      </c>
      <c r="K9" s="28">
        <v>524.00850000000003</v>
      </c>
      <c r="L9" s="28">
        <v>532.54623000000015</v>
      </c>
      <c r="M9" s="28">
        <v>532.54623000000015</v>
      </c>
      <c r="N9" s="28">
        <v>535.41012000000012</v>
      </c>
      <c r="O9" s="28">
        <v>535.41012000000012</v>
      </c>
    </row>
    <row r="10" spans="1:16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D12" s="18"/>
      <c r="E12" s="18"/>
      <c r="F12" s="18"/>
      <c r="G12" s="18"/>
      <c r="H12" s="18"/>
    </row>
    <row r="13" spans="1:16" x14ac:dyDescent="0.25">
      <c r="D13" s="28"/>
      <c r="E13" s="28"/>
      <c r="F13" s="28"/>
      <c r="G13" s="28"/>
      <c r="H13" s="28"/>
    </row>
  </sheetData>
  <hyperlinks>
    <hyperlink ref="A1" location="'Índice | Index'!A1" display="Índice | Index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6:F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"/>
  <sheetViews>
    <sheetView showGridLines="0" workbookViewId="0">
      <selection activeCell="A24" sqref="A24"/>
    </sheetView>
  </sheetViews>
  <sheetFormatPr defaultRowHeight="15" x14ac:dyDescent="0.25"/>
  <cols>
    <col min="1" max="1" width="26" style="78" bestFit="1" customWidth="1"/>
    <col min="2" max="3" width="6.85546875" bestFit="1" customWidth="1"/>
    <col min="4" max="5" width="6.85546875" style="101" customWidth="1"/>
    <col min="6" max="6" width="6.85546875" bestFit="1" customWidth="1"/>
    <col min="7" max="7" width="6.85546875" style="101" customWidth="1"/>
    <col min="8" max="8" width="7.28515625" style="101" customWidth="1"/>
    <col min="9" max="9" width="6.85546875" style="101" customWidth="1"/>
    <col min="10" max="10" width="7.85546875" bestFit="1" customWidth="1"/>
    <col min="11" max="12" width="7.85546875" style="101" customWidth="1"/>
    <col min="13" max="13" width="7.85546875" bestFit="1" customWidth="1"/>
  </cols>
  <sheetData>
    <row r="1" spans="1:15" s="17" customFormat="1" ht="15.75" x14ac:dyDescent="0.25">
      <c r="A1" s="25" t="s">
        <v>29</v>
      </c>
      <c r="B1" s="25"/>
      <c r="D1" s="101"/>
      <c r="E1" s="101"/>
      <c r="G1" s="101"/>
      <c r="H1" s="101"/>
      <c r="I1" s="101"/>
      <c r="K1" s="101"/>
      <c r="L1" s="101"/>
    </row>
    <row r="2" spans="1:15" x14ac:dyDescent="0.25">
      <c r="A2" s="3" t="str">
        <f>Plan1!D6</f>
        <v>Investimentos (R$ Milhões)</v>
      </c>
      <c r="B2" s="3">
        <v>2016</v>
      </c>
      <c r="C2" s="3">
        <v>2017</v>
      </c>
      <c r="D2" s="3" t="str">
        <f>Plan1!C3</f>
        <v>1T18</v>
      </c>
      <c r="E2" s="3" t="str">
        <f>Plan1!D3</f>
        <v>2T18</v>
      </c>
      <c r="F2" s="99" t="s">
        <v>281</v>
      </c>
      <c r="G2" s="99" t="str">
        <f>Plan1!E3</f>
        <v>3T18</v>
      </c>
      <c r="H2" s="99" t="s">
        <v>279</v>
      </c>
      <c r="I2" s="99" t="str">
        <f>Plan1!F3</f>
        <v>4T18</v>
      </c>
      <c r="J2" s="3">
        <v>2018</v>
      </c>
      <c r="K2" s="3" t="str">
        <f>Plan1!G3</f>
        <v>1T19</v>
      </c>
      <c r="L2" s="3" t="str">
        <f>Plan1!H3</f>
        <v>2T19</v>
      </c>
      <c r="M2" s="99" t="s">
        <v>282</v>
      </c>
      <c r="N2" s="99" t="str">
        <f>Plan1!I3</f>
        <v>3T19</v>
      </c>
      <c r="O2" s="99" t="s">
        <v>280</v>
      </c>
    </row>
    <row r="3" spans="1:15" x14ac:dyDescent="0.25">
      <c r="A3" s="29" t="str">
        <f>Plan1!D7</f>
        <v>Novas lojas</v>
      </c>
      <c r="B3" s="12">
        <v>16.342594060000007</v>
      </c>
      <c r="C3" s="12">
        <v>1.8363099999999999E-3</v>
      </c>
      <c r="D3" s="12">
        <v>3.4644900000000002E-3</v>
      </c>
      <c r="E3" s="12">
        <v>3.8383347799999954</v>
      </c>
      <c r="F3" s="12">
        <f>SUM(D3:E3)</f>
        <v>3.8417992699999952</v>
      </c>
      <c r="G3" s="12">
        <v>7.7903617099999973</v>
      </c>
      <c r="H3" s="12">
        <f>SUM(F3:G3)</f>
        <v>11.632160979999993</v>
      </c>
      <c r="I3" s="12">
        <v>12.421584590000034</v>
      </c>
      <c r="J3" s="12">
        <f>I3+H3</f>
        <v>24.053745570000025</v>
      </c>
      <c r="K3" s="12">
        <v>11.496676250000011</v>
      </c>
      <c r="L3" s="12">
        <v>14.086280689999986</v>
      </c>
      <c r="M3" s="12">
        <f>SUM(K3:L3)</f>
        <v>25.582956939999995</v>
      </c>
      <c r="N3" s="12">
        <v>14.603056939999998</v>
      </c>
      <c r="O3" s="12">
        <f>SUM(M3:N3)</f>
        <v>40.18601387999999</v>
      </c>
    </row>
    <row r="4" spans="1:15" x14ac:dyDescent="0.25">
      <c r="A4" s="29" t="str">
        <f>Plan1!D8</f>
        <v>Reformas e manutenções</v>
      </c>
      <c r="B4" s="12">
        <v>29.756457529999999</v>
      </c>
      <c r="C4" s="12">
        <v>20.082998879999966</v>
      </c>
      <c r="D4" s="12">
        <v>29.367664129999955</v>
      </c>
      <c r="E4" s="12">
        <v>8.3162192699999942</v>
      </c>
      <c r="F4" s="12">
        <f t="shared" ref="F4:F6" si="0">SUM(D4:E4)</f>
        <v>37.683883399999949</v>
      </c>
      <c r="G4" s="12">
        <v>52.517142519999823</v>
      </c>
      <c r="H4" s="12">
        <f t="shared" ref="H4:H6" si="1">SUM(F4:G4)</f>
        <v>90.201025919999779</v>
      </c>
      <c r="I4" s="12">
        <v>42.548043929999579</v>
      </c>
      <c r="J4" s="12">
        <f t="shared" ref="J4:J6" si="2">I4+H4</f>
        <v>132.74906984999936</v>
      </c>
      <c r="K4" s="12">
        <v>39.531619579999997</v>
      </c>
      <c r="L4" s="12">
        <v>33.747404750000001</v>
      </c>
      <c r="M4" s="12">
        <f t="shared" ref="M4:M6" si="3">SUM(K4:L4)</f>
        <v>73.279024329999999</v>
      </c>
      <c r="N4" s="12">
        <v>36.41860441999998</v>
      </c>
      <c r="O4" s="12">
        <f t="shared" ref="O4:O6" si="4">SUM(M4:N4)</f>
        <v>109.69762874999998</v>
      </c>
    </row>
    <row r="5" spans="1:15" x14ac:dyDescent="0.25">
      <c r="A5" s="29" t="str">
        <f>Plan1!D9</f>
        <v>Centros de distribuição</v>
      </c>
      <c r="B5" s="12">
        <v>4.6008478400000001</v>
      </c>
      <c r="C5" s="12">
        <v>31.219728390000029</v>
      </c>
      <c r="D5" s="12">
        <v>1.7828543200000002</v>
      </c>
      <c r="E5" s="12">
        <v>0.59574067999999991</v>
      </c>
      <c r="F5" s="12">
        <f t="shared" si="0"/>
        <v>2.3785950000000002</v>
      </c>
      <c r="G5" s="12">
        <v>1.5729106899999998</v>
      </c>
      <c r="H5" s="12">
        <f t="shared" si="1"/>
        <v>3.9515056900000003</v>
      </c>
      <c r="I5" s="12">
        <v>0.64152893999999983</v>
      </c>
      <c r="J5" s="12">
        <f t="shared" si="2"/>
        <v>4.59303463</v>
      </c>
      <c r="K5" s="12">
        <v>0.64884364000000005</v>
      </c>
      <c r="L5" s="12">
        <v>8.4126701500000021</v>
      </c>
      <c r="M5" s="12">
        <f t="shared" si="3"/>
        <v>9.0615137900000029</v>
      </c>
      <c r="N5" s="12">
        <v>3.4706770500000004</v>
      </c>
      <c r="O5" s="12">
        <f t="shared" si="4"/>
        <v>12.532190840000004</v>
      </c>
    </row>
    <row r="6" spans="1:15" ht="15.75" thickBot="1" x14ac:dyDescent="0.3">
      <c r="A6" s="9" t="str">
        <f>Plan1!D10</f>
        <v>TI e outros</v>
      </c>
      <c r="B6" s="13">
        <v>59.481968190000003</v>
      </c>
      <c r="C6" s="13">
        <v>47.618855039999993</v>
      </c>
      <c r="D6" s="13">
        <v>37.446090790000007</v>
      </c>
      <c r="E6" s="13">
        <v>8.1726597600000073</v>
      </c>
      <c r="F6" s="13">
        <f t="shared" si="0"/>
        <v>45.618750550000016</v>
      </c>
      <c r="G6" s="13">
        <v>9.9555345899999992</v>
      </c>
      <c r="H6" s="13">
        <f t="shared" si="1"/>
        <v>55.574285140000015</v>
      </c>
      <c r="I6" s="13">
        <v>23.32972237999925</v>
      </c>
      <c r="J6" s="13">
        <f t="shared" si="2"/>
        <v>78.904007519999269</v>
      </c>
      <c r="K6" s="13">
        <v>32.013124559999888</v>
      </c>
      <c r="L6" s="13">
        <v>18.231073070000004</v>
      </c>
      <c r="M6" s="13">
        <f t="shared" si="3"/>
        <v>50.244197629999888</v>
      </c>
      <c r="N6" s="13">
        <v>21.403933840000004</v>
      </c>
      <c r="O6" s="13">
        <f t="shared" si="4"/>
        <v>71.648131469999896</v>
      </c>
    </row>
    <row r="7" spans="1:15" x14ac:dyDescent="0.25">
      <c r="A7" s="10" t="str">
        <f>Plan1!D11</f>
        <v>Total dos Investimentos</v>
      </c>
      <c r="B7" s="15">
        <f>SUM(B3:B6)</f>
        <v>110.18186762000001</v>
      </c>
      <c r="C7" s="15">
        <f>SUM(C3:C6)</f>
        <v>98.923418619999978</v>
      </c>
      <c r="D7" s="15">
        <f t="shared" ref="D7:I7" si="5">SUM(D3:D6)</f>
        <v>68.600073729999963</v>
      </c>
      <c r="E7" s="15">
        <f t="shared" si="5"/>
        <v>20.922954489999995</v>
      </c>
      <c r="F7" s="14">
        <v>89.5</v>
      </c>
      <c r="G7" s="15">
        <f t="shared" si="5"/>
        <v>71.835949509999821</v>
      </c>
      <c r="H7" s="15">
        <f t="shared" si="5"/>
        <v>161.35897772999979</v>
      </c>
      <c r="I7" s="15">
        <f t="shared" si="5"/>
        <v>78.940879839998871</v>
      </c>
      <c r="J7" s="15">
        <f t="shared" ref="J7:O7" si="6">SUM(J3:J6)</f>
        <v>240.29985756999866</v>
      </c>
      <c r="K7" s="15">
        <f t="shared" si="6"/>
        <v>83.690264029999895</v>
      </c>
      <c r="L7" s="15">
        <f t="shared" si="6"/>
        <v>74.477428660000001</v>
      </c>
      <c r="M7" s="15">
        <f t="shared" si="6"/>
        <v>158.16769268999991</v>
      </c>
      <c r="N7" s="15">
        <f t="shared" si="6"/>
        <v>75.896272249999981</v>
      </c>
      <c r="O7" s="15">
        <f t="shared" si="6"/>
        <v>234.06396493999986</v>
      </c>
    </row>
    <row r="8" spans="1:15" x14ac:dyDescent="0.25">
      <c r="B8" s="2"/>
      <c r="C8" s="2"/>
      <c r="D8" s="29"/>
      <c r="E8" s="29"/>
      <c r="F8" s="2"/>
      <c r="G8" s="29"/>
      <c r="H8" s="29"/>
      <c r="I8" s="29"/>
      <c r="J8" s="2"/>
      <c r="K8" s="29"/>
      <c r="L8" s="29"/>
      <c r="M8" s="2"/>
    </row>
    <row r="9" spans="1:15" x14ac:dyDescent="0.25">
      <c r="B9" s="2"/>
      <c r="C9" s="2"/>
      <c r="D9" s="29"/>
      <c r="E9" s="29"/>
      <c r="F9" s="2"/>
      <c r="G9" s="29"/>
      <c r="H9" s="29"/>
      <c r="I9" s="29"/>
      <c r="J9" s="2"/>
      <c r="K9" s="29"/>
      <c r="L9" s="29"/>
      <c r="M9" s="2"/>
      <c r="N9" s="8"/>
    </row>
    <row r="10" spans="1:15" x14ac:dyDescent="0.25">
      <c r="B10" s="2"/>
      <c r="C10" s="2"/>
      <c r="D10" s="29"/>
      <c r="E10" s="29"/>
      <c r="F10" s="2"/>
      <c r="G10" s="29"/>
      <c r="H10" s="29"/>
      <c r="I10" s="29"/>
      <c r="J10" s="2"/>
      <c r="K10" s="29"/>
      <c r="L10" s="29"/>
      <c r="M10" s="2"/>
      <c r="N10" s="8"/>
    </row>
    <row r="11" spans="1:15" x14ac:dyDescent="0.25">
      <c r="B11" s="11"/>
      <c r="C11" s="11"/>
      <c r="D11" s="103"/>
      <c r="E11" s="103"/>
      <c r="F11" s="11"/>
      <c r="G11" s="103"/>
      <c r="H11" s="103"/>
      <c r="I11" s="103"/>
      <c r="J11" s="11"/>
      <c r="K11" s="103"/>
      <c r="L11" s="103"/>
      <c r="M11" s="11"/>
    </row>
  </sheetData>
  <hyperlinks>
    <hyperlink ref="A1" location="'Índice | Index'!A1" display="Índice | Index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7:C7 J7 H3:H7 F3:F6 M3:M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44"/>
  <sheetViews>
    <sheetView showGridLines="0" topLeftCell="A70" workbookViewId="0">
      <selection activeCell="C82" sqref="C82"/>
    </sheetView>
  </sheetViews>
  <sheetFormatPr defaultRowHeight="15" x14ac:dyDescent="0.25"/>
  <cols>
    <col min="1" max="1" width="38.5703125" bestFit="1" customWidth="1"/>
    <col min="2" max="2" width="33.85546875" bestFit="1" customWidth="1"/>
    <col min="3" max="3" width="54.140625" bestFit="1" customWidth="1"/>
    <col min="5" max="5" width="47.7109375" bestFit="1" customWidth="1"/>
    <col min="11" max="12" width="12.7109375" style="101" bestFit="1" customWidth="1"/>
    <col min="13" max="20" width="12.7109375" bestFit="1" customWidth="1"/>
  </cols>
  <sheetData>
    <row r="1" spans="1:22" ht="15.75" x14ac:dyDescent="0.25">
      <c r="A1" s="52" t="s">
        <v>223</v>
      </c>
      <c r="C1" s="79" t="s">
        <v>0</v>
      </c>
      <c r="D1" s="79" t="s">
        <v>1</v>
      </c>
      <c r="E1" s="79" t="s">
        <v>3</v>
      </c>
      <c r="F1" s="79" t="s">
        <v>4</v>
      </c>
      <c r="G1" s="79" t="s">
        <v>5</v>
      </c>
      <c r="H1" s="79" t="s">
        <v>6</v>
      </c>
      <c r="I1" s="79" t="s">
        <v>37</v>
      </c>
      <c r="J1" s="79" t="s">
        <v>38</v>
      </c>
      <c r="K1" s="97" t="s">
        <v>269</v>
      </c>
      <c r="L1" s="97" t="s">
        <v>270</v>
      </c>
      <c r="M1" s="97" t="s">
        <v>253</v>
      </c>
      <c r="N1" s="97" t="s">
        <v>255</v>
      </c>
      <c r="O1" s="97" t="s">
        <v>257</v>
      </c>
      <c r="P1" s="97" t="s">
        <v>259</v>
      </c>
      <c r="Q1" s="97" t="s">
        <v>267</v>
      </c>
      <c r="R1" s="97" t="s">
        <v>261</v>
      </c>
      <c r="S1" s="97" t="s">
        <v>263</v>
      </c>
      <c r="T1" s="97" t="s">
        <v>266</v>
      </c>
      <c r="U1" s="80" t="s">
        <v>2</v>
      </c>
      <c r="V1" s="80" t="s">
        <v>7</v>
      </c>
    </row>
    <row r="2" spans="1:22" ht="15.75" x14ac:dyDescent="0.25">
      <c r="A2" t="s">
        <v>238</v>
      </c>
      <c r="C2" s="79" t="s">
        <v>230</v>
      </c>
      <c r="D2" s="79" t="s">
        <v>231</v>
      </c>
      <c r="E2" s="79" t="s">
        <v>232</v>
      </c>
      <c r="F2" s="79" t="s">
        <v>233</v>
      </c>
      <c r="G2" s="79" t="s">
        <v>234</v>
      </c>
      <c r="H2" s="79" t="s">
        <v>235</v>
      </c>
      <c r="I2" s="79" t="s">
        <v>236</v>
      </c>
      <c r="J2" s="79" t="s">
        <v>237</v>
      </c>
      <c r="K2" s="97" t="s">
        <v>271</v>
      </c>
      <c r="L2" s="97" t="s">
        <v>272</v>
      </c>
      <c r="M2" s="97" t="s">
        <v>254</v>
      </c>
      <c r="N2" s="97" t="s">
        <v>256</v>
      </c>
      <c r="O2" s="97" t="s">
        <v>258</v>
      </c>
      <c r="P2" s="97" t="s">
        <v>260</v>
      </c>
      <c r="Q2" s="97" t="s">
        <v>268</v>
      </c>
      <c r="R2" s="97" t="s">
        <v>262</v>
      </c>
      <c r="S2" s="97" t="s">
        <v>264</v>
      </c>
      <c r="T2" s="97" t="s">
        <v>265</v>
      </c>
      <c r="U2" s="80" t="s">
        <v>273</v>
      </c>
      <c r="V2" s="80" t="s">
        <v>274</v>
      </c>
    </row>
    <row r="3" spans="1:22" x14ac:dyDescent="0.25">
      <c r="C3" s="78" t="str">
        <f>IF('Índice | Index'!$G$8="Português",Plan1!C1,Plan1!C2)</f>
        <v>1T18</v>
      </c>
      <c r="D3" s="78" t="str">
        <f>IF('Índice | Index'!$G$8="Português",Plan1!D1,Plan1!D2)</f>
        <v>2T18</v>
      </c>
      <c r="E3" s="78" t="str">
        <f>IF('Índice | Index'!$G$8="Português",Plan1!E1,Plan1!E2)</f>
        <v>3T18</v>
      </c>
      <c r="F3" s="78" t="str">
        <f>IF('Índice | Index'!$G$8="Português",Plan1!F1,Plan1!F2)</f>
        <v>4T18</v>
      </c>
      <c r="G3" s="78" t="str">
        <f>IF('Índice | Index'!$G$8="Português",Plan1!G1,Plan1!G2)</f>
        <v>1T19</v>
      </c>
      <c r="H3" s="78" t="str">
        <f>IF('Índice | Index'!$G$8="Português",Plan1!H1,Plan1!H2)</f>
        <v>2T19</v>
      </c>
      <c r="I3" s="78" t="str">
        <f>IF('Índice | Index'!$G$8="Português",Plan1!I1,Plan1!I2)</f>
        <v>3T19</v>
      </c>
      <c r="J3" s="78" t="str">
        <f>IF('Índice | Index'!$G$8="Português",Plan1!J1,Plan1!J2)</f>
        <v>4T19</v>
      </c>
      <c r="K3" s="82" t="str">
        <f>IF('Índice | Index'!$G$8="Português",Plan1!K1,Plan1!K2)</f>
        <v>31/12/2016</v>
      </c>
      <c r="L3" s="82" t="str">
        <f>IF('Índice | Index'!$G$8="Português",Plan1!L1,Plan1!L2)</f>
        <v>31/12/2017</v>
      </c>
      <c r="M3" s="82" t="str">
        <f>IF('Índice | Index'!$G$8="Português",Plan1!M1,Plan1!M2)</f>
        <v>31/03/2018</v>
      </c>
      <c r="N3" s="82" t="str">
        <f>IF('Índice | Index'!$G$8="Português",Plan1!N1,Plan1!N2)</f>
        <v>30/06/2018</v>
      </c>
      <c r="O3" s="82" t="str">
        <f>IF('Índice | Index'!$G$8="Português",Plan1!O1,Plan1!O2)</f>
        <v>30/09/2018</v>
      </c>
      <c r="P3" s="82" t="str">
        <f>IF('Índice | Index'!$G$8="Português",Plan1!P1,Plan1!P2)</f>
        <v>31/12/2018</v>
      </c>
      <c r="Q3" s="82" t="str">
        <f>IF('Índice | Index'!$G$8="Português",Plan1!Q1,Plan1!Q2)</f>
        <v>31/03/2019</v>
      </c>
      <c r="R3" s="82" t="str">
        <f>IF('Índice | Index'!$G$8="Português",Plan1!R1,Plan1!R2)</f>
        <v>30/06/2019</v>
      </c>
      <c r="S3" s="82" t="str">
        <f>IF('Índice | Index'!$G$8="Português",Plan1!S1,Plan1!S2)</f>
        <v>30/09/2019</v>
      </c>
      <c r="T3" s="82" t="str">
        <f>IF('Índice | Index'!$G$8="Português",Plan1!T1,Plan1!T2)</f>
        <v>31/12/2019</v>
      </c>
      <c r="U3" s="82" t="str">
        <f>IF('Índice | Index'!$G$8="Português",Plan1!U1,Plan1!U2)</f>
        <v>1S18</v>
      </c>
      <c r="V3" s="82" t="str">
        <f>IF('Índice | Index'!$G$8="Português",Plan1!V1,Plan1!V2)</f>
        <v>1S19</v>
      </c>
    </row>
    <row r="5" spans="1:22" x14ac:dyDescent="0.25">
      <c r="B5" s="29"/>
    </row>
    <row r="6" spans="1:22" x14ac:dyDescent="0.25">
      <c r="A6" s="53" t="s">
        <v>229</v>
      </c>
      <c r="B6" s="3" t="s">
        <v>18</v>
      </c>
      <c r="C6" s="29" t="s">
        <v>43</v>
      </c>
      <c r="D6" s="77" t="str">
        <f>IF('Índice | Index'!$G$8="Português",Plan1!B6,Plan1!C6)</f>
        <v>Investimentos (R$ Milhões)</v>
      </c>
    </row>
    <row r="7" spans="1:22" x14ac:dyDescent="0.25">
      <c r="A7" s="77" t="s">
        <v>229</v>
      </c>
      <c r="B7" s="2" t="s">
        <v>19</v>
      </c>
      <c r="C7" s="29" t="s">
        <v>39</v>
      </c>
      <c r="D7" s="77" t="str">
        <f>IF('Índice | Index'!$G$8="Português",Plan1!B7,Plan1!C7)</f>
        <v>Novas lojas</v>
      </c>
    </row>
    <row r="8" spans="1:22" x14ac:dyDescent="0.25">
      <c r="A8" s="77" t="s">
        <v>229</v>
      </c>
      <c r="B8" s="2" t="s">
        <v>20</v>
      </c>
      <c r="C8" s="29" t="s">
        <v>40</v>
      </c>
      <c r="D8" s="77" t="str">
        <f>IF('Índice | Index'!$G$8="Português",Plan1!B8,Plan1!C8)</f>
        <v>Reformas e manutenções</v>
      </c>
    </row>
    <row r="9" spans="1:22" x14ac:dyDescent="0.25">
      <c r="A9" s="77" t="s">
        <v>229</v>
      </c>
      <c r="B9" s="2" t="s">
        <v>21</v>
      </c>
      <c r="C9" s="29" t="s">
        <v>41</v>
      </c>
      <c r="D9" s="77" t="str">
        <f>IF('Índice | Index'!$G$8="Português",Plan1!B9,Plan1!C9)</f>
        <v>Centros de distribuição</v>
      </c>
    </row>
    <row r="10" spans="1:22" ht="15.75" thickBot="1" x14ac:dyDescent="0.3">
      <c r="A10" s="77" t="s">
        <v>229</v>
      </c>
      <c r="B10" s="9" t="s">
        <v>22</v>
      </c>
      <c r="C10" s="29" t="s">
        <v>42</v>
      </c>
      <c r="D10" s="77" t="str">
        <f>IF('Índice | Index'!$G$8="Português",Plan1!B10,Plan1!C10)</f>
        <v>TI e outros</v>
      </c>
    </row>
    <row r="11" spans="1:22" x14ac:dyDescent="0.25">
      <c r="A11" s="77" t="s">
        <v>229</v>
      </c>
      <c r="B11" s="10" t="s">
        <v>23</v>
      </c>
      <c r="C11" s="29" t="s">
        <v>44</v>
      </c>
      <c r="D11" s="77" t="str">
        <f>IF('Índice | Index'!$G$8="Português",Plan1!B11,Plan1!C11)</f>
        <v>Total dos Investimentos</v>
      </c>
    </row>
    <row r="12" spans="1:22" x14ac:dyDescent="0.25">
      <c r="A12" s="53" t="s">
        <v>8</v>
      </c>
      <c r="B12" s="3" t="s">
        <v>8</v>
      </c>
      <c r="C12" s="29" t="s">
        <v>53</v>
      </c>
      <c r="D12" s="77" t="str">
        <f>IF('Índice | Index'!$G$8="Português",Plan1!B12,Plan1!C12)</f>
        <v>Dados Operacionais</v>
      </c>
    </row>
    <row r="13" spans="1:22" x14ac:dyDescent="0.25">
      <c r="A13" s="53" t="s">
        <v>8</v>
      </c>
      <c r="B13" s="1" t="s">
        <v>9</v>
      </c>
      <c r="C13" s="29" t="s">
        <v>45</v>
      </c>
      <c r="D13" s="77" t="str">
        <f>IF('Índice | Index'!$G$8="Português",Plan1!B13,Plan1!C13)</f>
        <v>Receita Líquida Consolidada (R$ MM)</v>
      </c>
    </row>
    <row r="14" spans="1:22" x14ac:dyDescent="0.25">
      <c r="A14" s="53" t="s">
        <v>8</v>
      </c>
      <c r="B14" s="1" t="s">
        <v>10</v>
      </c>
      <c r="C14" s="29" t="s">
        <v>46</v>
      </c>
      <c r="D14" s="77" t="str">
        <f>IF('Índice | Index'!$G$8="Português",Plan1!B14,Plan1!C14)</f>
        <v>Receita Líquida Consolidada de Mercadorias (R$ MM)</v>
      </c>
    </row>
    <row r="15" spans="1:22" x14ac:dyDescent="0.25">
      <c r="A15" s="53" t="s">
        <v>8</v>
      </c>
      <c r="B15" s="2" t="s">
        <v>11</v>
      </c>
      <c r="C15" s="29" t="s">
        <v>47</v>
      </c>
      <c r="D15" s="77" t="str">
        <f>IF('Índice | Index'!$G$8="Português",Plan1!B15,Plan1!C15)</f>
        <v>Evolução Nominal "Todas Lojas" sobre Mesmo Período do ano Anterior</v>
      </c>
    </row>
    <row r="16" spans="1:22" x14ac:dyDescent="0.25">
      <c r="A16" s="53" t="s">
        <v>8</v>
      </c>
      <c r="B16" s="6" t="s">
        <v>12</v>
      </c>
      <c r="C16" s="29" t="s">
        <v>48</v>
      </c>
      <c r="D16" s="77" t="str">
        <f>IF('Índice | Index'!$G$8="Português",Plan1!B16,Plan1!C16)</f>
        <v>Evolução Nominal "Mesmas Lojas" sobre Mesmo Período do ano Anterior</v>
      </c>
    </row>
    <row r="17" spans="1:4" x14ac:dyDescent="0.25">
      <c r="A17" s="53" t="s">
        <v>8</v>
      </c>
      <c r="B17" s="7"/>
      <c r="C17" s="29"/>
      <c r="D17" s="77">
        <f>IF('Índice | Index'!$G$8="Português",Plan1!B17,Plan1!C17)</f>
        <v>0</v>
      </c>
    </row>
    <row r="18" spans="1:4" x14ac:dyDescent="0.25">
      <c r="A18" s="53" t="s">
        <v>8</v>
      </c>
      <c r="B18" s="1" t="s">
        <v>13</v>
      </c>
      <c r="C18" s="29" t="s">
        <v>49</v>
      </c>
      <c r="D18" s="77" t="str">
        <f>IF('Índice | Index'!$G$8="Português",Plan1!B18,Plan1!C18)</f>
        <v>Número de Lojas em Reforma durante o Período</v>
      </c>
    </row>
    <row r="19" spans="1:4" x14ac:dyDescent="0.25">
      <c r="A19" s="53" t="s">
        <v>8</v>
      </c>
      <c r="B19" s="1" t="s">
        <v>14</v>
      </c>
      <c r="C19" s="29" t="s">
        <v>50</v>
      </c>
      <c r="D19" s="77" t="str">
        <f>IF('Índice | Index'!$G$8="Português",Plan1!B19,Plan1!C19)</f>
        <v>Quantidade Total de Lojas ao Final do Período</v>
      </c>
    </row>
    <row r="20" spans="1:4" x14ac:dyDescent="0.25">
      <c r="A20" s="53" t="s">
        <v>8</v>
      </c>
      <c r="B20" s="1" t="s">
        <v>15</v>
      </c>
      <c r="C20" s="29" t="s">
        <v>51</v>
      </c>
      <c r="D20" s="77" t="str">
        <f>IF('Índice | Index'!$G$8="Português",Plan1!B20,Plan1!C20)</f>
        <v>Área de Vendas em mil m² ao Final do Período</v>
      </c>
    </row>
    <row r="21" spans="1:4" x14ac:dyDescent="0.25">
      <c r="A21" s="53" t="s">
        <v>8</v>
      </c>
      <c r="B21" s="1" t="s">
        <v>16</v>
      </c>
      <c r="C21" s="29" t="s">
        <v>52</v>
      </c>
      <c r="D21" s="77" t="str">
        <f>IF('Índice | Index'!$G$8="Português",Plan1!B21,Plan1!C21)</f>
        <v>Receita Líquida por m² (R$ por m²)</v>
      </c>
    </row>
    <row r="22" spans="1:4" x14ac:dyDescent="0.25">
      <c r="A22" s="53" t="s">
        <v>8</v>
      </c>
      <c r="B22" s="7"/>
      <c r="C22" s="29"/>
      <c r="D22" s="77">
        <f>IF('Índice | Index'!$G$8="Português",Plan1!B22,Plan1!C22)</f>
        <v>0</v>
      </c>
    </row>
    <row r="23" spans="1:4" x14ac:dyDescent="0.25">
      <c r="A23" s="53" t="s">
        <v>8</v>
      </c>
      <c r="B23" s="4" t="s">
        <v>17</v>
      </c>
      <c r="C23" s="32" t="s">
        <v>54</v>
      </c>
      <c r="D23" s="77" t="str">
        <f>IF('Índice | Index'!$G$8="Português",Plan1!B23,Plan1!C23)</f>
        <v>Número de Colaboradores (Grupo)</v>
      </c>
    </row>
    <row r="24" spans="1:4" x14ac:dyDescent="0.25">
      <c r="A24" s="53" t="s">
        <v>228</v>
      </c>
      <c r="B24" s="3" t="s">
        <v>30</v>
      </c>
      <c r="C24" s="29" t="s">
        <v>55</v>
      </c>
      <c r="D24" s="77" t="str">
        <f>IF('Índice | Index'!$G$8="Português",Plan1!B24,Plan1!C24)</f>
        <v>Endividamento Líquido (R$ Mil)</v>
      </c>
    </row>
    <row r="25" spans="1:4" x14ac:dyDescent="0.25">
      <c r="A25" s="53" t="s">
        <v>228</v>
      </c>
      <c r="B25" s="32" t="s">
        <v>31</v>
      </c>
      <c r="C25" t="s">
        <v>56</v>
      </c>
      <c r="D25" s="77" t="str">
        <f>IF('Índice | Index'!$G$8="Português",Plan1!B25,Plan1!C25)</f>
        <v>Disponibilidades</v>
      </c>
    </row>
    <row r="26" spans="1:4" x14ac:dyDescent="0.25">
      <c r="A26" s="53" t="s">
        <v>228</v>
      </c>
      <c r="B26" s="24" t="s">
        <v>32</v>
      </c>
      <c r="C26" t="s">
        <v>57</v>
      </c>
      <c r="D26" s="77" t="str">
        <f>IF('Índice | Index'!$G$8="Português",Plan1!B26,Plan1!C26)</f>
        <v>Empréstimos e Financiamentos</v>
      </c>
    </row>
    <row r="27" spans="1:4" x14ac:dyDescent="0.25">
      <c r="A27" s="53" t="s">
        <v>228</v>
      </c>
      <c r="B27" s="32" t="s">
        <v>33</v>
      </c>
      <c r="C27" t="s">
        <v>58</v>
      </c>
      <c r="D27" s="77" t="str">
        <f>IF('Índice | Index'!$G$8="Português",Plan1!B27,Plan1!C27)</f>
        <v>Circulante</v>
      </c>
    </row>
    <row r="28" spans="1:4" x14ac:dyDescent="0.25">
      <c r="A28" s="53" t="s">
        <v>228</v>
      </c>
      <c r="B28" s="32" t="s">
        <v>34</v>
      </c>
      <c r="C28" t="s">
        <v>59</v>
      </c>
      <c r="D28" s="77" t="str">
        <f>IF('Índice | Index'!$G$8="Português",Plan1!B28,Plan1!C28)</f>
        <v>Não Circulante</v>
      </c>
    </row>
    <row r="29" spans="1:4" x14ac:dyDescent="0.25">
      <c r="A29" s="53" t="s">
        <v>228</v>
      </c>
      <c r="B29" s="24" t="s">
        <v>35</v>
      </c>
      <c r="C29" t="s">
        <v>60</v>
      </c>
      <c r="D29" s="77" t="str">
        <f>IF('Índice | Index'!$G$8="Português",Plan1!B29,Plan1!C29)</f>
        <v>Endividamento Líquido</v>
      </c>
    </row>
    <row r="30" spans="1:4" ht="25.5" x14ac:dyDescent="0.25">
      <c r="A30" s="53" t="s">
        <v>228</v>
      </c>
      <c r="B30" s="24" t="s">
        <v>36</v>
      </c>
      <c r="C30" t="s">
        <v>61</v>
      </c>
      <c r="D30" s="77" t="str">
        <f>IF('Índice | Index'!$G$8="Português",Plan1!B30,Plan1!C30)</f>
        <v>Dívida Líquida / EBITDA (últimos 12 meses)</v>
      </c>
    </row>
    <row r="31" spans="1:4" ht="15.75" x14ac:dyDescent="0.25">
      <c r="A31" s="53" t="s">
        <v>224</v>
      </c>
      <c r="B31" s="61" t="s">
        <v>64</v>
      </c>
      <c r="C31" s="59" t="s">
        <v>135</v>
      </c>
      <c r="D31" s="77" t="str">
        <f>IF('Índice | Index'!$G$8="Português",Plan1!B31,Plan1!C31)</f>
        <v>Balanço  (R$ milhares)</v>
      </c>
    </row>
    <row r="32" spans="1:4" x14ac:dyDescent="0.25">
      <c r="A32" s="53" t="s">
        <v>224</v>
      </c>
      <c r="B32" s="60" t="s">
        <v>65</v>
      </c>
      <c r="C32" s="59" t="s">
        <v>136</v>
      </c>
      <c r="D32" s="77" t="str">
        <f>IF('Índice | Index'!$G$8="Português",Plan1!B32,Plan1!C32)</f>
        <v>Ativo</v>
      </c>
    </row>
    <row r="33" spans="1:4" x14ac:dyDescent="0.25">
      <c r="A33" s="53" t="s">
        <v>224</v>
      </c>
      <c r="B33" s="55" t="s">
        <v>33</v>
      </c>
      <c r="C33" s="59" t="s">
        <v>137</v>
      </c>
      <c r="D33" s="77" t="str">
        <f>IF('Índice | Index'!$G$8="Português",Plan1!B33,Plan1!C33)</f>
        <v>Circulante</v>
      </c>
    </row>
    <row r="34" spans="1:4" x14ac:dyDescent="0.25">
      <c r="A34" s="53" t="s">
        <v>224</v>
      </c>
      <c r="B34" s="62" t="s">
        <v>66</v>
      </c>
      <c r="C34" s="59" t="s">
        <v>138</v>
      </c>
      <c r="D34" s="77" t="str">
        <f>IF('Índice | Index'!$G$8="Português",Plan1!B34,Plan1!C34)</f>
        <v>Caixa e equivalentes de caixa</v>
      </c>
    </row>
    <row r="35" spans="1:4" x14ac:dyDescent="0.25">
      <c r="A35" s="53" t="s">
        <v>224</v>
      </c>
      <c r="B35" s="62" t="s">
        <v>67</v>
      </c>
      <c r="C35" s="59" t="s">
        <v>139</v>
      </c>
      <c r="D35" s="77" t="str">
        <f>IF('Índice | Index'!$G$8="Português",Plan1!B35,Plan1!C35)</f>
        <v>Contas a receber</v>
      </c>
    </row>
    <row r="36" spans="1:4" x14ac:dyDescent="0.25">
      <c r="A36" s="53" t="s">
        <v>224</v>
      </c>
      <c r="B36" s="62" t="s">
        <v>68</v>
      </c>
      <c r="C36" s="59" t="s">
        <v>140</v>
      </c>
      <c r="D36" s="77" t="str">
        <f>IF('Índice | Index'!$G$8="Português",Plan1!B36,Plan1!C36)</f>
        <v>Derivativos</v>
      </c>
    </row>
    <row r="37" spans="1:4" x14ac:dyDescent="0.25">
      <c r="A37" s="53" t="s">
        <v>224</v>
      </c>
      <c r="B37" s="62" t="s">
        <v>69</v>
      </c>
      <c r="C37" s="59" t="s">
        <v>141</v>
      </c>
      <c r="D37" s="77" t="str">
        <f>IF('Índice | Index'!$G$8="Português",Plan1!B37,Plan1!C37)</f>
        <v>Partes relacionadas</v>
      </c>
    </row>
    <row r="38" spans="1:4" x14ac:dyDescent="0.25">
      <c r="A38" s="53" t="s">
        <v>224</v>
      </c>
      <c r="B38" s="62" t="s">
        <v>70</v>
      </c>
      <c r="C38" s="59" t="s">
        <v>142</v>
      </c>
      <c r="D38" s="77" t="str">
        <f>IF('Índice | Index'!$G$8="Português",Plan1!B38,Plan1!C38)</f>
        <v>Estoques</v>
      </c>
    </row>
    <row r="39" spans="1:4" x14ac:dyDescent="0.25">
      <c r="A39" s="53" t="s">
        <v>224</v>
      </c>
      <c r="B39" s="62" t="s">
        <v>71</v>
      </c>
      <c r="C39" s="59" t="s">
        <v>143</v>
      </c>
      <c r="D39" s="77" t="str">
        <f>IF('Índice | Index'!$G$8="Português",Plan1!B39,Plan1!C39)</f>
        <v>Tributos a recuperar</v>
      </c>
    </row>
    <row r="40" spans="1:4" x14ac:dyDescent="0.25">
      <c r="A40" s="53" t="s">
        <v>224</v>
      </c>
      <c r="B40" s="62" t="s">
        <v>72</v>
      </c>
      <c r="C40" s="59" t="s">
        <v>144</v>
      </c>
      <c r="D40" s="77" t="str">
        <f>IF('Índice | Index'!$G$8="Português",Plan1!B40,Plan1!C40)</f>
        <v>Imposto de renda e contribuição social a recuperar</v>
      </c>
    </row>
    <row r="41" spans="1:4" x14ac:dyDescent="0.25">
      <c r="A41" s="53" t="s">
        <v>224</v>
      </c>
      <c r="B41" s="62" t="s">
        <v>73</v>
      </c>
      <c r="C41" s="59" t="s">
        <v>145</v>
      </c>
      <c r="D41" s="77" t="str">
        <f>IF('Índice | Index'!$G$8="Português",Plan1!B41,Plan1!C41)</f>
        <v>Outros ativos</v>
      </c>
    </row>
    <row r="42" spans="1:4" x14ac:dyDescent="0.25">
      <c r="A42" s="53" t="s">
        <v>224</v>
      </c>
      <c r="B42" s="55" t="s">
        <v>74</v>
      </c>
      <c r="C42" s="59" t="s">
        <v>146</v>
      </c>
      <c r="D42" s="77" t="str">
        <f>IF('Índice | Index'!$G$8="Português",Plan1!B42,Plan1!C42)</f>
        <v>Não circulante</v>
      </c>
    </row>
    <row r="43" spans="1:4" x14ac:dyDescent="0.25">
      <c r="A43" s="53" t="s">
        <v>224</v>
      </c>
      <c r="B43" s="62" t="s">
        <v>71</v>
      </c>
      <c r="C43" s="59" t="s">
        <v>143</v>
      </c>
      <c r="D43" s="77" t="str">
        <f>IF('Índice | Index'!$G$8="Português",Plan1!B43,Plan1!C43)</f>
        <v>Tributos a recuperar</v>
      </c>
    </row>
    <row r="44" spans="1:4" x14ac:dyDescent="0.25">
      <c r="A44" s="53" t="s">
        <v>224</v>
      </c>
      <c r="B44" s="62" t="s">
        <v>75</v>
      </c>
      <c r="C44" s="59" t="s">
        <v>147</v>
      </c>
      <c r="D44" s="77" t="str">
        <f>IF('Índice | Index'!$G$8="Português",Plan1!B44,Plan1!C44)</f>
        <v>Tributos diferidos</v>
      </c>
    </row>
    <row r="45" spans="1:4" x14ac:dyDescent="0.25">
      <c r="A45" s="53" t="s">
        <v>224</v>
      </c>
      <c r="B45" s="62" t="s">
        <v>76</v>
      </c>
      <c r="C45" s="59" t="s">
        <v>148</v>
      </c>
      <c r="D45" s="77" t="str">
        <f>IF('Índice | Index'!$G$8="Português",Plan1!B45,Plan1!C45)</f>
        <v>Depósitos judiciais</v>
      </c>
    </row>
    <row r="46" spans="1:4" x14ac:dyDescent="0.25">
      <c r="A46" s="53" t="s">
        <v>224</v>
      </c>
      <c r="B46" s="62" t="s">
        <v>73</v>
      </c>
      <c r="C46" s="59" t="s">
        <v>145</v>
      </c>
      <c r="D46" s="77" t="str">
        <f>IF('Índice | Index'!$G$8="Português",Plan1!B46,Plan1!C46)</f>
        <v>Outros ativos</v>
      </c>
    </row>
    <row r="47" spans="1:4" x14ac:dyDescent="0.25">
      <c r="A47" s="53" t="s">
        <v>224</v>
      </c>
      <c r="B47" s="62" t="s">
        <v>77</v>
      </c>
      <c r="C47" s="59" t="s">
        <v>149</v>
      </c>
      <c r="D47" s="77" t="str">
        <f>IF('Índice | Index'!$G$8="Português",Plan1!B47,Plan1!C47)</f>
        <v>Investimento</v>
      </c>
    </row>
    <row r="48" spans="1:4" x14ac:dyDescent="0.25">
      <c r="A48" s="53" t="s">
        <v>224</v>
      </c>
      <c r="B48" s="62" t="s">
        <v>78</v>
      </c>
      <c r="C48" s="59" t="s">
        <v>150</v>
      </c>
      <c r="D48" s="77" t="str">
        <f>IF('Índice | Index'!$G$8="Português",Plan1!B48,Plan1!C48)</f>
        <v>Imobilizado</v>
      </c>
    </row>
    <row r="49" spans="1:4" x14ac:dyDescent="0.25">
      <c r="A49" s="53" t="s">
        <v>224</v>
      </c>
      <c r="B49" s="62" t="s">
        <v>79</v>
      </c>
      <c r="C49" s="59" t="s">
        <v>151</v>
      </c>
      <c r="D49" s="77" t="str">
        <f>IF('Índice | Index'!$G$8="Português",Plan1!B49,Plan1!C49)</f>
        <v>Direito de uso – arrendamento mercantil</v>
      </c>
    </row>
    <row r="50" spans="1:4" x14ac:dyDescent="0.25">
      <c r="A50" s="53" t="s">
        <v>224</v>
      </c>
      <c r="B50" s="62" t="s">
        <v>80</v>
      </c>
      <c r="C50" s="59" t="s">
        <v>152</v>
      </c>
      <c r="D50" s="77" t="str">
        <f>IF('Índice | Index'!$G$8="Português",Plan1!B50,Plan1!C50)</f>
        <v>Intangível</v>
      </c>
    </row>
    <row r="51" spans="1:4" x14ac:dyDescent="0.25">
      <c r="A51" s="53" t="s">
        <v>224</v>
      </c>
      <c r="B51" s="60" t="s">
        <v>81</v>
      </c>
      <c r="C51" s="59" t="s">
        <v>153</v>
      </c>
      <c r="D51" s="77" t="str">
        <f>IF('Índice | Index'!$G$8="Português",Plan1!B51,Plan1!C51)</f>
        <v>Passivo</v>
      </c>
    </row>
    <row r="52" spans="1:4" x14ac:dyDescent="0.25">
      <c r="A52" s="53" t="s">
        <v>224</v>
      </c>
      <c r="B52" s="55" t="s">
        <v>33</v>
      </c>
      <c r="C52" s="59" t="s">
        <v>154</v>
      </c>
      <c r="D52" s="77" t="str">
        <f>IF('Índice | Index'!$G$8="Português",Plan1!B52,Plan1!C52)</f>
        <v>Circulante</v>
      </c>
    </row>
    <row r="53" spans="1:4" x14ac:dyDescent="0.25">
      <c r="A53" s="53" t="s">
        <v>224</v>
      </c>
      <c r="B53" s="56" t="s">
        <v>82</v>
      </c>
      <c r="C53" s="59" t="s">
        <v>155</v>
      </c>
      <c r="D53" s="77" t="str">
        <f>IF('Índice | Index'!$G$8="Português",Plan1!B53,Plan1!C53)</f>
        <v>Arrendamento mercantil</v>
      </c>
    </row>
    <row r="54" spans="1:4" x14ac:dyDescent="0.25">
      <c r="A54" s="53" t="s">
        <v>224</v>
      </c>
      <c r="B54" s="56" t="s">
        <v>83</v>
      </c>
      <c r="C54" s="59" t="s">
        <v>156</v>
      </c>
      <c r="D54" s="77" t="str">
        <f>IF('Índice | Index'!$G$8="Português",Plan1!B54,Plan1!C54)</f>
        <v>Fornecedores</v>
      </c>
    </row>
    <row r="55" spans="1:4" x14ac:dyDescent="0.25">
      <c r="A55" s="53" t="s">
        <v>224</v>
      </c>
      <c r="B55" s="56" t="s">
        <v>68</v>
      </c>
      <c r="C55" s="59" t="s">
        <v>140</v>
      </c>
      <c r="D55" s="77" t="str">
        <f>IF('Índice | Index'!$G$8="Português",Plan1!B55,Plan1!C55)</f>
        <v>Derivativos</v>
      </c>
    </row>
    <row r="56" spans="1:4" x14ac:dyDescent="0.25">
      <c r="A56" s="53" t="s">
        <v>224</v>
      </c>
      <c r="B56" s="56" t="s">
        <v>84</v>
      </c>
      <c r="C56" s="59" t="s">
        <v>157</v>
      </c>
      <c r="D56" s="77" t="str">
        <f>IF('Índice | Index'!$G$8="Português",Plan1!B56,Plan1!C56)</f>
        <v>Contas a pagar</v>
      </c>
    </row>
    <row r="57" spans="1:4" x14ac:dyDescent="0.25">
      <c r="A57" s="53" t="s">
        <v>224</v>
      </c>
      <c r="B57" s="56" t="s">
        <v>85</v>
      </c>
      <c r="C57" s="59" t="s">
        <v>158</v>
      </c>
      <c r="D57" s="77" t="str">
        <f>IF('Índice | Index'!$G$8="Português",Plan1!B57,Plan1!C57)</f>
        <v>Obrigações trabalhistas</v>
      </c>
    </row>
    <row r="58" spans="1:4" x14ac:dyDescent="0.25">
      <c r="A58" s="53" t="s">
        <v>224</v>
      </c>
      <c r="B58" s="56" t="s">
        <v>69</v>
      </c>
      <c r="C58" s="59" t="s">
        <v>141</v>
      </c>
      <c r="D58" s="77" t="str">
        <f>IF('Índice | Index'!$G$8="Português",Plan1!B58,Plan1!C58)</f>
        <v>Partes relacionadas</v>
      </c>
    </row>
    <row r="59" spans="1:4" x14ac:dyDescent="0.25">
      <c r="A59" s="53" t="s">
        <v>224</v>
      </c>
      <c r="B59" s="56" t="s">
        <v>86</v>
      </c>
      <c r="C59" s="59" t="s">
        <v>159</v>
      </c>
      <c r="D59" s="77" t="str">
        <f>IF('Índice | Index'!$G$8="Português",Plan1!B59,Plan1!C59)</f>
        <v>Tributos a recolher</v>
      </c>
    </row>
    <row r="60" spans="1:4" x14ac:dyDescent="0.25">
      <c r="A60" s="53" t="s">
        <v>224</v>
      </c>
      <c r="B60" s="56" t="s">
        <v>87</v>
      </c>
      <c r="C60" s="59" t="s">
        <v>160</v>
      </c>
      <c r="D60" s="77" t="str">
        <f>IF('Índice | Index'!$G$8="Português",Plan1!B60,Plan1!C60)</f>
        <v>Imposto de renda e contribuição social a recolher</v>
      </c>
    </row>
    <row r="61" spans="1:4" x14ac:dyDescent="0.25">
      <c r="A61" s="53" t="s">
        <v>224</v>
      </c>
      <c r="B61" s="56" t="s">
        <v>88</v>
      </c>
      <c r="C61" s="59" t="s">
        <v>161</v>
      </c>
      <c r="D61" s="77" t="str">
        <f>IF('Índice | Index'!$G$8="Português",Plan1!B61,Plan1!C61)</f>
        <v>Outros passivos</v>
      </c>
    </row>
    <row r="62" spans="1:4" x14ac:dyDescent="0.25">
      <c r="A62" s="53" t="s">
        <v>224</v>
      </c>
      <c r="B62" s="55" t="s">
        <v>74</v>
      </c>
      <c r="C62" s="59" t="s">
        <v>162</v>
      </c>
      <c r="D62" s="77" t="str">
        <f>IF('Índice | Index'!$G$8="Português",Plan1!B62,Plan1!C62)</f>
        <v>Não circulante</v>
      </c>
    </row>
    <row r="63" spans="1:4" x14ac:dyDescent="0.25">
      <c r="A63" s="53" t="s">
        <v>224</v>
      </c>
      <c r="B63" s="56" t="s">
        <v>82</v>
      </c>
      <c r="C63" s="59" t="s">
        <v>155</v>
      </c>
      <c r="D63" s="77" t="str">
        <f>IF('Índice | Index'!$G$8="Português",Plan1!B63,Plan1!C63)</f>
        <v>Arrendamento mercantil</v>
      </c>
    </row>
    <row r="64" spans="1:4" x14ac:dyDescent="0.25">
      <c r="A64" s="53" t="s">
        <v>224</v>
      </c>
      <c r="B64" s="56" t="s">
        <v>69</v>
      </c>
      <c r="C64" s="59" t="s">
        <v>141</v>
      </c>
      <c r="D64" s="77" t="str">
        <f>IF('Índice | Index'!$G$8="Português",Plan1!B64,Plan1!C64)</f>
        <v>Partes relacionadas</v>
      </c>
    </row>
    <row r="65" spans="1:4" x14ac:dyDescent="0.25">
      <c r="A65" s="53" t="s">
        <v>224</v>
      </c>
      <c r="B65" s="56" t="s">
        <v>85</v>
      </c>
      <c r="C65" s="59" t="s">
        <v>158</v>
      </c>
      <c r="D65" s="77" t="str">
        <f>IF('Índice | Index'!$G$8="Português",Plan1!B65,Plan1!C65)</f>
        <v>Obrigações trabalhistas</v>
      </c>
    </row>
    <row r="66" spans="1:4" x14ac:dyDescent="0.25">
      <c r="A66" s="53" t="s">
        <v>224</v>
      </c>
      <c r="B66" s="56" t="s">
        <v>89</v>
      </c>
      <c r="C66" s="59" t="s">
        <v>163</v>
      </c>
      <c r="D66" s="77" t="str">
        <f>IF('Índice | Index'!$G$8="Português",Plan1!B66,Plan1!C66)</f>
        <v>Provisão para riscos tributários, cíveis e trabalhistas</v>
      </c>
    </row>
    <row r="67" spans="1:4" x14ac:dyDescent="0.25">
      <c r="A67" s="53" t="s">
        <v>224</v>
      </c>
      <c r="B67" s="56" t="s">
        <v>90</v>
      </c>
      <c r="C67" s="59" t="s">
        <v>164</v>
      </c>
      <c r="D67" s="77" t="str">
        <f>IF('Índice | Index'!$G$8="Português",Plan1!B67,Plan1!C67)</f>
        <v xml:space="preserve">Tributos a recolher </v>
      </c>
    </row>
    <row r="68" spans="1:4" x14ac:dyDescent="0.25">
      <c r="A68" s="53" t="s">
        <v>224</v>
      </c>
      <c r="B68" s="56" t="s">
        <v>75</v>
      </c>
      <c r="C68" s="59" t="s">
        <v>165</v>
      </c>
      <c r="D68" s="77" t="str">
        <f>IF('Índice | Index'!$G$8="Português",Plan1!B68,Plan1!C68)</f>
        <v>Tributos diferidos</v>
      </c>
    </row>
    <row r="69" spans="1:4" x14ac:dyDescent="0.25">
      <c r="A69" s="53" t="s">
        <v>224</v>
      </c>
      <c r="B69" s="63" t="s">
        <v>88</v>
      </c>
      <c r="C69" s="59" t="s">
        <v>161</v>
      </c>
      <c r="D69" s="77" t="str">
        <f>IF('Índice | Index'!$G$8="Português",Plan1!B69,Plan1!C69)</f>
        <v>Outros passivos</v>
      </c>
    </row>
    <row r="70" spans="1:4" x14ac:dyDescent="0.25">
      <c r="A70" s="53" t="s">
        <v>224</v>
      </c>
      <c r="B70" s="55" t="s">
        <v>91</v>
      </c>
      <c r="C70" s="59" t="s">
        <v>166</v>
      </c>
      <c r="D70" s="77" t="str">
        <f>IF('Índice | Index'!$G$8="Português",Plan1!B70,Plan1!C70)</f>
        <v>Patrimônio líquido</v>
      </c>
    </row>
    <row r="71" spans="1:4" x14ac:dyDescent="0.25">
      <c r="A71" s="53" t="s">
        <v>224</v>
      </c>
      <c r="B71" s="56" t="s">
        <v>92</v>
      </c>
      <c r="C71" s="59" t="s">
        <v>167</v>
      </c>
      <c r="D71" s="77" t="str">
        <f>IF('Índice | Index'!$G$8="Português",Plan1!B71,Plan1!C71)</f>
        <v>Capital social</v>
      </c>
    </row>
    <row r="72" spans="1:4" x14ac:dyDescent="0.25">
      <c r="A72" s="53" t="s">
        <v>224</v>
      </c>
      <c r="B72" s="56" t="s">
        <v>93</v>
      </c>
      <c r="C72" s="59" t="s">
        <v>168</v>
      </c>
      <c r="D72" s="77" t="str">
        <f>IF('Índice | Index'!$G$8="Português",Plan1!B72,Plan1!C72)</f>
        <v>Reserva de capital</v>
      </c>
    </row>
    <row r="73" spans="1:4" x14ac:dyDescent="0.25">
      <c r="A73" s="53" t="s">
        <v>224</v>
      </c>
      <c r="B73" s="56" t="s">
        <v>94</v>
      </c>
      <c r="C73" s="59" t="s">
        <v>169</v>
      </c>
      <c r="D73" s="77" t="str">
        <f>IF('Índice | Index'!$G$8="Português",Plan1!B73,Plan1!C73)</f>
        <v>Lucros acumulados</v>
      </c>
    </row>
    <row r="74" spans="1:4" x14ac:dyDescent="0.25">
      <c r="A74" s="53" t="s">
        <v>224</v>
      </c>
      <c r="B74" s="56" t="s">
        <v>95</v>
      </c>
      <c r="C74" s="59" t="s">
        <v>170</v>
      </c>
      <c r="D74" s="77" t="str">
        <f>IF('Índice | Index'!$G$8="Português",Plan1!B74,Plan1!C74)</f>
        <v>Resultados abrangentes</v>
      </c>
    </row>
    <row r="75" spans="1:4" x14ac:dyDescent="0.25">
      <c r="A75" s="53" t="s">
        <v>224</v>
      </c>
      <c r="B75" s="64" t="s">
        <v>96</v>
      </c>
      <c r="C75" s="59" t="s">
        <v>171</v>
      </c>
      <c r="D75" s="77" t="str">
        <f>IF('Índice | Index'!$G$8="Português",Plan1!B75,Plan1!C75)</f>
        <v>Não controladores</v>
      </c>
    </row>
    <row r="76" spans="1:4" ht="15.75" x14ac:dyDescent="0.25">
      <c r="A76" s="53" t="s">
        <v>225</v>
      </c>
      <c r="B76" s="61" t="s">
        <v>173</v>
      </c>
      <c r="C76" s="59" t="s">
        <v>172</v>
      </c>
      <c r="D76" s="77" t="str">
        <f>IF('Índice | Index'!$G$8="Português",Plan1!B76,Plan1!C76)</f>
        <v>DRE  (R$ milhares)</v>
      </c>
    </row>
    <row r="77" spans="1:4" x14ac:dyDescent="0.25">
      <c r="A77" s="53" t="s">
        <v>225</v>
      </c>
      <c r="B77" s="57" t="s">
        <v>295</v>
      </c>
      <c r="C77" s="68" t="s">
        <v>296</v>
      </c>
      <c r="D77" s="77" t="str">
        <f>IF('Índice | Index'!$G$8="Português",Plan1!B77,Plan1!C77)</f>
        <v>Receita líquida*</v>
      </c>
    </row>
    <row r="78" spans="1:4" x14ac:dyDescent="0.25">
      <c r="A78" s="53" t="s">
        <v>225</v>
      </c>
      <c r="B78" s="57" t="s">
        <v>297</v>
      </c>
      <c r="C78" s="69" t="s">
        <v>298</v>
      </c>
      <c r="D78" s="77" t="str">
        <f>IF('Índice | Index'!$G$8="Português",Plan1!B78,Plan1!C78)</f>
        <v>Custo de Mercadorias e/ou Serviços*</v>
      </c>
    </row>
    <row r="79" spans="1:4" x14ac:dyDescent="0.25">
      <c r="A79" s="53" t="s">
        <v>225</v>
      </c>
      <c r="B79" s="60" t="s">
        <v>175</v>
      </c>
      <c r="C79" s="68" t="s">
        <v>174</v>
      </c>
      <c r="D79" s="77" t="str">
        <f>IF('Índice | Index'!$G$8="Português",Plan1!B79,Plan1!C79)</f>
        <v>Lucro bruto</v>
      </c>
    </row>
    <row r="80" spans="1:4" x14ac:dyDescent="0.25">
      <c r="A80" s="53" t="s">
        <v>225</v>
      </c>
      <c r="B80" s="58" t="s">
        <v>299</v>
      </c>
      <c r="C80" s="69" t="s">
        <v>300</v>
      </c>
      <c r="D80" s="77" t="str">
        <f>IF('Índice | Index'!$G$8="Português",Plan1!B80,Plan1!C80)</f>
        <v>Gerais e administrativas*</v>
      </c>
    </row>
    <row r="81" spans="1:4" x14ac:dyDescent="0.25">
      <c r="A81" s="53" t="s">
        <v>225</v>
      </c>
      <c r="B81" s="58" t="s">
        <v>301</v>
      </c>
      <c r="C81" s="69" t="s">
        <v>302</v>
      </c>
      <c r="D81" s="77" t="str">
        <f>IF('Índice | Index'!$G$8="Português",Plan1!B81,Plan1!C81)</f>
        <v>Vendas*</v>
      </c>
    </row>
    <row r="82" spans="1:4" x14ac:dyDescent="0.25">
      <c r="A82" s="53" t="s">
        <v>225</v>
      </c>
      <c r="B82" s="58" t="s">
        <v>177</v>
      </c>
      <c r="C82" s="65" t="s">
        <v>176</v>
      </c>
      <c r="D82" s="77" t="str">
        <f>IF('Índice | Index'!$G$8="Português",Plan1!B82,Plan1!C82)</f>
        <v>Outras receitas (despesas) operacionais, líquidas</v>
      </c>
    </row>
    <row r="83" spans="1:4" x14ac:dyDescent="0.25">
      <c r="A83" s="53" t="s">
        <v>225</v>
      </c>
      <c r="B83" s="60" t="s">
        <v>179</v>
      </c>
      <c r="C83" s="65" t="s">
        <v>178</v>
      </c>
      <c r="D83" s="77" t="str">
        <f>IF('Índice | Index'!$G$8="Português",Plan1!B83,Plan1!C83)</f>
        <v>Lucro (prejuízo) antes do resultado financeiro</v>
      </c>
    </row>
    <row r="84" spans="1:4" x14ac:dyDescent="0.25">
      <c r="A84" s="53" t="s">
        <v>225</v>
      </c>
      <c r="B84" s="58" t="s">
        <v>181</v>
      </c>
      <c r="C84" s="67" t="s">
        <v>180</v>
      </c>
      <c r="D84" s="77" t="str">
        <f>IF('Índice | Index'!$G$8="Português",Plan1!B84,Plan1!C84)</f>
        <v>Resultado com derivativos</v>
      </c>
    </row>
    <row r="85" spans="1:4" x14ac:dyDescent="0.25">
      <c r="A85" s="53" t="s">
        <v>225</v>
      </c>
      <c r="B85" s="58" t="s">
        <v>183</v>
      </c>
      <c r="C85" s="67" t="s">
        <v>182</v>
      </c>
      <c r="D85" s="77" t="str">
        <f>IF('Índice | Index'!$G$8="Português",Plan1!B85,Plan1!C85)</f>
        <v>Despesas financeiras</v>
      </c>
    </row>
    <row r="86" spans="1:4" x14ac:dyDescent="0.25">
      <c r="A86" s="53" t="s">
        <v>225</v>
      </c>
      <c r="B86" s="58" t="s">
        <v>185</v>
      </c>
      <c r="C86" s="67" t="s">
        <v>184</v>
      </c>
      <c r="D86" s="77" t="str">
        <f>IF('Índice | Index'!$G$8="Português",Plan1!B86,Plan1!C86)</f>
        <v>Receitas financeiras</v>
      </c>
    </row>
    <row r="87" spans="1:4" x14ac:dyDescent="0.25">
      <c r="A87" s="53" t="s">
        <v>225</v>
      </c>
      <c r="B87" s="60" t="s">
        <v>187</v>
      </c>
      <c r="C87" s="66" t="s">
        <v>186</v>
      </c>
      <c r="D87" s="77" t="str">
        <f>IF('Índice | Index'!$G$8="Português",Plan1!B87,Plan1!C87)</f>
        <v>Lucro (prejuízo) antes dos impostos sobre o lucro</v>
      </c>
    </row>
    <row r="88" spans="1:4" x14ac:dyDescent="0.25">
      <c r="A88" s="53" t="s">
        <v>225</v>
      </c>
      <c r="B88" s="57" t="s">
        <v>189</v>
      </c>
      <c r="C88" s="66" t="s">
        <v>188</v>
      </c>
      <c r="D88" s="77" t="str">
        <f>IF('Índice | Index'!$G$8="Português",Plan1!B88,Plan1!C88)</f>
        <v>Impostos sobre o lucro</v>
      </c>
    </row>
    <row r="89" spans="1:4" x14ac:dyDescent="0.25">
      <c r="A89" s="53" t="s">
        <v>225</v>
      </c>
      <c r="B89" s="60" t="s">
        <v>191</v>
      </c>
      <c r="C89" s="66" t="s">
        <v>190</v>
      </c>
      <c r="D89" s="77" t="str">
        <f>IF('Índice | Index'!$G$8="Português",Plan1!B89,Plan1!C89)</f>
        <v>Lucro líquido (prejuízo) do período</v>
      </c>
    </row>
    <row r="90" spans="1:4" ht="15.75" x14ac:dyDescent="0.25">
      <c r="A90" s="53" t="s">
        <v>226</v>
      </c>
      <c r="B90" s="61" t="s">
        <v>97</v>
      </c>
      <c r="C90" s="54" t="s">
        <v>192</v>
      </c>
      <c r="D90" s="77" t="str">
        <f>IF('Índice | Index'!$G$8="Português",Plan1!B90,Plan1!C90)</f>
        <v>Fluxo de caixa (R$ milhares)</v>
      </c>
    </row>
    <row r="91" spans="1:4" x14ac:dyDescent="0.25">
      <c r="A91" s="53" t="s">
        <v>226</v>
      </c>
      <c r="B91" s="55" t="s">
        <v>98</v>
      </c>
      <c r="C91" s="70" t="s">
        <v>186</v>
      </c>
      <c r="D91" s="77" t="str">
        <f>IF('Índice | Index'!$G$8="Português",Plan1!B91,Plan1!C91)</f>
        <v>Lucro (prejuízo) líquido</v>
      </c>
    </row>
    <row r="92" spans="1:4" x14ac:dyDescent="0.25">
      <c r="A92" s="53" t="s">
        <v>226</v>
      </c>
      <c r="B92" s="58" t="s">
        <v>99</v>
      </c>
      <c r="C92" s="71" t="s">
        <v>193</v>
      </c>
      <c r="D92" s="77" t="str">
        <f>IF('Índice | Index'!$G$8="Português",Plan1!B92,Plan1!C92)</f>
        <v>Ajuste para conciliação do lucro liquido</v>
      </c>
    </row>
    <row r="93" spans="1:4" x14ac:dyDescent="0.25">
      <c r="A93" s="53" t="s">
        <v>226</v>
      </c>
      <c r="B93" s="62" t="s">
        <v>100</v>
      </c>
      <c r="C93" s="72" t="s">
        <v>194</v>
      </c>
      <c r="D93" s="77" t="str">
        <f>IF('Índice | Index'!$G$8="Português",Plan1!B93,Plan1!C93)</f>
        <v>Depreciação e amortização</v>
      </c>
    </row>
    <row r="94" spans="1:4" x14ac:dyDescent="0.25">
      <c r="A94" s="53" t="s">
        <v>226</v>
      </c>
      <c r="B94" s="62" t="s">
        <v>101</v>
      </c>
      <c r="C94" s="72" t="s">
        <v>195</v>
      </c>
      <c r="D94" s="77" t="str">
        <f>IF('Índice | Index'!$G$8="Português",Plan1!B94,Plan1!C94)</f>
        <v>Perda na venda ou baixa do imobilizado e intangível</v>
      </c>
    </row>
    <row r="95" spans="1:4" x14ac:dyDescent="0.25">
      <c r="A95" s="53" t="s">
        <v>226</v>
      </c>
      <c r="B95" s="62" t="s">
        <v>102</v>
      </c>
      <c r="C95" s="72" t="s">
        <v>196</v>
      </c>
      <c r="D95" s="77" t="str">
        <f>IF('Índice | Index'!$G$8="Português",Plan1!B95,Plan1!C95)</f>
        <v>Provisão para redução ao valor recuperável do imobilizado e intangível</v>
      </c>
    </row>
    <row r="96" spans="1:4" x14ac:dyDescent="0.25">
      <c r="A96" s="53" t="s">
        <v>226</v>
      </c>
      <c r="B96" s="62" t="s">
        <v>103</v>
      </c>
      <c r="C96" s="73" t="s">
        <v>197</v>
      </c>
      <c r="D96" s="77" t="str">
        <f>IF('Índice | Index'!$G$8="Português",Plan1!B96,Plan1!C96)</f>
        <v>Provisão para perdas de crédito esperadas</v>
      </c>
    </row>
    <row r="97" spans="1:4" x14ac:dyDescent="0.25">
      <c r="A97" s="53" t="s">
        <v>226</v>
      </c>
      <c r="B97" s="62" t="s">
        <v>104</v>
      </c>
      <c r="D97" s="101" t="str">
        <f>IF('Índice | Index'!$G$8="Português",Plan1!B97,Plan1!C97)</f>
        <v>Ajuste a valor presente das contas a receber e de fornecedores</v>
      </c>
    </row>
    <row r="98" spans="1:4" x14ac:dyDescent="0.25">
      <c r="A98" s="53" t="s">
        <v>226</v>
      </c>
      <c r="B98" s="62" t="s">
        <v>105</v>
      </c>
      <c r="C98" s="72" t="s">
        <v>163</v>
      </c>
      <c r="D98" s="101" t="str">
        <f>IF('Índice | Index'!$G$8="Português",Plan1!B98,Plan1!C98)</f>
        <v>Provisões para riscos tributários, cíveis e trabalhistas</v>
      </c>
    </row>
    <row r="99" spans="1:4" x14ac:dyDescent="0.25">
      <c r="A99" s="53" t="s">
        <v>226</v>
      </c>
      <c r="B99" s="62" t="s">
        <v>283</v>
      </c>
      <c r="C99" s="72" t="s">
        <v>148</v>
      </c>
      <c r="D99" s="101" t="str">
        <f>IF('Índice | Index'!$G$8="Português",Plan1!B99,Plan1!C99)</f>
        <v>Atualização de depósitos judiciais</v>
      </c>
    </row>
    <row r="100" spans="1:4" x14ac:dyDescent="0.25">
      <c r="A100" s="53" t="s">
        <v>226</v>
      </c>
      <c r="B100" s="62" t="s">
        <v>106</v>
      </c>
      <c r="C100" s="72" t="s">
        <v>198</v>
      </c>
      <c r="D100" s="101" t="str">
        <f>IF('Índice | Index'!$G$8="Português",Plan1!B100,Plan1!C100)</f>
        <v>Provisão para perda nos estoques</v>
      </c>
    </row>
    <row r="101" spans="1:4" x14ac:dyDescent="0.25">
      <c r="A101" s="53" t="s">
        <v>226</v>
      </c>
      <c r="B101" s="62" t="s">
        <v>107</v>
      </c>
      <c r="C101" s="72" t="s">
        <v>199</v>
      </c>
      <c r="D101" s="101" t="str">
        <f>IF('Índice | Index'!$G$8="Português",Plan1!B101,Plan1!C101)</f>
        <v>Juros sobre arrendamentos</v>
      </c>
    </row>
    <row r="102" spans="1:4" x14ac:dyDescent="0.25">
      <c r="A102" s="53" t="s">
        <v>226</v>
      </c>
      <c r="B102" s="62" t="s">
        <v>108</v>
      </c>
      <c r="C102" s="72" t="s">
        <v>200</v>
      </c>
      <c r="D102" s="101" t="str">
        <f>IF('Índice | Index'!$G$8="Português",Plan1!B102,Plan1!C102)</f>
        <v>Juros sobre empréstimos</v>
      </c>
    </row>
    <row r="103" spans="1:4" x14ac:dyDescent="0.25">
      <c r="A103" s="53" t="s">
        <v>226</v>
      </c>
      <c r="B103" s="62" t="s">
        <v>109</v>
      </c>
      <c r="C103" s="72" t="s">
        <v>201</v>
      </c>
      <c r="D103" s="77" t="str">
        <f>IF('Índice | Index'!$G$8="Português",Plan1!B103,Plan1!C103)</f>
        <v>Variação cambial sobre empréstimos</v>
      </c>
    </row>
    <row r="104" spans="1:4" x14ac:dyDescent="0.25">
      <c r="A104" s="53" t="s">
        <v>226</v>
      </c>
      <c r="B104" s="62" t="s">
        <v>68</v>
      </c>
      <c r="C104" s="72" t="s">
        <v>202</v>
      </c>
      <c r="D104" s="77" t="str">
        <f>IF('Índice | Index'!$G$8="Português",Plan1!B104,Plan1!C104)</f>
        <v>Derivativos</v>
      </c>
    </row>
    <row r="105" spans="1:4" x14ac:dyDescent="0.25">
      <c r="A105" s="53" t="s">
        <v>226</v>
      </c>
      <c r="B105" s="62" t="s">
        <v>110</v>
      </c>
      <c r="C105" s="74" t="s">
        <v>203</v>
      </c>
      <c r="D105" s="77" t="str">
        <f>IF('Índice | Index'!$G$8="Português",Plan1!B105,Plan1!C105)</f>
        <v xml:space="preserve">Ganho em processos judiciais – Créditos extemporâneos de PIS/Cofins </v>
      </c>
    </row>
    <row r="106" spans="1:4" x14ac:dyDescent="0.25">
      <c r="A106" s="53" t="s">
        <v>226</v>
      </c>
      <c r="B106" s="60" t="s">
        <v>227</v>
      </c>
      <c r="C106" s="53" t="s">
        <v>275</v>
      </c>
      <c r="D106" s="77" t="str">
        <f>IF('Índice | Index'!$G$8="Português",Plan1!B106,Plan1!C106)</f>
        <v>Lucro líquido ajustado</v>
      </c>
    </row>
    <row r="107" spans="1:4" x14ac:dyDescent="0.25">
      <c r="A107" s="53" t="s">
        <v>226</v>
      </c>
      <c r="B107" s="58" t="s">
        <v>111</v>
      </c>
      <c r="C107" s="75" t="s">
        <v>204</v>
      </c>
      <c r="D107" s="77" t="str">
        <f>IF('Índice | Index'!$G$8="Português",Plan1!B107,Plan1!C107)</f>
        <v>Variação dos ativos e passivos</v>
      </c>
    </row>
    <row r="108" spans="1:4" x14ac:dyDescent="0.25">
      <c r="A108" s="53" t="s">
        <v>226</v>
      </c>
      <c r="B108" s="62" t="s">
        <v>112</v>
      </c>
      <c r="C108" s="74" t="s">
        <v>139</v>
      </c>
      <c r="D108" s="77" t="str">
        <f>IF('Índice | Index'!$G$8="Português",Plan1!B108,Plan1!C108)</f>
        <v>Contas a receber de clientes</v>
      </c>
    </row>
    <row r="109" spans="1:4" x14ac:dyDescent="0.25">
      <c r="A109" s="53" t="s">
        <v>226</v>
      </c>
      <c r="B109" s="62" t="s">
        <v>68</v>
      </c>
      <c r="C109" s="74" t="s">
        <v>202</v>
      </c>
      <c r="D109" s="77" t="str">
        <f>IF('Índice | Index'!$G$8="Português",Plan1!B109,Plan1!C109)</f>
        <v>Derivativos</v>
      </c>
    </row>
    <row r="110" spans="1:4" x14ac:dyDescent="0.25">
      <c r="A110" s="53" t="s">
        <v>226</v>
      </c>
      <c r="B110" s="62" t="s">
        <v>69</v>
      </c>
      <c r="C110" s="74" t="s">
        <v>141</v>
      </c>
      <c r="D110" s="77" t="str">
        <f>IF('Índice | Index'!$G$8="Português",Plan1!B110,Plan1!C110)</f>
        <v>Partes relacionadas</v>
      </c>
    </row>
    <row r="111" spans="1:4" x14ac:dyDescent="0.25">
      <c r="A111" s="53" t="s">
        <v>226</v>
      </c>
      <c r="B111" s="62" t="s">
        <v>70</v>
      </c>
      <c r="C111" s="74" t="s">
        <v>142</v>
      </c>
      <c r="D111" s="77" t="str">
        <f>IF('Índice | Index'!$G$8="Português",Plan1!B111,Plan1!C111)</f>
        <v>Estoques</v>
      </c>
    </row>
    <row r="112" spans="1:4" x14ac:dyDescent="0.25">
      <c r="A112" s="53" t="s">
        <v>226</v>
      </c>
      <c r="B112" s="62" t="s">
        <v>71</v>
      </c>
      <c r="C112" s="74" t="s">
        <v>143</v>
      </c>
      <c r="D112" s="77" t="str">
        <f>IF('Índice | Index'!$G$8="Português",Plan1!B112,Plan1!C112)</f>
        <v>Tributos a recuperar</v>
      </c>
    </row>
    <row r="113" spans="1:4" x14ac:dyDescent="0.25">
      <c r="A113" s="53" t="s">
        <v>226</v>
      </c>
      <c r="B113" s="62" t="s">
        <v>113</v>
      </c>
      <c r="C113" s="74" t="s">
        <v>145</v>
      </c>
      <c r="D113" s="77" t="str">
        <f>IF('Índice | Index'!$G$8="Português",Plan1!B113,Plan1!C113)</f>
        <v>Outros créditos</v>
      </c>
    </row>
    <row r="114" spans="1:4" x14ac:dyDescent="0.25">
      <c r="A114" s="53" t="s">
        <v>226</v>
      </c>
      <c r="B114" s="62" t="s">
        <v>76</v>
      </c>
      <c r="C114" s="74" t="s">
        <v>148</v>
      </c>
      <c r="D114" s="77" t="str">
        <f>IF('Índice | Index'!$G$8="Português",Plan1!B114,Plan1!C114)</f>
        <v>Depósitos judiciais</v>
      </c>
    </row>
    <row r="115" spans="1:4" x14ac:dyDescent="0.25">
      <c r="A115" s="53" t="s">
        <v>226</v>
      </c>
      <c r="B115" s="62" t="s">
        <v>83</v>
      </c>
      <c r="C115" s="74" t="s">
        <v>156</v>
      </c>
      <c r="D115" s="77" t="str">
        <f>IF('Índice | Index'!$G$8="Português",Plan1!B115,Plan1!C115)</f>
        <v>Fornecedores</v>
      </c>
    </row>
    <row r="116" spans="1:4" x14ac:dyDescent="0.25">
      <c r="A116" s="53" t="s">
        <v>226</v>
      </c>
      <c r="B116" s="62" t="s">
        <v>85</v>
      </c>
      <c r="C116" s="74" t="s">
        <v>158</v>
      </c>
      <c r="D116" s="77" t="str">
        <f>IF('Índice | Index'!$G$8="Português",Plan1!B116,Plan1!C116)</f>
        <v>Obrigações trabalhistas</v>
      </c>
    </row>
    <row r="117" spans="1:4" x14ac:dyDescent="0.25">
      <c r="A117" s="53" t="s">
        <v>226</v>
      </c>
      <c r="B117" s="62" t="s">
        <v>114</v>
      </c>
      <c r="C117" s="74" t="s">
        <v>161</v>
      </c>
      <c r="D117" s="77" t="str">
        <f>IF('Índice | Index'!$G$8="Português",Plan1!B117,Plan1!C117)</f>
        <v>Outras contas a pagar</v>
      </c>
    </row>
    <row r="118" spans="1:4" x14ac:dyDescent="0.25">
      <c r="A118" s="53" t="s">
        <v>226</v>
      </c>
      <c r="B118" s="62" t="s">
        <v>105</v>
      </c>
      <c r="C118" s="74" t="s">
        <v>163</v>
      </c>
      <c r="D118" s="77" t="str">
        <f>IF('Índice | Index'!$G$8="Português",Plan1!B118,Plan1!C118)</f>
        <v>Provisões para riscos tributários, cíveis e trabalhistas</v>
      </c>
    </row>
    <row r="119" spans="1:4" x14ac:dyDescent="0.25">
      <c r="A119" s="53" t="s">
        <v>226</v>
      </c>
      <c r="B119" s="62" t="s">
        <v>115</v>
      </c>
      <c r="C119" s="74" t="s">
        <v>159</v>
      </c>
      <c r="D119" s="77" t="str">
        <f>IF('Índice | Index'!$G$8="Português",Plan1!B119,Plan1!C119)</f>
        <v>Tributos a pagar</v>
      </c>
    </row>
    <row r="120" spans="1:4" x14ac:dyDescent="0.25">
      <c r="A120" s="53" t="s">
        <v>226</v>
      </c>
      <c r="B120" s="62" t="s">
        <v>116</v>
      </c>
      <c r="C120" s="74" t="s">
        <v>205</v>
      </c>
      <c r="D120" s="77" t="str">
        <f>IF('Índice | Index'!$G$8="Português",Plan1!B120,Plan1!C120)</f>
        <v>Impostos de renda e contribuíção social pagos</v>
      </c>
    </row>
    <row r="121" spans="1:4" x14ac:dyDescent="0.25">
      <c r="A121" s="53" t="s">
        <v>226</v>
      </c>
      <c r="B121" s="60" t="s">
        <v>117</v>
      </c>
      <c r="C121" s="74" t="s">
        <v>206</v>
      </c>
      <c r="D121" s="77" t="str">
        <f>IF('Índice | Index'!$G$8="Português",Plan1!B121,Plan1!C121)</f>
        <v>Fluxo de caixa originado das (aplicado nas) atividades operacionais</v>
      </c>
    </row>
    <row r="122" spans="1:4" x14ac:dyDescent="0.25">
      <c r="A122" s="53" t="s">
        <v>226</v>
      </c>
      <c r="B122" s="62" t="s">
        <v>118</v>
      </c>
      <c r="C122" s="76" t="s">
        <v>207</v>
      </c>
      <c r="D122" s="77" t="str">
        <f>IF('Índice | Index'!$G$8="Português",Plan1!B122,Plan1!C122)</f>
        <v>Atividades de investimento</v>
      </c>
    </row>
    <row r="123" spans="1:4" x14ac:dyDescent="0.25">
      <c r="A123" s="53" t="s">
        <v>226</v>
      </c>
      <c r="B123" s="62" t="s">
        <v>119</v>
      </c>
      <c r="C123" s="71" t="s">
        <v>208</v>
      </c>
      <c r="D123" s="77" t="str">
        <f>IF('Índice | Index'!$G$8="Português",Plan1!B123,Plan1!C123)</f>
        <v>Aquisição de imobilizado</v>
      </c>
    </row>
    <row r="124" spans="1:4" x14ac:dyDescent="0.25">
      <c r="A124" s="53" t="s">
        <v>226</v>
      </c>
      <c r="B124" s="62" t="s">
        <v>120</v>
      </c>
      <c r="C124" s="71" t="s">
        <v>209</v>
      </c>
      <c r="D124" s="77" t="str">
        <f>IF('Índice | Index'!$G$8="Português",Plan1!B124,Plan1!C124)</f>
        <v>Aquisição de intangível</v>
      </c>
    </row>
    <row r="125" spans="1:4" x14ac:dyDescent="0.25">
      <c r="A125" s="53" t="s">
        <v>226</v>
      </c>
      <c r="B125" s="60" t="s">
        <v>121</v>
      </c>
      <c r="C125" s="71" t="s">
        <v>210</v>
      </c>
      <c r="D125" s="77" t="str">
        <f>IF('Índice | Index'!$G$8="Português",Plan1!B125,Plan1!C125)</f>
        <v>Fluxo de caixa aplicado nas atividades de investimento</v>
      </c>
    </row>
    <row r="126" spans="1:4" x14ac:dyDescent="0.25">
      <c r="A126" s="53" t="s">
        <v>226</v>
      </c>
      <c r="B126" s="62" t="s">
        <v>122</v>
      </c>
      <c r="C126" s="71" t="s">
        <v>211</v>
      </c>
      <c r="D126" s="77" t="str">
        <f>IF('Índice | Index'!$G$8="Português",Plan1!B126,Plan1!C126)</f>
        <v>Atividades de financiamento</v>
      </c>
    </row>
    <row r="127" spans="1:4" x14ac:dyDescent="0.25">
      <c r="A127" s="53" t="s">
        <v>226</v>
      </c>
      <c r="B127" s="62" t="s">
        <v>123</v>
      </c>
      <c r="C127" s="71" t="s">
        <v>212</v>
      </c>
      <c r="D127" s="77" t="str">
        <f>IF('Índice | Index'!$G$8="Português",Plan1!B127,Plan1!C127)</f>
        <v>Aumento de capital</v>
      </c>
    </row>
    <row r="128" spans="1:4" x14ac:dyDescent="0.25">
      <c r="A128" s="53" t="s">
        <v>226</v>
      </c>
      <c r="B128" s="62" t="s">
        <v>124</v>
      </c>
      <c r="C128" s="74" t="s">
        <v>213</v>
      </c>
      <c r="D128" s="77" t="str">
        <f>IF('Índice | Index'!$G$8="Português",Plan1!B128,Plan1!C128)</f>
        <v>Novos empréstimos com partes relacionadas</v>
      </c>
    </row>
    <row r="129" spans="1:4" x14ac:dyDescent="0.25">
      <c r="A129" s="53" t="s">
        <v>226</v>
      </c>
      <c r="B129" s="62" t="s">
        <v>125</v>
      </c>
      <c r="C129" s="74" t="s">
        <v>214</v>
      </c>
      <c r="D129" s="77" t="str">
        <f>IF('Índice | Index'!$G$8="Português",Plan1!B129,Plan1!C129)</f>
        <v>Pagamento do principal dos empréstimos com partes relacionadas</v>
      </c>
    </row>
    <row r="130" spans="1:4" x14ac:dyDescent="0.25">
      <c r="A130" s="53" t="s">
        <v>226</v>
      </c>
      <c r="B130" s="62" t="s">
        <v>126</v>
      </c>
      <c r="C130" s="74" t="s">
        <v>215</v>
      </c>
      <c r="D130" s="77" t="str">
        <f>IF('Índice | Index'!$G$8="Português",Plan1!B130,Plan1!C130)</f>
        <v>Pagamento de juros sobre empréstimos com partes relacionadas</v>
      </c>
    </row>
    <row r="131" spans="1:4" x14ac:dyDescent="0.25">
      <c r="A131" s="53" t="s">
        <v>226</v>
      </c>
      <c r="B131" s="62" t="s">
        <v>127</v>
      </c>
      <c r="C131" s="74" t="s">
        <v>216</v>
      </c>
      <c r="D131" s="77" t="str">
        <f>IF('Índice | Index'!$G$8="Português",Plan1!B131,Plan1!C131)</f>
        <v>Liquidação de derivativos</v>
      </c>
    </row>
    <row r="132" spans="1:4" x14ac:dyDescent="0.25">
      <c r="A132" s="53" t="s">
        <v>226</v>
      </c>
      <c r="B132" s="62" t="s">
        <v>128</v>
      </c>
      <c r="C132" s="74" t="s">
        <v>217</v>
      </c>
      <c r="D132" s="77" t="str">
        <f>IF('Índice | Index'!$G$8="Português",Plan1!B132,Plan1!C132)</f>
        <v>Pagamentos de arrendamento mercantil</v>
      </c>
    </row>
    <row r="133" spans="1:4" x14ac:dyDescent="0.25">
      <c r="A133" s="53" t="s">
        <v>226</v>
      </c>
      <c r="B133" s="62" t="s">
        <v>96</v>
      </c>
      <c r="C133" s="74" t="s">
        <v>155</v>
      </c>
      <c r="D133" s="77" t="str">
        <f>IF('Índice | Index'!$G$8="Português",Plan1!B133,Plan1!C133)</f>
        <v>Não controladores</v>
      </c>
    </row>
    <row r="134" spans="1:4" x14ac:dyDescent="0.25">
      <c r="A134" s="53" t="s">
        <v>226</v>
      </c>
      <c r="B134" s="62" t="s">
        <v>129</v>
      </c>
      <c r="C134" s="74" t="s">
        <v>218</v>
      </c>
      <c r="D134" s="77" t="str">
        <f>IF('Índice | Index'!$G$8="Português",Plan1!B134,Plan1!C134)</f>
        <v>Juros sobre o capital próprio e dividendos pagos</v>
      </c>
    </row>
    <row r="135" spans="1:4" x14ac:dyDescent="0.25">
      <c r="A135" s="53" t="s">
        <v>226</v>
      </c>
      <c r="B135" s="62" t="s">
        <v>130</v>
      </c>
      <c r="C135" s="71" t="s">
        <v>219</v>
      </c>
      <c r="D135" s="77" t="str">
        <f>IF('Índice | Index'!$G$8="Português",Plan1!B135,Plan1!C135)</f>
        <v>Fluxo de caixa aplicado nas atividades de financiamento</v>
      </c>
    </row>
    <row r="136" spans="1:4" x14ac:dyDescent="0.25">
      <c r="A136" s="53" t="s">
        <v>226</v>
      </c>
      <c r="B136" s="62" t="s">
        <v>239</v>
      </c>
      <c r="C136" s="71" t="s">
        <v>240</v>
      </c>
      <c r="D136" s="77" t="str">
        <f>IF('Índice | Index'!$G$8="Português",Plan1!B136,Plan1!C136)</f>
        <v>Aumento (Redução) do saldo de caixa e equivalentes de caixa</v>
      </c>
    </row>
    <row r="137" spans="1:4" x14ac:dyDescent="0.25">
      <c r="A137" s="77" t="s">
        <v>226</v>
      </c>
      <c r="B137" s="50" t="s">
        <v>131</v>
      </c>
      <c r="C137" s="51" t="s">
        <v>220</v>
      </c>
      <c r="D137" s="78" t="str">
        <f>IF('Índice | Index'!$G$8="Português",Plan1!B137,Plan1!C137)</f>
        <v>Caixa e equivalentes de caixa no início do período</v>
      </c>
    </row>
    <row r="138" spans="1:4" x14ac:dyDescent="0.25">
      <c r="A138" s="77" t="s">
        <v>226</v>
      </c>
      <c r="B138" s="50" t="s">
        <v>132</v>
      </c>
      <c r="C138" s="51" t="s">
        <v>221</v>
      </c>
      <c r="D138" s="78" t="str">
        <f>IF('Índice | Index'!$G$8="Português",Plan1!B138,Plan1!C138)</f>
        <v>Caixa e equivalentes de caixa no fim do período</v>
      </c>
    </row>
    <row r="139" spans="1:4" ht="30" x14ac:dyDescent="0.25">
      <c r="A139" s="101" t="s">
        <v>225</v>
      </c>
      <c r="B139" s="85" t="s">
        <v>245</v>
      </c>
      <c r="C139" s="81" t="s">
        <v>252</v>
      </c>
      <c r="D139" s="101" t="str">
        <f>IF('Índice | Index'!$G$8="Português",Plan1!B139,Plan1!C139)</f>
        <v>Margem Líquida sobre Receita Líquida</v>
      </c>
    </row>
    <row r="140" spans="1:4" x14ac:dyDescent="0.25">
      <c r="A140" s="101" t="s">
        <v>225</v>
      </c>
      <c r="B140" s="89" t="s">
        <v>248</v>
      </c>
      <c r="C140" s="100" t="s">
        <v>251</v>
      </c>
      <c r="D140" s="101" t="str">
        <f>IF('Índice | Index'!$G$8="Português",Plan1!B140,Plan1!C140)</f>
        <v>Depreciação e Amortização</v>
      </c>
    </row>
    <row r="141" spans="1:4" x14ac:dyDescent="0.25">
      <c r="A141" s="101" t="s">
        <v>225</v>
      </c>
      <c r="B141" s="84" t="s">
        <v>244</v>
      </c>
      <c r="C141" s="81" t="s">
        <v>244</v>
      </c>
      <c r="D141" s="101" t="str">
        <f>IF('Índice | Index'!$G$8="Português",Plan1!B141,Plan1!C141)</f>
        <v>EBITDA</v>
      </c>
    </row>
    <row r="142" spans="1:4" x14ac:dyDescent="0.25">
      <c r="A142" s="101" t="s">
        <v>225</v>
      </c>
      <c r="B142" s="84" t="s">
        <v>246</v>
      </c>
      <c r="C142" s="81" t="s">
        <v>249</v>
      </c>
      <c r="D142" s="101" t="str">
        <f>IF('Índice | Index'!$G$8="Português",Plan1!B142,Plan1!C142)</f>
        <v>EBITDA Ajustado</v>
      </c>
    </row>
    <row r="143" spans="1:4" ht="30" x14ac:dyDescent="0.25">
      <c r="A143" s="101" t="s">
        <v>225</v>
      </c>
      <c r="B143" s="85" t="s">
        <v>247</v>
      </c>
      <c r="C143" s="81" t="s">
        <v>250</v>
      </c>
      <c r="D143" s="101" t="str">
        <f>IF('Índice | Index'!$G$8="Português",Plan1!B143,Plan1!C143)</f>
        <v>Margem EBITDA Ajustada sobre Receita Líq.</v>
      </c>
    </row>
    <row r="144" spans="1:4" ht="15.75" x14ac:dyDescent="0.25">
      <c r="A144" s="101" t="s">
        <v>225</v>
      </c>
      <c r="B144" s="61" t="s">
        <v>290</v>
      </c>
      <c r="C144" s="59" t="s">
        <v>289</v>
      </c>
      <c r="D144" s="101" t="str">
        <f>IF('Índice | Index'!$G$8="Português",Plan1!B144,Plan1!C144)</f>
        <v>DRE Proforma IFRS16 (R$ milhares)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Índice | Index</vt:lpstr>
      <vt:lpstr>Balanço | Balance sheet</vt:lpstr>
      <vt:lpstr>Fluxo de Caixa | Cash Flow</vt:lpstr>
      <vt:lpstr>DRE | Income Statement</vt:lpstr>
      <vt:lpstr>DRE | Income Statement Proforma</vt:lpstr>
      <vt:lpstr>Dados operac. | Operating data</vt:lpstr>
      <vt:lpstr>CAPEX</vt:lpstr>
      <vt:lpstr>Plan1</vt:lpstr>
      <vt:lpstr>'DRE | Income Statement'!Area_de_impressao</vt:lpstr>
      <vt:lpstr>'DRE | Income Statement Proforma'!Area_de_impressao</vt:lpstr>
    </vt:vector>
  </TitlesOfParts>
  <Company>C&amp;A - Modas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Schiavo</dc:creator>
  <cp:lastModifiedBy>Isabella Melo</cp:lastModifiedBy>
  <cp:lastPrinted>2019-11-21T21:08:49Z</cp:lastPrinted>
  <dcterms:created xsi:type="dcterms:W3CDTF">2019-10-22T13:13:11Z</dcterms:created>
  <dcterms:modified xsi:type="dcterms:W3CDTF">2020-01-21T16:15:07Z</dcterms:modified>
</cp:coreProperties>
</file>