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iconectados.sharepoint.com/sites/ESG-RI/Documentos Compartilhados/02. Índices/1. DJSI/06. Resultados/Contestações/"/>
    </mc:Choice>
  </mc:AlternateContent>
  <xr:revisionPtr revIDLastSave="0" documentId="8_{36B6AA85-0440-4A8F-9BCF-D9BFE997AC08}" xr6:coauthVersionLast="47" xr6:coauthVersionMax="47" xr10:uidLastSave="{00000000-0000-0000-0000-000000000000}"/>
  <bookViews>
    <workbookView xWindow="-80" yWindow="-80" windowWidth="19360" windowHeight="10240" tabRatio="1000" xr2:uid="{94D49C37-660A-43B4-BA77-BF85E29461EE}"/>
  </bookViews>
  <sheets>
    <sheet name="Menu" sheetId="1" r:id="rId1"/>
    <sheet name="Indicadores ESG" sheetId="2" r:id="rId2"/>
    <sheet name="Conselho de Administração" sheetId="3" r:id="rId3"/>
    <sheet name="Entidades e afiliações" sheetId="5" r:id="rId4"/>
    <sheet name="Reporte fiscal" sheetId="4" r:id="rId5"/>
    <sheet name="Produtos Sustentáveis" sheetId="6" r:id="rId6"/>
    <sheet name="Divulgação sobre emissões" sheetId="7" r:id="rId7"/>
    <sheet name="Risco climático" sheetId="8" r:id="rId8"/>
    <sheet name="Programas de desenvolvimento" sheetId="9" r:id="rId9"/>
  </sheets>
  <definedNames>
    <definedName name="_xlnm._FilterDatabase" localSheetId="2" hidden="1">'Conselho de Administração'!$A$3:$K$38</definedName>
    <definedName name="_xlnm._FilterDatabase" localSheetId="3" hidden="1">'Entidades e afiliações'!$A$3:$D$77</definedName>
    <definedName name="_xlnm._FilterDatabase" localSheetId="1" hidden="1">'Indicadores ESG'!$A$4:$G$673</definedName>
    <definedName name="_xlnm._FilterDatabase" localSheetId="4" hidden="1">'Reporte fiscal'!$A$5:$I$16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6" l="1"/>
  <c r="F17" i="3" l="1"/>
  <c r="F16" i="3"/>
  <c r="F15" i="3"/>
  <c r="F14" i="3"/>
  <c r="F13" i="3"/>
  <c r="F12" i="3"/>
  <c r="F11" i="3"/>
  <c r="F10" i="3"/>
  <c r="F9" i="3"/>
  <c r="F8" i="3"/>
  <c r="F7" i="3"/>
  <c r="F6" i="3"/>
  <c r="F5" i="3"/>
  <c r="D34" i="7" l="1"/>
  <c r="D101" i="6" l="1"/>
  <c r="D99" i="6"/>
  <c r="D95" i="6"/>
  <c r="D104" i="6" s="1"/>
  <c r="D106" i="6" s="1"/>
  <c r="D87" i="6"/>
  <c r="D89" i="6" s="1"/>
  <c r="D77" i="6"/>
  <c r="D79" i="6" s="1"/>
  <c r="D71" i="6"/>
  <c r="D61" i="6"/>
  <c r="D58" i="6"/>
  <c r="D48" i="6"/>
  <c r="D51" i="6" s="1"/>
  <c r="D53" i="6" s="1"/>
  <c r="D31" i="6"/>
  <c r="D34" i="6" s="1"/>
  <c r="D10" i="6"/>
  <c r="D23" i="6" s="1"/>
  <c r="C1" i="5"/>
  <c r="D83" i="4"/>
  <c r="C2" i="4"/>
  <c r="D82" i="3"/>
  <c r="C1" i="3"/>
  <c r="F589" i="2"/>
  <c r="E589" i="2"/>
  <c r="D589" i="2"/>
  <c r="D587" i="2"/>
  <c r="D586" i="2"/>
  <c r="D585" i="2"/>
  <c r="D584" i="2"/>
  <c r="D583" i="2"/>
  <c r="D582" i="2"/>
  <c r="D567" i="2"/>
  <c r="D555" i="2"/>
  <c r="E514" i="2"/>
  <c r="E510" i="2"/>
  <c r="D510" i="2"/>
  <c r="D508" i="2"/>
  <c r="E507" i="2"/>
  <c r="F487" i="2"/>
  <c r="E487" i="2"/>
  <c r="D487" i="2"/>
  <c r="E454" i="2"/>
  <c r="F453" i="2"/>
  <c r="E453" i="2"/>
  <c r="D452" i="2"/>
  <c r="D454" i="2" s="1"/>
  <c r="D451" i="2"/>
  <c r="D450" i="2"/>
  <c r="F293" i="2"/>
  <c r="E293" i="2"/>
  <c r="D293" i="2"/>
  <c r="F292" i="2"/>
  <c r="E292" i="2"/>
  <c r="D292" i="2"/>
  <c r="F291" i="2"/>
  <c r="E291" i="2"/>
  <c r="D291" i="2"/>
  <c r="F93" i="2"/>
  <c r="E93" i="2"/>
  <c r="D93" i="2"/>
  <c r="D82" i="1"/>
  <c r="D64" i="6" l="1"/>
  <c r="D66" i="6" s="1"/>
</calcChain>
</file>

<file path=xl/sharedStrings.xml><?xml version="1.0" encoding="utf-8"?>
<sst xmlns="http://schemas.openxmlformats.org/spreadsheetml/2006/main" count="3543" uniqueCount="1066">
  <si>
    <t>Sustentabilidade nos Negócios</t>
  </si>
  <si>
    <t xml:space="preserve">Ambiental </t>
  </si>
  <si>
    <t>Riscos sociais, ambientais e climáticos</t>
  </si>
  <si>
    <t>Gestão Ambiental</t>
  </si>
  <si>
    <t>Finanças sustentáveis</t>
  </si>
  <si>
    <t>Emissões GEE</t>
  </si>
  <si>
    <t>Asset management</t>
  </si>
  <si>
    <t xml:space="preserve">Energia </t>
  </si>
  <si>
    <t xml:space="preserve">Água </t>
  </si>
  <si>
    <t>Materiais e resíduos</t>
  </si>
  <si>
    <t>Social</t>
  </si>
  <si>
    <t>Governança</t>
  </si>
  <si>
    <t>Força de trabalho</t>
  </si>
  <si>
    <t>Governança corporativa</t>
  </si>
  <si>
    <t>Diversidade e inclusão</t>
  </si>
  <si>
    <t>Conselho de administração</t>
  </si>
  <si>
    <t>Atração e Retenção</t>
  </si>
  <si>
    <t>Influência política</t>
  </si>
  <si>
    <t>Experiência do colaborador</t>
  </si>
  <si>
    <t>Entidades e afiliações</t>
  </si>
  <si>
    <t>Desenvolvimento</t>
  </si>
  <si>
    <t>Ética nos negocios</t>
  </si>
  <si>
    <t>Remuneração e benefícios</t>
  </si>
  <si>
    <t>Canais de manifestação</t>
  </si>
  <si>
    <t>Saúde, segurança e bem-estar</t>
  </si>
  <si>
    <t>Comportamento corporativo</t>
  </si>
  <si>
    <t>Fornecedores</t>
  </si>
  <si>
    <t>Transparência Fiscal</t>
  </si>
  <si>
    <t>Investimento social privado</t>
  </si>
  <si>
    <t>Índice suplementar ESG</t>
  </si>
  <si>
    <t>GRI</t>
  </si>
  <si>
    <t>SASB</t>
  </si>
  <si>
    <t>ODS</t>
  </si>
  <si>
    <t>PRB</t>
  </si>
  <si>
    <t>PRSAC</t>
  </si>
  <si>
    <t>Sustentabilidade nos negocios</t>
  </si>
  <si>
    <t>Ambiental</t>
  </si>
  <si>
    <t>Indicadores ESG 2023</t>
  </si>
  <si>
    <t>Tema</t>
  </si>
  <si>
    <t>Tópico</t>
  </si>
  <si>
    <t xml:space="preserve">Indicador </t>
  </si>
  <si>
    <t>Unidade</t>
  </si>
  <si>
    <t>R$ bilhão</t>
  </si>
  <si>
    <t>Riscos social, ambiental e climático</t>
  </si>
  <si>
    <t>Avaliação de risco social, ambiental e climático</t>
  </si>
  <si>
    <t>Stakeholders bloqueados por questões ESG</t>
  </si>
  <si>
    <t>349</t>
  </si>
  <si>
    <t>Número</t>
  </si>
  <si>
    <t>Clientes avaliados sobre questões ESG de forma individualizada</t>
  </si>
  <si>
    <t>50%</t>
  </si>
  <si>
    <t>%</t>
  </si>
  <si>
    <t>Financiamento a setores e atividades controversas - ao final do período</t>
  </si>
  <si>
    <t>R$ milhão</t>
  </si>
  <si>
    <t>Carteira de crédito para setores e atividades controversas</t>
  </si>
  <si>
    <t>Project finance</t>
  </si>
  <si>
    <t>Número de projetos</t>
  </si>
  <si>
    <t xml:space="preserve">Investimento total </t>
  </si>
  <si>
    <t>Participação do Itaú Unibanco</t>
  </si>
  <si>
    <t>Operações contratadas para financiamento de projetos</t>
  </si>
  <si>
    <t>Fiança para projeto</t>
  </si>
  <si>
    <t>23</t>
  </si>
  <si>
    <t>31</t>
  </si>
  <si>
    <t>Investimento total</t>
  </si>
  <si>
    <t>Empréstimo ponte</t>
  </si>
  <si>
    <t>10</t>
  </si>
  <si>
    <t>20</t>
  </si>
  <si>
    <t>11</t>
  </si>
  <si>
    <t>Operações de mercado de capitais contratadas para financiamento de projetos</t>
  </si>
  <si>
    <t>Total de operações contratadas</t>
  </si>
  <si>
    <t>Volume das operações</t>
  </si>
  <si>
    <t>Financiamento de impacto positivo</t>
  </si>
  <si>
    <t>Valor alocado (acumulado desde 2019) - ao final do periodo</t>
  </si>
  <si>
    <t>Crédito para setores de impacto positivo</t>
  </si>
  <si>
    <t>Agronegócio</t>
  </si>
  <si>
    <t>Serviços de energia</t>
  </si>
  <si>
    <t>Obras de infraestrutura</t>
  </si>
  <si>
    <t>Energia renovável</t>
  </si>
  <si>
    <t>Saúde e educação</t>
  </si>
  <si>
    <t>Papel e celulose</t>
  </si>
  <si>
    <t>Crédito ESG no varejo</t>
  </si>
  <si>
    <t>Mulheres empreendedoras</t>
  </si>
  <si>
    <t>Painéis solares</t>
  </si>
  <si>
    <t>Microcrédito</t>
  </si>
  <si>
    <t>Veículos elétricos e híbridos</t>
  </si>
  <si>
    <t>Operações de renda fixa com selo ESG (green, social, Sustainable e Sustainability-linked bonds)</t>
  </si>
  <si>
    <t>Operações de crédito com critérios ESG</t>
  </si>
  <si>
    <t>Financiamento para construções sustentáveis - ao final do período</t>
  </si>
  <si>
    <t>Produtos de repasse do BNDES</t>
  </si>
  <si>
    <t>Repasses de crédito do BNDES - ao final do período</t>
  </si>
  <si>
    <t>BNDES Automático</t>
  </si>
  <si>
    <t>BNDES Finame</t>
  </si>
  <si>
    <t xml:space="preserve">Linhas de repasse ESG do BNDES por segmento </t>
  </si>
  <si>
    <t>PME</t>
  </si>
  <si>
    <t>-</t>
  </si>
  <si>
    <t>PF</t>
  </si>
  <si>
    <t>Banco de Atacado</t>
  </si>
  <si>
    <t xml:space="preserve">Total </t>
  </si>
  <si>
    <t>Sustentabilidade em investimentos</t>
  </si>
  <si>
    <t>Ativos sob gestão de fundos abertos - ao final do período</t>
  </si>
  <si>
    <t xml:space="preserve">Ações </t>
  </si>
  <si>
    <t xml:space="preserve">ETF </t>
  </si>
  <si>
    <t>Multimercados</t>
  </si>
  <si>
    <t>Previdência</t>
  </si>
  <si>
    <t>Renda fixa</t>
  </si>
  <si>
    <t>Cobertura ESG dos ativos elegíveis</t>
  </si>
  <si>
    <t>Investimentos ESG por classe de ativos</t>
  </si>
  <si>
    <t>Integração ESG</t>
  </si>
  <si>
    <t>Best-in-class screening</t>
  </si>
  <si>
    <t>Investimentos temáticos</t>
  </si>
  <si>
    <t>Alocação de ativos</t>
  </si>
  <si>
    <t>ESG stewardship</t>
  </si>
  <si>
    <t>Empresas engajadas em questões ESG</t>
  </si>
  <si>
    <t>Participações em assembleias de empresas investidas</t>
  </si>
  <si>
    <t>Carteira de microcrédito - ao final do período</t>
  </si>
  <si>
    <t>Clientes (microempreendedores) atendidos</t>
  </si>
  <si>
    <t>mil</t>
  </si>
  <si>
    <t>Clientes (microempreendedoras) mulheres</t>
  </si>
  <si>
    <t>Crédito para mulheres</t>
  </si>
  <si>
    <t>Carteira de crédito para empresas lideradas por mulheres - ao final do período</t>
  </si>
  <si>
    <t>Inclusão financeira</t>
  </si>
  <si>
    <t>Clientes digitais (iti) ativos no ano</t>
  </si>
  <si>
    <t>milhão</t>
  </si>
  <si>
    <t xml:space="preserve">Clientes digitais - classes sociais C, D e E </t>
  </si>
  <si>
    <t>Clientes digitais - regiões Norte e Nordeste</t>
  </si>
  <si>
    <t xml:space="preserve">Inclusão financeira </t>
  </si>
  <si>
    <t>Financiamento a programas governamentais (pronampe) - ao final do período</t>
  </si>
  <si>
    <t xml:space="preserve">Clientes com conta de serviços essenciais </t>
  </si>
  <si>
    <t>Produtos e serviços para uma economia mais sustentável e de baixo carbono</t>
  </si>
  <si>
    <t>Carteira de crédito para painel solar e projetos fotovoltaicos - ao final do período</t>
  </si>
  <si>
    <t>Financiamento de veículos elétricos e híbridos - ao final do período</t>
  </si>
  <si>
    <t>Gestão ambiental</t>
  </si>
  <si>
    <t>Sistema de Gestão Ambiental (SGA)</t>
  </si>
  <si>
    <t>Colaboradores cobertos por certificações de gestão ambiental (ISO 14001)</t>
  </si>
  <si>
    <t>Investimento em certificação externa de sistema de gestão ambiental</t>
  </si>
  <si>
    <t>Investimento em ecoeficiência e sistema de gestão ambiental</t>
  </si>
  <si>
    <t>Escopo 1, 2 e 3</t>
  </si>
  <si>
    <t xml:space="preserve">Emissões (Escopo 1, 2 e 3) </t>
  </si>
  <si>
    <t>tCO₂e</t>
  </si>
  <si>
    <t>Intensidade de emissões - por colaborador</t>
  </si>
  <si>
    <t>tCO₂e/colaborador</t>
  </si>
  <si>
    <t>Intensidade de emissões - por Produto Bancário</t>
  </si>
  <si>
    <t>tCO₂e/R$ milhão</t>
  </si>
  <si>
    <t>Escopo 1</t>
  </si>
  <si>
    <t>Emissões (Escopo 1)</t>
  </si>
  <si>
    <t>Emissões (Escopo 1) - Brasil</t>
  </si>
  <si>
    <t>Combustão estacionária</t>
  </si>
  <si>
    <t>Combustão móvel</t>
  </si>
  <si>
    <t>Emissões fugitivas</t>
  </si>
  <si>
    <t>Tratamento de resíduos</t>
  </si>
  <si>
    <t>–</t>
  </si>
  <si>
    <t>Emissões (Escopo 1) - Unidades internacionais</t>
  </si>
  <si>
    <t>Escopo 2</t>
  </si>
  <si>
    <t>Emissões (Escopo 2) - por localização</t>
  </si>
  <si>
    <t>Emissões (Escopo 2) - por escolha de compra</t>
  </si>
  <si>
    <t>Emissões (Escopo 2) - por localização - Brasil</t>
  </si>
  <si>
    <t>Emissões (Escopo 2) - por escolha de compra - Brasil</t>
  </si>
  <si>
    <t>Emissões (Escopo 2) - por localização -  Unidades internacionais</t>
  </si>
  <si>
    <t>Emissões (Escopo 2) - por escolha de compra - Unidades internacionais</t>
  </si>
  <si>
    <t>Escopo 3 - Outras</t>
  </si>
  <si>
    <t>Outras emissões (Escopo 3)</t>
  </si>
  <si>
    <t>Outras emissões (Escopo 3) - Brasil</t>
  </si>
  <si>
    <t>Deslocamento casa-trabalho</t>
  </si>
  <si>
    <t>Resíduos gerados</t>
  </si>
  <si>
    <t>Transporte e distribuição (Upstream)</t>
  </si>
  <si>
    <t>Transporte e distribuição (Downstream)</t>
  </si>
  <si>
    <t>Viagens a negócios</t>
  </si>
  <si>
    <t>Outras emissões (Escopo 3) - Unidades internacionais</t>
  </si>
  <si>
    <t>Escopo 3 - Emissões financiadas</t>
  </si>
  <si>
    <t>Emissões financiadas (Escopo 3)</t>
  </si>
  <si>
    <t>Valor da carteira de crédito total avaliada - ao final do período</t>
  </si>
  <si>
    <t>Cobertura de avaliação das emissões financiadas em relação a carteira - ao final do período</t>
  </si>
  <si>
    <t xml:space="preserve">Cobertura de avaliação em relação ao total da carteira com metodologia aplicável </t>
  </si>
  <si>
    <t>Escopo 3 - Emissões financiadas (Empresas)</t>
  </si>
  <si>
    <t>Emissões financiadas (Escopo 3) - Crédito para empresas</t>
  </si>
  <si>
    <t>MtCO₂e</t>
  </si>
  <si>
    <t>Valor da carteira de crédito para empresas avaliada - ao final do período</t>
  </si>
  <si>
    <t>Score de qualidade ponderado (PCAF) - Crédito para empresas</t>
  </si>
  <si>
    <t>(0 a 5)</t>
  </si>
  <si>
    <t>Cobertura de avaliação das emissões da carteira de crédito para empresas</t>
  </si>
  <si>
    <t>Escopo 3 - Emissões financiadas (Veículos)</t>
  </si>
  <si>
    <t>Emissões financiadas (Escopo 3) - Financiamento de veículos (Varejo)</t>
  </si>
  <si>
    <t>Valor da carteira de crédito para veículos avaliada - ao final do período</t>
  </si>
  <si>
    <t>Score de qualidade ponderado (PCAF) - Financiamento de veículos</t>
  </si>
  <si>
    <t>Cobertura de avaliação das emissões da carteira de crédito para veículos</t>
  </si>
  <si>
    <t>Escopo 3 - Emissões financiadas (Imobiliário)</t>
  </si>
  <si>
    <t>Emissões financiadas (Escopo 3) - Financiamento imobiliário (Varejo)</t>
  </si>
  <si>
    <t>Valor da carteira de crédito imobiliário avaliada - ao final do período</t>
  </si>
  <si>
    <t>Score de qualidade ponderado (PCAF) - Financiamento imobiliário</t>
  </si>
  <si>
    <t>Cobertura de avaliação das emissões da carteira de crédito imobiliário</t>
  </si>
  <si>
    <t>Escopo 3 - Emissões financiadas (Classe de ativos)</t>
  </si>
  <si>
    <t>Business loans</t>
  </si>
  <si>
    <t>Corporate bonds</t>
  </si>
  <si>
    <t>Escopo 3 - Emissões financiadas (Localização)</t>
  </si>
  <si>
    <t>Brasil (matriz)</t>
  </si>
  <si>
    <t xml:space="preserve"> América Latina (Paraguai, Uruguai, Argentina, Chile e Colômbia)</t>
  </si>
  <si>
    <t>Outras unidades internacionais (Europa, América Central e Norte)</t>
  </si>
  <si>
    <t>Escopo 3 - Emissões financiadas (Setor)</t>
  </si>
  <si>
    <t>Agro</t>
  </si>
  <si>
    <t>Petróleo e gás</t>
  </si>
  <si>
    <t>Comércio</t>
  </si>
  <si>
    <t>Energia</t>
  </si>
  <si>
    <t>Indústria - diversos</t>
  </si>
  <si>
    <t>Transporte</t>
  </si>
  <si>
    <t>Cimento</t>
  </si>
  <si>
    <t>Petroquímica e química</t>
  </si>
  <si>
    <t>Serviços - diversos</t>
  </si>
  <si>
    <t>Alimentos e bebidas</t>
  </si>
  <si>
    <t>Metalurgia e siderurgia</t>
  </si>
  <si>
    <t>Farmacêuticos e cosméticos</t>
  </si>
  <si>
    <t>Saneamento</t>
  </si>
  <si>
    <t>Mineração</t>
  </si>
  <si>
    <t>Eletroeletrônicos e ti</t>
  </si>
  <si>
    <t>Madeira e móveis</t>
  </si>
  <si>
    <t>Calçado e têxtil</t>
  </si>
  <si>
    <t>Imobiliário</t>
  </si>
  <si>
    <t>Bancos e instituições financeiras</t>
  </si>
  <si>
    <t>Construção</t>
  </si>
  <si>
    <t>Reciclagem</t>
  </si>
  <si>
    <t>Veículos e autopeças</t>
  </si>
  <si>
    <t>Carvão</t>
  </si>
  <si>
    <t>Comunicação</t>
  </si>
  <si>
    <t>Bens de capital</t>
  </si>
  <si>
    <t>Lazer e turismo</t>
  </si>
  <si>
    <t>Saúde</t>
  </si>
  <si>
    <t>Logística</t>
  </si>
  <si>
    <t>Seguros, resseguros e previdência</t>
  </si>
  <si>
    <t>Educação</t>
  </si>
  <si>
    <t>Infraestrutura</t>
  </si>
  <si>
    <t>Serviços - púbicos</t>
  </si>
  <si>
    <t>Cultura e recreação</t>
  </si>
  <si>
    <t>Terceiro setor</t>
  </si>
  <si>
    <t>Diversos</t>
  </si>
  <si>
    <t xml:space="preserve"> Business loans</t>
  </si>
  <si>
    <t>América Latina (Paraguai, Uruguai, Argentina, Chile e Colômbia)</t>
  </si>
  <si>
    <t>Dados utilizados para cálculo de Emissões (pessoa jurídica)</t>
  </si>
  <si>
    <t>Score 1 - emissões publicadas e asseguradas</t>
  </si>
  <si>
    <t>9,4%</t>
  </si>
  <si>
    <t>Score 2 - emissões publicadas, mas não asseguradas</t>
  </si>
  <si>
    <t>0,4%</t>
  </si>
  <si>
    <t>Score 3 - emissões estimadas por produção física</t>
  </si>
  <si>
    <t>0,0%</t>
  </si>
  <si>
    <t>Score 4 - emissões estimadas por faturamento</t>
  </si>
  <si>
    <t>24,9%</t>
  </si>
  <si>
    <t>Score 5 - emissões estimadas pelo crédito contratado</t>
  </si>
  <si>
    <t>65,3%</t>
  </si>
  <si>
    <t>Consumo de energia</t>
  </si>
  <si>
    <t>Energia elétrica consumida no Brasil</t>
  </si>
  <si>
    <t>MWh</t>
  </si>
  <si>
    <t>Consumo de energia - renovável</t>
  </si>
  <si>
    <t>Energia proveniente de fontes renováveis</t>
  </si>
  <si>
    <t>Consumo de energia - por fonte</t>
  </si>
  <si>
    <t>Concessionária</t>
  </si>
  <si>
    <t>Mercado Livre de Energia</t>
  </si>
  <si>
    <t>Geração Distribuída</t>
  </si>
  <si>
    <t>Certificados de Energia Renovável (REC) adquiridos</t>
  </si>
  <si>
    <t>Consumo de energia - intensidade</t>
  </si>
  <si>
    <t>Por colaborador</t>
  </si>
  <si>
    <t>MWh/colaborador</t>
  </si>
  <si>
    <t>Por Produto Bancário</t>
  </si>
  <si>
    <t>MWh/R$ milhão</t>
  </si>
  <si>
    <t>Água</t>
  </si>
  <si>
    <t>Captação e consumo de água</t>
  </si>
  <si>
    <t>Água consumida no Brasil</t>
  </si>
  <si>
    <t>m³</t>
  </si>
  <si>
    <t>Captação e consumo de água - por fonte</t>
  </si>
  <si>
    <t>Concessionária e poço artesiano (água potável)</t>
  </si>
  <si>
    <t>Água de chuva</t>
  </si>
  <si>
    <t>Água de reuso</t>
  </si>
  <si>
    <t>Cortina d'água</t>
  </si>
  <si>
    <t>Captação e consumo de água - por região</t>
  </si>
  <si>
    <t>Norte</t>
  </si>
  <si>
    <t>Nordeste</t>
  </si>
  <si>
    <t>Centro-Oeste</t>
  </si>
  <si>
    <t>Sul</t>
  </si>
  <si>
    <t>Sudeste</t>
  </si>
  <si>
    <t>Percentual de agências em municípios classificados como seca excepcional, extrema ou severa</t>
  </si>
  <si>
    <t>Captação e consumo de água - intensidade</t>
  </si>
  <si>
    <t>6,1</t>
  </si>
  <si>
    <t>7,4</t>
  </si>
  <si>
    <t>m³/colaborador</t>
  </si>
  <si>
    <t>4,4</t>
  </si>
  <si>
    <t>4,8</t>
  </si>
  <si>
    <t>4,6</t>
  </si>
  <si>
    <t>m³/R$ milhão</t>
  </si>
  <si>
    <t>Resíduos</t>
  </si>
  <si>
    <t>Total de resíduos gerados</t>
  </si>
  <si>
    <t>Toneladas</t>
  </si>
  <si>
    <t>Resíduos - por tipo de descarte</t>
  </si>
  <si>
    <t>Aterros</t>
  </si>
  <si>
    <t>Compostagem</t>
  </si>
  <si>
    <t>Incineração e coprocessamento com geração de energia</t>
  </si>
  <si>
    <t>Resíduos - por classificação</t>
  </si>
  <si>
    <t>Resíduos perigosos</t>
  </si>
  <si>
    <t>Resíduos não perigosos</t>
  </si>
  <si>
    <t>Resíduos de obras</t>
  </si>
  <si>
    <t xml:space="preserve">Materiais - Papel e fibras de madeira </t>
  </si>
  <si>
    <t>Total de papel utilizado</t>
  </si>
  <si>
    <t>Cheques</t>
  </si>
  <si>
    <t>Correspondências</t>
  </si>
  <si>
    <t>Intensidade do uso de papel por cliente</t>
  </si>
  <si>
    <t>Kg/cliente</t>
  </si>
  <si>
    <t>Materiais - Plástico</t>
  </si>
  <si>
    <t>Total de plástico utilizado</t>
  </si>
  <si>
    <t>Colaboradores</t>
  </si>
  <si>
    <t>Total de colaboradores</t>
  </si>
  <si>
    <t xml:space="preserve">Colaboradores - por país e região </t>
  </si>
  <si>
    <t>Brasil</t>
  </si>
  <si>
    <t>Unidades internacionais</t>
  </si>
  <si>
    <t>Argentina</t>
  </si>
  <si>
    <t>Paraguai</t>
  </si>
  <si>
    <t>Uruguai</t>
  </si>
  <si>
    <t>Estados Unidos</t>
  </si>
  <si>
    <t>Portugal</t>
  </si>
  <si>
    <t>Chile</t>
  </si>
  <si>
    <t>Suíça</t>
  </si>
  <si>
    <t>Reino Unido</t>
  </si>
  <si>
    <t>Bahamas</t>
  </si>
  <si>
    <t>Espanha</t>
  </si>
  <si>
    <t>México</t>
  </si>
  <si>
    <t>França</t>
  </si>
  <si>
    <t>Luxemburgo</t>
  </si>
  <si>
    <t>Alemanha</t>
  </si>
  <si>
    <t>Colaboradores (Brasil)</t>
  </si>
  <si>
    <t>Total de colaboradores no Brasil</t>
  </si>
  <si>
    <t>Colaboradores (Brasil) - por tipo de contrato</t>
  </si>
  <si>
    <t>Contrato permanente</t>
  </si>
  <si>
    <t>Contrato temporário</t>
  </si>
  <si>
    <t>Colaboradores (Brasil) - por jornada de trabalho</t>
  </si>
  <si>
    <t>Tempo integral</t>
  </si>
  <si>
    <t>Jornada parcial</t>
  </si>
  <si>
    <t>Colaboradores em cargos de gestão</t>
  </si>
  <si>
    <t>Executivos</t>
  </si>
  <si>
    <t>Diretores</t>
  </si>
  <si>
    <t>Superintendentes</t>
  </si>
  <si>
    <t>Gerentes</t>
  </si>
  <si>
    <t>Coordenadores</t>
  </si>
  <si>
    <t>Demais gestores</t>
  </si>
  <si>
    <t>Administrativo</t>
  </si>
  <si>
    <t>Comercial e Operacional (áreas geradoras de receita)</t>
  </si>
  <si>
    <t>Trainees</t>
  </si>
  <si>
    <t>Aprendizes</t>
  </si>
  <si>
    <t>Estagiários</t>
  </si>
  <si>
    <t>Colaboradores (Brasil) - Outros</t>
  </si>
  <si>
    <t>Colaboradores em cargos de alta gestão</t>
  </si>
  <si>
    <t>Colaboradores em cargos de média gestão</t>
  </si>
  <si>
    <t>Colaboradores em cargos de gestão júnior</t>
  </si>
  <si>
    <t>Colaboradores em cargos de entrada</t>
  </si>
  <si>
    <t xml:space="preserve">Diversidade e Inclusão </t>
  </si>
  <si>
    <t>Gênero - Mulheres</t>
  </si>
  <si>
    <t>Total de mulheres na força de trabalho</t>
  </si>
  <si>
    <t xml:space="preserve">Gênero - Mulheres </t>
  </si>
  <si>
    <t>Percentual de mulheres na força de trabaIho</t>
  </si>
  <si>
    <t>Gênero - Mulheres por tipo de contrato</t>
  </si>
  <si>
    <t>Gênero - Mulheres por jornada de trabalho</t>
  </si>
  <si>
    <t>Colaboradoras em cargos de gestão</t>
  </si>
  <si>
    <t>Executivas</t>
  </si>
  <si>
    <t>Diretoras</t>
  </si>
  <si>
    <t>Coordenadoras</t>
  </si>
  <si>
    <t>Demais gestoras</t>
  </si>
  <si>
    <t>Estagiárias</t>
  </si>
  <si>
    <t>Mulheres em cargos de gestão</t>
  </si>
  <si>
    <t>Mulheres em cargos de gestão senior</t>
  </si>
  <si>
    <t>Mulheres em cargos de média gestão</t>
  </si>
  <si>
    <t>Mulheres em cargos de gestão júnior</t>
  </si>
  <si>
    <t>Mulheres em cargos de gestão em áreas geradoras de receita</t>
  </si>
  <si>
    <t>Mulheres em cargos de entrada</t>
  </si>
  <si>
    <t>Mulheres em áreas de STEM</t>
  </si>
  <si>
    <t>Raça - Brancos</t>
  </si>
  <si>
    <t>Raça - Negros</t>
  </si>
  <si>
    <t>Raça - Asiáticos</t>
  </si>
  <si>
    <t>Raça - Indígenas</t>
  </si>
  <si>
    <t>Raça - Não informada</t>
  </si>
  <si>
    <t>Raça - Negros por nível hierárquico</t>
  </si>
  <si>
    <t>Raça - Negros por tipo de contrato</t>
  </si>
  <si>
    <t>Raça - Negros por jornada de trabalho</t>
  </si>
  <si>
    <t>Colaboradores negros em cargos de gestão</t>
  </si>
  <si>
    <t>Colaboradores negros em cargos de gestão sênior</t>
  </si>
  <si>
    <t>Colaboradores negros em cargos de média gestão</t>
  </si>
  <si>
    <t>Colaboradores negros em cargos de gestão júnior</t>
  </si>
  <si>
    <t>Colaboradores negros em cargos de entrada</t>
  </si>
  <si>
    <t>Raça - Mulheres negras</t>
  </si>
  <si>
    <t xml:space="preserve">Percentual de colaboradoras negras </t>
  </si>
  <si>
    <t>Percentual de colaboradoras negras em cargos de gestão</t>
  </si>
  <si>
    <t>Pessoas com Deficiência</t>
  </si>
  <si>
    <t>Total de pessoas com Deficiência (PcDs)</t>
  </si>
  <si>
    <t>Pessoas com Deficiência - por tipo de contrato</t>
  </si>
  <si>
    <t>Pessoas com Deficiência - por jornada de trabalho</t>
  </si>
  <si>
    <t>Pessoas com Deficiência - por nível hierárquico</t>
  </si>
  <si>
    <t>PCDs em cargos de gestão</t>
  </si>
  <si>
    <t>PCDs em cargos de gestão senior</t>
  </si>
  <si>
    <t>PCDs em cargos de média gestão</t>
  </si>
  <si>
    <t>PCDs em cargos de gestão júnior</t>
  </si>
  <si>
    <t>PcDs em cargos de entrada</t>
  </si>
  <si>
    <t xml:space="preserve">Atração e retenção </t>
  </si>
  <si>
    <t xml:space="preserve">Rotatividade </t>
  </si>
  <si>
    <t>Índice de rotatividade total</t>
  </si>
  <si>
    <t>14,9%</t>
  </si>
  <si>
    <t>Voluntária</t>
  </si>
  <si>
    <t>3,7%</t>
  </si>
  <si>
    <t>Involuntária</t>
  </si>
  <si>
    <t>11,2%</t>
  </si>
  <si>
    <t xml:space="preserve">Rotatividade - por gênero </t>
  </si>
  <si>
    <t>Homens</t>
  </si>
  <si>
    <t>14,7%</t>
  </si>
  <si>
    <t>Mulheres</t>
  </si>
  <si>
    <t>15,1%</t>
  </si>
  <si>
    <t xml:space="preserve">Rotatividade - por raça </t>
  </si>
  <si>
    <t>Negros</t>
  </si>
  <si>
    <t>15,7%</t>
  </si>
  <si>
    <t>Brancos</t>
  </si>
  <si>
    <t>14,6%</t>
  </si>
  <si>
    <t>Outros grupos</t>
  </si>
  <si>
    <t xml:space="preserve">Rotatividade - por faixa etária </t>
  </si>
  <si>
    <t>Abaixo de 30 anos</t>
  </si>
  <si>
    <t>11,1%</t>
  </si>
  <si>
    <t>Entre 30-50 anos</t>
  </si>
  <si>
    <t>16,0%</t>
  </si>
  <si>
    <t>Acima de 50 anos</t>
  </si>
  <si>
    <t>30,4%</t>
  </si>
  <si>
    <t>Liderança</t>
  </si>
  <si>
    <t>13,5%</t>
  </si>
  <si>
    <t>Não liderança</t>
  </si>
  <si>
    <t>15,2%</t>
  </si>
  <si>
    <t>Contratações</t>
  </si>
  <si>
    <t>Colaboradores contratados</t>
  </si>
  <si>
    <t>9.701</t>
  </si>
  <si>
    <t>Contratações - por gênero</t>
  </si>
  <si>
    <t xml:space="preserve">Homens </t>
  </si>
  <si>
    <t>49,2%</t>
  </si>
  <si>
    <t>Contratações por gênero</t>
  </si>
  <si>
    <t>50,8%</t>
  </si>
  <si>
    <t xml:space="preserve">Contratações - por raça </t>
  </si>
  <si>
    <t>38,8%</t>
  </si>
  <si>
    <t>58,6%</t>
  </si>
  <si>
    <t>2,6%</t>
  </si>
  <si>
    <t xml:space="preserve">Contratações - por faixa etária </t>
  </si>
  <si>
    <t>61,6%</t>
  </si>
  <si>
    <t>38,0%</t>
  </si>
  <si>
    <t>2,2%</t>
  </si>
  <si>
    <t>97,8%</t>
  </si>
  <si>
    <t>Desligamentos</t>
  </si>
  <si>
    <t>Colaboradores desligados</t>
  </si>
  <si>
    <t xml:space="preserve"> 12.803 </t>
  </si>
  <si>
    <t>Desligamentos - por gênero</t>
  </si>
  <si>
    <t>45,0%</t>
  </si>
  <si>
    <t>55,0%</t>
  </si>
  <si>
    <t xml:space="preserve">Desligamentos - por raça </t>
  </si>
  <si>
    <t>28,7%</t>
  </si>
  <si>
    <t>67,5%</t>
  </si>
  <si>
    <t>3,8%</t>
  </si>
  <si>
    <t xml:space="preserve">Desligamentos - por faixa etária </t>
  </si>
  <si>
    <t>27,5%</t>
  </si>
  <si>
    <t>61,9%</t>
  </si>
  <si>
    <t>10,6%</t>
  </si>
  <si>
    <t>12,8%</t>
  </si>
  <si>
    <t>87,2%</t>
  </si>
  <si>
    <t>Programas de atração de talentos - Trainees</t>
  </si>
  <si>
    <t>Candidatos contratados</t>
  </si>
  <si>
    <t>53</t>
  </si>
  <si>
    <t>Pessoas com deficiência</t>
  </si>
  <si>
    <t>Total de candidatos inscritos no programa</t>
  </si>
  <si>
    <t>87.000</t>
  </si>
  <si>
    <t>Programas de atração de talentos - Estágio</t>
  </si>
  <si>
    <t>Estagiário contratados</t>
  </si>
  <si>
    <t>2.200</t>
  </si>
  <si>
    <t>Taxa de efetivação de estagiários</t>
  </si>
  <si>
    <t>Programas de atração de talentos - Jovem Aprendiz</t>
  </si>
  <si>
    <t>Taxa de encarreiramento no ano</t>
  </si>
  <si>
    <t>Taxa de retenção</t>
  </si>
  <si>
    <t xml:space="preserve">Principais movimentações </t>
  </si>
  <si>
    <t>Movimentações totais</t>
  </si>
  <si>
    <t>20.464</t>
  </si>
  <si>
    <t>Mobilidade Interna</t>
  </si>
  <si>
    <t>10.763</t>
  </si>
  <si>
    <t>Vagas preenchidas internamente</t>
  </si>
  <si>
    <t>53%</t>
  </si>
  <si>
    <t>4.747</t>
  </si>
  <si>
    <t>6.016</t>
  </si>
  <si>
    <t>Contratações externas</t>
  </si>
  <si>
    <t>Percentual de vagas preenchidas</t>
  </si>
  <si>
    <t>58,0%</t>
  </si>
  <si>
    <t xml:space="preserve">Experiência do colaborador </t>
  </si>
  <si>
    <t>Satisfação de colaboradores</t>
  </si>
  <si>
    <t>Índice de satisfação dos colaboradores</t>
  </si>
  <si>
    <t>Colaboradores elegíveis que responderam à pesquisa</t>
  </si>
  <si>
    <t>Satisfação de colaboradores - por gênero</t>
  </si>
  <si>
    <t>Satisfação de colaboradores - por faixa etária</t>
  </si>
  <si>
    <t>"Baby boomers"</t>
  </si>
  <si>
    <t>Geração X</t>
  </si>
  <si>
    <t>Geração Y</t>
  </si>
  <si>
    <t>Geração Z</t>
  </si>
  <si>
    <t>Satisfação de colaboradores - por cargo</t>
  </si>
  <si>
    <t>Liderança (gestores)</t>
  </si>
  <si>
    <t>Não liderança (equipes)</t>
  </si>
  <si>
    <t>Employee Net Promoter Score (eNPS)</t>
  </si>
  <si>
    <t>Resultado da pesquisa eNPS</t>
  </si>
  <si>
    <t>eNPS</t>
  </si>
  <si>
    <t>Employee Net Promoter Score (e-NPS):</t>
  </si>
  <si>
    <t>Colaboradores respondentes</t>
  </si>
  <si>
    <t>Promotores</t>
  </si>
  <si>
    <t>Neutros</t>
  </si>
  <si>
    <t>Detratores</t>
  </si>
  <si>
    <t xml:space="preserve">Desenvolvimento </t>
  </si>
  <si>
    <t>Indicadores de treinamento</t>
  </si>
  <si>
    <t>Participações em treinamento</t>
  </si>
  <si>
    <t>Treinamentos</t>
  </si>
  <si>
    <t>Treinamentos assíncronos</t>
  </si>
  <si>
    <t>Colaboradores treinados</t>
  </si>
  <si>
    <t>Média de participações por colaborador</t>
  </si>
  <si>
    <t>Investimento em treinamento</t>
  </si>
  <si>
    <t>Investimento em treinamento e capacitação</t>
  </si>
  <si>
    <t>Valor médio gasto com treinamento por colaborador</t>
  </si>
  <si>
    <t>R$</t>
  </si>
  <si>
    <t>Horas de treinamento</t>
  </si>
  <si>
    <t>Total de horas de treinamento</t>
  </si>
  <si>
    <t>mil horas</t>
  </si>
  <si>
    <t>Média de horas de treinamento por colaborador</t>
  </si>
  <si>
    <t>horas</t>
  </si>
  <si>
    <t>Operacional e administrativo</t>
  </si>
  <si>
    <t>Aprendiz e estagiário</t>
  </si>
  <si>
    <t>Média de horas de treinamento - por gênero</t>
  </si>
  <si>
    <t>Média de horas de treinamento - por raça</t>
  </si>
  <si>
    <t>Média de horas de treinamento - por faixa etária</t>
  </si>
  <si>
    <t>Entre 30 e 50 anos</t>
  </si>
  <si>
    <t>Colaboradores treinados - por nível hierárquico</t>
  </si>
  <si>
    <t>Aprendiz e Estagiário</t>
  </si>
  <si>
    <t>Operacional e Técnico</t>
  </si>
  <si>
    <t>Colaboradores treinados - por gênero</t>
  </si>
  <si>
    <t>Colaboradores treinados - por raça</t>
  </si>
  <si>
    <t>Outros</t>
  </si>
  <si>
    <t>Colaboradores treinados - por faixa etária</t>
  </si>
  <si>
    <t>Bolsas e incentivos à educação</t>
  </si>
  <si>
    <t>Bolsas, patrocínios e incentivos à educação</t>
  </si>
  <si>
    <t>Bolsa auxílio CCT (Graduação e Pós-graduação)</t>
  </si>
  <si>
    <t>Formação Acadêmica (Pós-graduação, Mestrado e Doutorado)</t>
  </si>
  <si>
    <t xml:space="preserve">Cursos externos e Idiomas </t>
  </si>
  <si>
    <t>Certificações</t>
  </si>
  <si>
    <t>Remuneração</t>
  </si>
  <si>
    <t>Despesa de pessoal</t>
  </si>
  <si>
    <t>Razão entre o salário mais baixo e o salário mínimo local</t>
  </si>
  <si>
    <t>Razão</t>
  </si>
  <si>
    <t>Razão salarial entre gêneros</t>
  </si>
  <si>
    <t>Diretoria</t>
  </si>
  <si>
    <t>Superintendência</t>
  </si>
  <si>
    <t>Gerência</t>
  </si>
  <si>
    <t>Coordenação</t>
  </si>
  <si>
    <t>Comercial e Operacional</t>
  </si>
  <si>
    <t>Razão salarial entre raças</t>
  </si>
  <si>
    <t>Saúde e segurança</t>
  </si>
  <si>
    <t>Programas de saúde e bem-estar</t>
  </si>
  <si>
    <t>Colaboradores que assinaram o Termo de ciência de Saúde e Segurança do trabalho</t>
  </si>
  <si>
    <t>N.A</t>
  </si>
  <si>
    <t>Colaboradores no Brasil que aderiram ao Plano de Saúde</t>
  </si>
  <si>
    <t>Colaboradores que realizaram exames médicos ocupacionais no ano</t>
  </si>
  <si>
    <t>Colaboradores capacitados em saúde mental</t>
  </si>
  <si>
    <t>Atendimentos no Programa de Apoio Multiprofissional ao Colaborador</t>
  </si>
  <si>
    <t>Colaboradores vacinados contra gripe</t>
  </si>
  <si>
    <t>Inspeções realizadas sobre riscos de saúde e segurança no trabalho</t>
  </si>
  <si>
    <t>Saúde e segurança dos colaboradores</t>
  </si>
  <si>
    <t>Taxa de colaboradores afastados</t>
  </si>
  <si>
    <t>Indicadores de saúde e segurança</t>
  </si>
  <si>
    <t>Taxa de absenteísmo</t>
  </si>
  <si>
    <t>Taxa de dias perdidos</t>
  </si>
  <si>
    <t>Taxa de doenças ocupacionais</t>
  </si>
  <si>
    <t>Taxa de lesão</t>
  </si>
  <si>
    <t>Total de óbitos</t>
  </si>
  <si>
    <t>Total de acidentes fatais</t>
  </si>
  <si>
    <t xml:space="preserve">Licença Parental </t>
  </si>
  <si>
    <t>Colaboradores que usufruíram da licença parental</t>
  </si>
  <si>
    <t>Colaboradores que aderiram a licença parental estendida</t>
  </si>
  <si>
    <t xml:space="preserve"> Licença Parental </t>
  </si>
  <si>
    <t>Taxa de retorno de colaboradores após licença parental</t>
  </si>
  <si>
    <t>Taxa de retenção após 12 meses de retorno da licença parental</t>
  </si>
  <si>
    <t xml:space="preserve">Mulheres </t>
  </si>
  <si>
    <t>Fornecedores homologados</t>
  </si>
  <si>
    <t>Fornecedores com contrato ativo no ano</t>
  </si>
  <si>
    <t>Valores gastos com fornecedores</t>
  </si>
  <si>
    <t>Percentual gasto com fornecedores locais - Brasil</t>
  </si>
  <si>
    <t>97, 6%</t>
  </si>
  <si>
    <t>Fornecedores - por setor</t>
  </si>
  <si>
    <t xml:space="preserve">  Obras, manutenção e patrimônio</t>
  </si>
  <si>
    <t xml:space="preserve">  Tecnologia da informação</t>
  </si>
  <si>
    <t xml:space="preserve">  Marketing</t>
  </si>
  <si>
    <t xml:space="preserve">  Treinamentos e benefícios</t>
  </si>
  <si>
    <t xml:space="preserve">  Assessoria e consultoria</t>
  </si>
  <si>
    <t xml:space="preserve">  Despesas jurídicas</t>
  </si>
  <si>
    <t xml:space="preserve">  Call center</t>
  </si>
  <si>
    <t xml:space="preserve">  Correios, insumos de cartões e cheques</t>
  </si>
  <si>
    <t xml:space="preserve">  Transporte de valores</t>
  </si>
  <si>
    <t xml:space="preserve">  Segurança</t>
  </si>
  <si>
    <t xml:space="preserve">  Telecomunicações</t>
  </si>
  <si>
    <t xml:space="preserve">  Outros</t>
  </si>
  <si>
    <t>Investimento social</t>
  </si>
  <si>
    <t xml:space="preserve">Investimento social privado </t>
  </si>
  <si>
    <t>América Latina¹</t>
  </si>
  <si>
    <t>Número de projetos investidos</t>
  </si>
  <si>
    <t>América Latina</t>
  </si>
  <si>
    <t>Investimento social - Não incentivado</t>
  </si>
  <si>
    <t>Investimento - Não incentivado</t>
  </si>
  <si>
    <t>Investimento - não incentivado</t>
  </si>
  <si>
    <t>Esporte</t>
  </si>
  <si>
    <t>Cultura</t>
  </si>
  <si>
    <t>Mobilidade urbana</t>
  </si>
  <si>
    <t>Diversidade</t>
  </si>
  <si>
    <t>Inovação e empreendedorismo</t>
  </si>
  <si>
    <t>Desenvolvimento e participação local</t>
  </si>
  <si>
    <t>Número de projetos - Não incentivado</t>
  </si>
  <si>
    <t>Investimento social - Incentivado</t>
  </si>
  <si>
    <t>Investimento - Incentivado</t>
  </si>
  <si>
    <t>Longevidade</t>
  </si>
  <si>
    <t xml:space="preserve">Investimento social privado-Total de projetos </t>
  </si>
  <si>
    <t>Número de projetos - Incentivado</t>
  </si>
  <si>
    <t>Órgãos da Administração - membros independentes</t>
  </si>
  <si>
    <t>Conselho de Administração</t>
  </si>
  <si>
    <t>Comitê de Auditoria</t>
  </si>
  <si>
    <t>Comitê de Remuneração</t>
  </si>
  <si>
    <t>Comitê de Pessoas</t>
  </si>
  <si>
    <t>Comitê de Partes relacionadas</t>
  </si>
  <si>
    <t>Comitê de Nomeação e Governança Corporativa</t>
  </si>
  <si>
    <t>Comitê de Gestão de Riscos e Capital</t>
  </si>
  <si>
    <t>Comitê de Estratégia</t>
  </si>
  <si>
    <t>Comitê de Responsabilidade Social, Ambiental e Climática</t>
  </si>
  <si>
    <t>Comitê de Divulgação e Negociação</t>
  </si>
  <si>
    <t xml:space="preserve">Influência política </t>
  </si>
  <si>
    <t>Doações, Contribuições e Patrocínios</t>
  </si>
  <si>
    <t xml:space="preserve">Contribuições financeiras e doações para candidatos ou partidos políticos </t>
  </si>
  <si>
    <t>R$ mil</t>
  </si>
  <si>
    <t>Valor gasto com advocacy</t>
  </si>
  <si>
    <t>Ética nos negócios</t>
  </si>
  <si>
    <t>Integridade e ética</t>
  </si>
  <si>
    <t>Taxa de adesão dos colaboradores ao Termo de Integridade e Ética</t>
  </si>
  <si>
    <t>Conflito de interesse</t>
  </si>
  <si>
    <t>Situações de conflito de interesse identificadas</t>
  </si>
  <si>
    <t>Casos de insider trading identificados</t>
  </si>
  <si>
    <t>Corrupção e fraude</t>
  </si>
  <si>
    <t>Casos de fraude e/ou corrupção envolvendo a Instituição e seus administradores</t>
  </si>
  <si>
    <t>Fraude e corrupção</t>
  </si>
  <si>
    <t>Casos identificados de corrupção envolvendo colaboradores e agentes públicos</t>
  </si>
  <si>
    <t>Casos identificados de corrupção envolvendo colaboradores e agentes privados</t>
  </si>
  <si>
    <t>Ombudsman</t>
  </si>
  <si>
    <t>Prazo médio de tratamento e apuração dos casos recebidos pelo Ombudsman</t>
  </si>
  <si>
    <t>Dias</t>
  </si>
  <si>
    <t>Taxa de casos concluídos em até 10 dias úteis</t>
  </si>
  <si>
    <t xml:space="preserve">Índice de satisfação com o atendimento do Ombudsman </t>
  </si>
  <si>
    <t>NPS</t>
  </si>
  <si>
    <t>Orientações realizadas pelo Ombudsman</t>
  </si>
  <si>
    <t>Denúncias recebidas pelo Ombudsman</t>
  </si>
  <si>
    <t>Denúncias tratadas pelo Ombudsman</t>
  </si>
  <si>
    <t>Colaboradores denunciados</t>
  </si>
  <si>
    <t xml:space="preserve">Percentual de denúncias classificadas como "procedentes" </t>
  </si>
  <si>
    <t>Deficiência na gestão e na comunicação</t>
  </si>
  <si>
    <t>Constrangimento</t>
  </si>
  <si>
    <t>Desrespeito</t>
  </si>
  <si>
    <t>Descumprimento de normas</t>
  </si>
  <si>
    <t>Intimidação, favoritismo, má índole</t>
  </si>
  <si>
    <t>Cobrança inadequada</t>
  </si>
  <si>
    <t>Assédio sexual</t>
  </si>
  <si>
    <t>Brincadeiras e comentários maldosos e difamatórios</t>
  </si>
  <si>
    <t>Discriminação</t>
  </si>
  <si>
    <t>Assédio moral</t>
  </si>
  <si>
    <t>Retaliação</t>
  </si>
  <si>
    <t>Medidas disciplinares aplicadas nos casos procedentes</t>
  </si>
  <si>
    <t>Advertências</t>
  </si>
  <si>
    <t>Feedbacks registrados</t>
  </si>
  <si>
    <t>Casos procedentes de assédio moral que resultaram em desligamento</t>
  </si>
  <si>
    <t>Casos procedentes de assédio sexual que resultaram em desligamento</t>
  </si>
  <si>
    <t>Casos procedentes de discriminação que resultaram em desligamento</t>
  </si>
  <si>
    <t>Canal de denúncias</t>
  </si>
  <si>
    <t>Denúncias recebidas e tratadas</t>
  </si>
  <si>
    <t>Percentual de denúncias classificadas "procedentes"</t>
  </si>
  <si>
    <t xml:space="preserve"> Desligamentos</t>
  </si>
  <si>
    <t xml:space="preserve"> Encerramento de Contrato</t>
  </si>
  <si>
    <t xml:space="preserve"> Advertências</t>
  </si>
  <si>
    <t xml:space="preserve"> Medidas orientativas</t>
  </si>
  <si>
    <t>Serviço de Atendimento ao Consumidor (SAC)</t>
  </si>
  <si>
    <t>Volume mensal de ligações recebidas (SAC)</t>
  </si>
  <si>
    <t>Atendimentos respondidos em até 3 dias úteis</t>
  </si>
  <si>
    <t>Motivo da ligação: informações e outros assuntos</t>
  </si>
  <si>
    <t>Motivo da ligação: reclamações</t>
  </si>
  <si>
    <t>Motivo da ligação: cancelamentos</t>
  </si>
  <si>
    <t>Ouvidoria</t>
  </si>
  <si>
    <t>Total de reclamações recebidas (Ouvidoria)</t>
  </si>
  <si>
    <t>Taxa de casos resolvidos em até 5 dias úteis</t>
  </si>
  <si>
    <t xml:space="preserve">Taxa de casos resolvidos no prazo - 20 dias úteis </t>
  </si>
  <si>
    <t xml:space="preserve">Taxa de casos solucionados </t>
  </si>
  <si>
    <t>Canais externos</t>
  </si>
  <si>
    <t xml:space="preserve">Índice de reclamações do Banco Central - ao final do trimestre </t>
  </si>
  <si>
    <t>Total de reclamações reguladas procedentes pelo Banco Central - ao final do trimestre</t>
  </si>
  <si>
    <t>Posição no ranking de reclamações do Banco Central - ao final do trimestre</t>
  </si>
  <si>
    <t>8º</t>
  </si>
  <si>
    <t>10º</t>
  </si>
  <si>
    <t>Posição no ranking</t>
  </si>
  <si>
    <t>total de atendimentos no Consumidor.gov</t>
  </si>
  <si>
    <t>Taxa de resolutividade dos atendimentos no Consumidor.gov</t>
  </si>
  <si>
    <t>Total de reclamações recebidas no Procon</t>
  </si>
  <si>
    <t>Marketing e comunicações publicitárias</t>
  </si>
  <si>
    <t>Índice de Qualidade de Exposição na Mídia (IQEM)</t>
  </si>
  <si>
    <t>(0 - 10)</t>
  </si>
  <si>
    <t xml:space="preserve">Número de condenações no Conselho Nacional de Autorregulamentação Publicitária (CONAR) </t>
  </si>
  <si>
    <t>Ações cíveis envolvendo comunicações de marketing</t>
  </si>
  <si>
    <t>Perdas pecuniárias decorrentes de ações judiciais associadas ao uso de informações privilegiadas, antitruste, conduta anticoncorrencial, manipulação do mercado, má gestão ou outras leis ou regulamentos</t>
  </si>
  <si>
    <t>Casos significativos de não conformidade com leis e regulamentos</t>
  </si>
  <si>
    <t>Membros do Conselho de Administração</t>
  </si>
  <si>
    <t>Função</t>
  </si>
  <si>
    <t>Idade</t>
  </si>
  <si>
    <t>Eleiton em¹</t>
  </si>
  <si>
    <t>Assiduidade nas reuniões do Conselho</t>
  </si>
  <si>
    <t>Membro 
não-executivo</t>
  </si>
  <si>
    <t>Membro independente</t>
  </si>
  <si>
    <t>Membro independente nos critérios CSA S&amp;P³</t>
  </si>
  <si>
    <t>Critério 1</t>
  </si>
  <si>
    <t>Critério 2</t>
  </si>
  <si>
    <t>Critério 3</t>
  </si>
  <si>
    <t>Critério 4</t>
  </si>
  <si>
    <t>Critério 5</t>
  </si>
  <si>
    <t>Critério 6</t>
  </si>
  <si>
    <t>Critério 7</t>
  </si>
  <si>
    <t>Critério 8</t>
  </si>
  <si>
    <t>Critério 9</t>
  </si>
  <si>
    <t>Comites da Administração que é membro</t>
  </si>
  <si>
    <t>Auditoria</t>
  </si>
  <si>
    <t>Pessoas</t>
  </si>
  <si>
    <t>Partes relacionadas</t>
  </si>
  <si>
    <t>Nomeação e governança corporativa</t>
  </si>
  <si>
    <t>Gestão de risco e capital</t>
  </si>
  <si>
    <t>Estratégia</t>
  </si>
  <si>
    <t>Responsabilidade social, ambiental e climática</t>
  </si>
  <si>
    <t>Pedro Moreira Salles</t>
  </si>
  <si>
    <t>Copresidente</t>
  </si>
  <si>
    <t>64</t>
  </si>
  <si>
    <t>2009</t>
  </si>
  <si>
    <t>Sim</t>
  </si>
  <si>
    <t>Não</t>
  </si>
  <si>
    <t>Presidente</t>
  </si>
  <si>
    <t>Membro</t>
  </si>
  <si>
    <t>Roberto Egydio Setubal</t>
  </si>
  <si>
    <t>Ricardo Villela Marino</t>
  </si>
  <si>
    <t>Vice-presidente</t>
  </si>
  <si>
    <t>Alfredo Egydio Setubal</t>
  </si>
  <si>
    <t>Ana Lúcia de Mattos Barretto Villela</t>
  </si>
  <si>
    <t>Candido Botelho Bracher</t>
  </si>
  <si>
    <t>Cesar Nivaldo Gon</t>
  </si>
  <si>
    <t>Fábio Colletti Barbosa</t>
  </si>
  <si>
    <t>João Moreira Salles</t>
  </si>
  <si>
    <t>Maria Helena dos Santos Fernandes de Santana</t>
  </si>
  <si>
    <t>Pedro Luiz Bodin de Moraes</t>
  </si>
  <si>
    <t xml:space="preserve">Fabricio Bloisi Rocha </t>
  </si>
  <si>
    <t>NOVO Membro</t>
  </si>
  <si>
    <t>Paulo Antunes Veras</t>
  </si>
  <si>
    <t>Frederico Trajano Inácio Rodrigues*</t>
  </si>
  <si>
    <t>Ex-membro*</t>
  </si>
  <si>
    <t>2020 até 2024*</t>
  </si>
  <si>
    <t>Sim*</t>
  </si>
  <si>
    <t>13 membros do Conselho de Administração, com média de</t>
  </si>
  <si>
    <t>57 anos*</t>
  </si>
  <si>
    <t>100%</t>
  </si>
  <si>
    <t>54%</t>
  </si>
  <si>
    <t xml:space="preserve">100% </t>
  </si>
  <si>
    <t>3 Membros</t>
  </si>
  <si>
    <t>5 Membros</t>
  </si>
  <si>
    <t>* Considera a nova composição do Conselho de Administração aprovada em Assembleia Geral de 23 de abril de 2024, que elegeu Fabricio Bloisi Rocha e Paulo Antunes Veras como membros independentes do Conselho e marcou a saída de Frederico Trajano Inácio Rodrigues como membro independente.</t>
  </si>
  <si>
    <t>1. Considera a data da primeira eleição na atual função como membro do Conselho de Administração.</t>
  </si>
  <si>
    <t xml:space="preserve">2. Com base nos critérios estabelecidos em nossa política de governança corporativa, nosso Conselho de Administração conta com 7 membros considerados independentes (54%). </t>
  </si>
  <si>
    <t>3. Considerando os critérios estabelecidos no “Corporate Sustainability Assessment” do S&amp;P, 100% dos membros do Conselho de Administração são independentes.</t>
  </si>
  <si>
    <t>4. Diretores independentes: são diretores não executivos que são independentes por satisfazerem pelo menos 4 dos 9 critérios (dos quais pelo menos 2 dos 3 primeiros critérios) listados abaixo:</t>
  </si>
  <si>
    <t>Critério 1: The director must not have been employed by the company in an executive capacity within the last year.</t>
  </si>
  <si>
    <t>Critério 2: The director must not accept or have a “Family Member who accepts any payments from the company or any parent or subsidiary of the company in excess of $60,000 during the current fiscal year”, other than those permitted by SEC Rule 4200 Definitions, including i) payments arising solely from investments in the company's securities; or ii) payments under non-discretionary charitable contribution matching programs. Payments that do not meet these two criteria are disallowed.</t>
  </si>
  <si>
    <t>Critério 3: The director must not be a “Family Member of an individual who is [...] employed by the company or by any parent or subsidiary of the company as an executive officer.”</t>
  </si>
  <si>
    <t>Critério 4: The director must not be (and must not be affiliated with a company that is) an adviser or consultant to the company or a member of the company’s senior management.</t>
  </si>
  <si>
    <t>Critério 5: The director must not be affiliated with a significant customer or supplier of the company.</t>
  </si>
  <si>
    <t>Critério 6: The director must have no personal services contract(s) with the company or a member of the company’s senior management.</t>
  </si>
  <si>
    <t>Critério 7: The director must not be affiliated with a not-for-profit entity that receives significant contributions from the company.</t>
  </si>
  <si>
    <t>Citério 8: The director must not have been a partner or employee of the company’s outside auditor during the past year.</t>
  </si>
  <si>
    <t>Critério 9: The director must not have any other conflict of interest that the board itself determines to mean they cannot be considered independent.</t>
  </si>
  <si>
    <t>5. Considerações adicionais</t>
  </si>
  <si>
    <t>Critério 2: Não considera a remuneração dos membros do Conselho da Administração e pagamentos para além dos permitidos pela Regra 4200 da SEC.</t>
  </si>
  <si>
    <t xml:space="preserve">Critérios 4, 5 e 7: O termo "afiliado" considera membros do Conselho de Administração com participação societária e/ou que ocupam cago de nível executiva na Companhia </t>
  </si>
  <si>
    <t>Critério 9: Para saber informações sobre Conflito de Interesses, acesse o nosso Regimento Interno do Conselho de Administração, no item 9, disponível em: https://www.itau.com.br/relacoes-com-investidores/Download.aspx?Arquivo=w5sLV56r4DUkFZTdK3iVcA==&amp;IdCanal=52MuGxAVGm0eMs/GPF46EA==&amp;linguagem=pt</t>
  </si>
  <si>
    <t>Reporte fiscal</t>
  </si>
  <si>
    <t>Por país</t>
  </si>
  <si>
    <t>Receita 
total</t>
  </si>
  <si>
    <t>Resultado antes do Imposto de Renda e Contribuição Social</t>
  </si>
  <si>
    <t>Imposto de Renda e Contribuição Social Correntes</t>
  </si>
  <si>
    <t>Imposto de Renda e Contribuição Social Diferidos</t>
  </si>
  <si>
    <t>Imposto de Renda e Contribuição Social 
(Correntes e Diferidos)</t>
  </si>
  <si>
    <t>Imposto de Renda e Contribuição Social Pagos</t>
  </si>
  <si>
    <t>Total de colaboradores³</t>
  </si>
  <si>
    <t>Brasil¹</t>
  </si>
  <si>
    <t>Colombia</t>
  </si>
  <si>
    <t>Argentina²</t>
  </si>
  <si>
    <t>Total</t>
  </si>
  <si>
    <t xml:space="preserve">¹ As agências localizadas em Cayman e Bahamas são uma extensão da matriz e seus respectivos resultados, assim como ocorrem nas demais entidades destas jurisdições, são tributados no Brasil. </t>
  </si>
  <si>
    <t>² Banco Itaú Argentina S.A. e suas controladas compõem os resultados apresentados até 31/07/2023</t>
  </si>
  <si>
    <t>³ Os dados relativos aos colaboradores consideram informações de empresas do Grupo Itaú Unibanco, sob gestão ou não do Área de Pessoas. Nota: inclui empregados, aprendizes, estagiários, diretores e executivos (exceto o CEO). Por esse motivo, o total de colaboradores do Brasil difere do apresentado nas tabelas do indicador GRI 2-7.</t>
  </si>
  <si>
    <t>Nome da entidade e/ou afiliação</t>
  </si>
  <si>
    <t xml:space="preserve">Ano de adesão </t>
  </si>
  <si>
    <t>Tipo de entidade</t>
  </si>
  <si>
    <t>Federação Brasileira dos Bancos - Febraban</t>
  </si>
  <si>
    <t>Entidade representativa</t>
  </si>
  <si>
    <t>Associação de Bancos no Estado do Rio de Janeiro - ABERJ</t>
  </si>
  <si>
    <t xml:space="preserve">Associação dos Bancos no Distrito Federal </t>
  </si>
  <si>
    <t>Entidade não representativa</t>
  </si>
  <si>
    <t>Associação Brasileira de Administradoras de Consórcios - ABAC</t>
  </si>
  <si>
    <t>Associação Brasileira do Agronegócio - ABAG</t>
  </si>
  <si>
    <t xml:space="preserve">Carbon Disclosure Project Latin America - CDP </t>
  </si>
  <si>
    <t>Centro Brasileiro de Relações Internacionais - CEBRI</t>
  </si>
  <si>
    <t>Conselho Empresarial Brasileiro para o Desenvolvimento sustentável - CEBDS</t>
  </si>
  <si>
    <t>Pacto Global - UN Global Compact</t>
  </si>
  <si>
    <t>The Equator Principles Association</t>
  </si>
  <si>
    <t>Instituto Ethos de Empresas e Responsabilidade Social</t>
  </si>
  <si>
    <t>Associação Brasileira das Relações Empresa-Cliente  - ABRAREC</t>
  </si>
  <si>
    <t>Federação Nacional de Capitalização - Fenacap</t>
  </si>
  <si>
    <t>Federação Nacional de Previdência Privada e Vida - FENAPREVI</t>
  </si>
  <si>
    <t>Federação Nacional de Saúde Suplementar - FenaSaúde</t>
  </si>
  <si>
    <t>Federação Nacional de Seguros Gerais - FENSEG</t>
  </si>
  <si>
    <t>Associação Brasileira de Comunicação Empresarial - ABERJE</t>
  </si>
  <si>
    <t>Associação Nacional das Corretoras de Valores - ANCORD</t>
  </si>
  <si>
    <t>Programa das Nações Unidas para o Ambiente - UNEP-FI</t>
  </si>
  <si>
    <t xml:space="preserve">Pacto Nacional para Erradicação do Trabalho Escravo </t>
  </si>
  <si>
    <t>Princípios para Investimento Responsável - PRI</t>
  </si>
  <si>
    <t>Associação Nacional das Instituições de Crédito, Financiamento e Investimento - ACREFI</t>
  </si>
  <si>
    <t>Associação Brasileira das Empresas de Leasing  - ABEL</t>
  </si>
  <si>
    <t>Fórum Econômico Mundial - WEF</t>
  </si>
  <si>
    <t>Associação Brasileira das Entidades dos Mercados Financeiro e de Capitais - ANBIMA</t>
  </si>
  <si>
    <t>Associação de Mídia Interativa  - IAB Brasil</t>
  </si>
  <si>
    <t>Associação de Investidores no Mercado de Capitais - AMEC</t>
  </si>
  <si>
    <t>Associação Brasileira das Empresas de Cartões de Crédito e Serviços - ABECS</t>
  </si>
  <si>
    <t>Associação Brasileira das Entidades de Crédito Imobiliário e Poupança - ABECIP</t>
  </si>
  <si>
    <t>Carta Empresarial pelo Direitos Humanos e pela Promoção do Trabalho Decente</t>
  </si>
  <si>
    <t>Contribuição Empresarial para a Promoção da Economia Verde e Inclusiva - RIO+20</t>
  </si>
  <si>
    <t>Princípios para a Sustentabilidade em Seguros - PSI</t>
  </si>
  <si>
    <t>Associação Brasileira de Relações Institucionais e Governamentais - ABRIG</t>
  </si>
  <si>
    <t>Conselho Nacional de Autorregulação Publicitária - CONAR</t>
  </si>
  <si>
    <t>Pacto pelo Esporte</t>
  </si>
  <si>
    <t>Instituto de Estudos de Pesquisa Econômica - IEPE</t>
  </si>
  <si>
    <t>Iniciativa Empresarial pela Igualdade Racial</t>
  </si>
  <si>
    <t>Movimento Mulher 360</t>
  </si>
  <si>
    <t>Pacto Empresarial pela Integridade e Contra a Corrupção</t>
  </si>
  <si>
    <t>BayBrazil</t>
  </si>
  <si>
    <t>Lideranças Empresariais Ltda - LIDE</t>
  </si>
  <si>
    <t>Coalizão Empresarial para Equidade Racial e de Gênero</t>
  </si>
  <si>
    <t>Princípios de Empoderamento Feminino - WEPs</t>
  </si>
  <si>
    <t>Academia Nacional de Seguros e Previdência - ANSP</t>
  </si>
  <si>
    <t>Grupo de Institutos, Fundações e Empresas - GIFE</t>
  </si>
  <si>
    <t>Associação Nacional das Empresas Financeiras das Montadoras - ANEF</t>
  </si>
  <si>
    <t>Associação Brasileira das Companhias Abertas - ABRASCA</t>
  </si>
  <si>
    <t>Fórum de Empresas e Direitos LGBTI+</t>
  </si>
  <si>
    <t>Padrões de Conduta para Empresas - ONU</t>
  </si>
  <si>
    <t>Comitê Brasileiro da Câmara de Comércio Internacional - ICC Brasil</t>
  </si>
  <si>
    <t>Conselho Empresarial Brasil-China - CEBEC</t>
  </si>
  <si>
    <t>Instituto de Finanças Internacionais - IIF</t>
  </si>
  <si>
    <t>Txai Cidadania e Desenvolvimento Social S/S Ltda.– Fórum de Empresas e Direitos LGBTI+</t>
  </si>
  <si>
    <t>Padrões de Conduta para Empresas com o Público LGBTI+</t>
  </si>
  <si>
    <t>WILL – Women in Leadership in Latin America</t>
  </si>
  <si>
    <t xml:space="preserve">Princípios para um Banco Responsável - UNEP FI </t>
  </si>
  <si>
    <t>Carta de Precificação de Carbono no Brasil</t>
  </si>
  <si>
    <t xml:space="preserve">Instituto Rede Brasil do Pacto Global </t>
  </si>
  <si>
    <t>Coalizão Brasil Clima, Florestas e Agricultura</t>
  </si>
  <si>
    <t>Associação Brasileira de Câmbio - ABRACAM</t>
  </si>
  <si>
    <t>Associação de Bancos no Estado de Minas Gerais</t>
  </si>
  <si>
    <t>Conselho de Normas Contábeis de Sustentabilidade - SASB</t>
  </si>
  <si>
    <t xml:space="preserve">Sindicatos Estaduais das Empresas de Seguros Privados, de Resseguros e de Capitalização </t>
  </si>
  <si>
    <t>Associação Women on Board</t>
  </si>
  <si>
    <t>Associação Brasileira de Anunciantes - ABA</t>
  </si>
  <si>
    <t xml:space="preserve">Fundação Centro de Estudos do comércio Exterior - Funcex </t>
  </si>
  <si>
    <t>Mobile Marketing Association - MMA</t>
  </si>
  <si>
    <t>Associação Brasileira dos Comercializadores de Energia</t>
  </si>
  <si>
    <t>Sindicato Nacional Dos Administradores de Consorcio - SINAC</t>
  </si>
  <si>
    <t>Massachusetts Institute of Technology - MIT</t>
  </si>
  <si>
    <t>Latin American Venture Capital Association</t>
  </si>
  <si>
    <t>Associacao Nacional de Pesquisa e Desenvolvimento das Empresas Inovadoras - ANPEDI</t>
  </si>
  <si>
    <t>Instituo de Relações Governamentais - IRELGOV</t>
  </si>
  <si>
    <t>insider trading</t>
  </si>
  <si>
    <t xml:space="preserve">Materiais e resíduos </t>
  </si>
  <si>
    <t>Colaboradores (Brasil) - por nível hierárquico</t>
  </si>
  <si>
    <t xml:space="preserve">Gênero - Mulheres por nível hierárquico </t>
  </si>
  <si>
    <t>Rotatividade - por nível hierárquico</t>
  </si>
  <si>
    <t>Contratações - por nível hierárquico</t>
  </si>
  <si>
    <t>Desligamentos - por nível hierárquico</t>
  </si>
  <si>
    <t>Média de horas de treinamento - por nível hierárquico</t>
  </si>
  <si>
    <t>Treinamentos síncronos</t>
  </si>
  <si>
    <t>Colaboradores que aderiram ao benefício de academias</t>
  </si>
  <si>
    <t>Banco de varejo</t>
  </si>
  <si>
    <t>Financiamentos corporativos contratados dirigidos a projetos</t>
  </si>
  <si>
    <t>Materiais renováveis ou reciclados utilizados</t>
  </si>
  <si>
    <t>1 Membro</t>
  </si>
  <si>
    <t>Valor destinado a demais associações e entidades</t>
  </si>
  <si>
    <t>Percentual de colaboradores brancos em cargo de gestão</t>
  </si>
  <si>
    <t>Percentual de colaboradores negros em cargo de gestão</t>
  </si>
  <si>
    <t>Percentual de colaboradores asiáticos em cargo de gestão</t>
  </si>
  <si>
    <t>Percentual de colaboradores indígenas em cargo de gestão</t>
  </si>
  <si>
    <t>Percentual de colaboradores- raça não informada em cargo de gestão</t>
  </si>
  <si>
    <t>FoF</t>
  </si>
  <si>
    <t>JGP ESG SELEÇÃO FIC AÇÕES</t>
  </si>
  <si>
    <t>Best-in-Class</t>
  </si>
  <si>
    <t>LYXOR BRIDGEWATER ALLWEATHER SUSTAINABILITY BRL SELEÇÃO INVESTIMENTO NO EXTERIOR FIC MULTIMERCADO</t>
  </si>
  <si>
    <t>LYXOR BRIDGEWATER ALLWEATHER SUSTAINABILITY USD SELEÇÃO INVESTIMENTO NO EXTERIOR FIC MULTIMERCADO</t>
  </si>
  <si>
    <t>Private</t>
  </si>
  <si>
    <t>Offshore</t>
  </si>
  <si>
    <t>Onshore</t>
  </si>
  <si>
    <t>Performance</t>
  </si>
  <si>
    <t>Asset Management</t>
  </si>
  <si>
    <t xml:space="preserve">ITAÚ GLOBAIS ESG SUSTENTÁVEL IS FIA </t>
  </si>
  <si>
    <t>Best in class</t>
  </si>
  <si>
    <t>ITAÚ MOMENTO ESG SUSTENTÁVEL IS FIA</t>
  </si>
  <si>
    <t xml:space="preserve">ITAÚ ACTIVE FIX ESG IS FIM </t>
  </si>
  <si>
    <t xml:space="preserve">ITAÚ ESG ENERGIA LIMPA IS FIA </t>
  </si>
  <si>
    <t>ITAÚ ESG H2O SUSTENTÁVEL IS FIA</t>
  </si>
  <si>
    <t xml:space="preserve">ITAÚ EXCELÊNCIA SOCIAL IS FIA </t>
  </si>
  <si>
    <t xml:space="preserve">ITAÚ GOVERNANÇA CORPORATIVA IS FIA </t>
  </si>
  <si>
    <t>Apoio ao sistema tributário brasileiro</t>
  </si>
  <si>
    <t>53.9</t>
  </si>
  <si>
    <t>53.1</t>
  </si>
  <si>
    <t>7.2</t>
  </si>
  <si>
    <t>8.4</t>
  </si>
  <si>
    <t>9.1</t>
  </si>
  <si>
    <t>1.05</t>
  </si>
  <si>
    <t>1.5</t>
  </si>
  <si>
    <t>Número de clientes mulheres com operações de crédito/empréstimos</t>
  </si>
  <si>
    <t>Número de contratos para microempreendedores</t>
  </si>
  <si>
    <t>Produtos de finanças sustentáveis de acordo com as categorias da CSA:</t>
  </si>
  <si>
    <t xml:space="preserve">AUC em produtos sustentáveis de investimento de terceiros </t>
  </si>
  <si>
    <t>Total de AUC em investimento sustentável do FoF</t>
  </si>
  <si>
    <t>Fonte: Quantum</t>
  </si>
  <si>
    <t>Patrimônio Líquido 12/2023</t>
  </si>
  <si>
    <t>Investimento de Impacto</t>
  </si>
  <si>
    <t>Categoria</t>
  </si>
  <si>
    <t>Total de AUC em produtos de investimento sustentável do private</t>
  </si>
  <si>
    <t xml:space="preserve">Percentual de AUC sustentável </t>
  </si>
  <si>
    <t xml:space="preserve">Total de AUC em investimento de terceiros </t>
  </si>
  <si>
    <t>Sustentável</t>
  </si>
  <si>
    <t>Transição</t>
  </si>
  <si>
    <t>Verde</t>
  </si>
  <si>
    <t xml:space="preserve">Fundos que promovem características ambientais ou sociais: Artigo 8 </t>
  </si>
  <si>
    <t xml:space="preserve">Fundos que têm como objetivo o investimento sustentável: Artigo 9 </t>
  </si>
  <si>
    <t xml:space="preserve">Total de AUC em investimento sustentável de terceiros </t>
  </si>
  <si>
    <t>Operações de crédito verde</t>
  </si>
  <si>
    <t>Operações de crédito sustentável</t>
  </si>
  <si>
    <t>Operação de crédito vinculadas a metas de sustentabilidade</t>
  </si>
  <si>
    <t>Operações de crédito verde e sustentável</t>
  </si>
  <si>
    <t>Financiamento empresarial</t>
  </si>
  <si>
    <t>Financiamento ao consumidor</t>
  </si>
  <si>
    <t>Total de financiamento empresarial sustentável</t>
  </si>
  <si>
    <t xml:space="preserve">Total de financiamento empresarial </t>
  </si>
  <si>
    <t>Percentual de de financiamento empresarial sustentável</t>
  </si>
  <si>
    <t>Empréstimo 12/2023</t>
  </si>
  <si>
    <t>Total de empréstimos pessoais e imobiliários sustentáveis</t>
  </si>
  <si>
    <t>Total de empréstimos pessoais e  imobiliários*</t>
  </si>
  <si>
    <t>Percentagem de empréstimos pessoais e  imobiliários sustentáveis</t>
  </si>
  <si>
    <t>Contratos digitais (iti) ativos no ano</t>
  </si>
  <si>
    <t>Financiamento PME</t>
  </si>
  <si>
    <t xml:space="preserve">Total de empréstimos sustentáveis à PME </t>
  </si>
  <si>
    <t xml:space="preserve">Total de empréstimos à PME </t>
  </si>
  <si>
    <t xml:space="preserve">Percentual de empréstimos sustentáveis à PME </t>
  </si>
  <si>
    <t>Transações 12/2023</t>
  </si>
  <si>
    <t xml:space="preserve">Títulos sociais </t>
  </si>
  <si>
    <t xml:space="preserve">Títulos sustentáveis </t>
  </si>
  <si>
    <t>Subscrição renda fixa -  títulos verdes, sociais e sustentáveis</t>
  </si>
  <si>
    <t>Securitização sustentável</t>
  </si>
  <si>
    <t>Títulos vinculados a metas de sustentabilidade</t>
  </si>
  <si>
    <t>Produtos e serviços de consultoria sustentável</t>
  </si>
  <si>
    <t>Total de podutos e serviços de consultoria sustentável</t>
  </si>
  <si>
    <t>Total de podutos e serviços de consultoria</t>
  </si>
  <si>
    <t>Percentual de podutos e serviços de consultoria sustentável</t>
  </si>
  <si>
    <t>Total de AUM sustentável</t>
  </si>
  <si>
    <t>Percentual de AUM sustentável</t>
  </si>
  <si>
    <t>ETF REVE11 (transição de energia)</t>
  </si>
  <si>
    <t xml:space="preserve">ETF GOVE11 IS (governança corporativa) </t>
  </si>
  <si>
    <t xml:space="preserve">ETF ISUS11 IS (sustentabilidade corporativa) </t>
  </si>
  <si>
    <t xml:space="preserve">ETF YDRO11 IS (hidrogênio) </t>
  </si>
  <si>
    <t>Total de AUM</t>
  </si>
  <si>
    <t>Investimento temático</t>
  </si>
  <si>
    <t>Empréstimos pessoais e imobiliários sustentáveis</t>
  </si>
  <si>
    <t>*Excluindo Cartão de Crédito e Crédito Consignado</t>
  </si>
  <si>
    <t>Títulos verdes</t>
  </si>
  <si>
    <t>Valor destinado a associações específicas</t>
  </si>
  <si>
    <t>Federação Brasileira dos Bancos (Febraban)</t>
  </si>
  <si>
    <t>Associação Brasileira das Empresas de Cartões de Crédito e Serviços (Abecs)</t>
  </si>
  <si>
    <t>Associação Brasileira das Entidades de Crédito Imobiliário e Poupança (Abecip)</t>
  </si>
  <si>
    <t>Instituto Rede Brasil do Pacto Global (ONU)</t>
  </si>
  <si>
    <t>Conselho Empresarial Brasileiro para o Desenvolvimento Sustentável (CEBDS)</t>
  </si>
  <si>
    <t>Encontre aqui a descrição das razões de cada produto da "Asset Management" ser considerado ESG (p. 86 e 87).</t>
  </si>
  <si>
    <t>Encontre aqui a descrição das razões para os "AUC sustentáveis de terceiros em produtos de investimento" serem considerados ESG (p. 89 e 90).</t>
  </si>
  <si>
    <t>Encontre aqui a descrição das razões para cada produto de "Financiamento empresarial" ser considerado ESG (p. 67).</t>
  </si>
  <si>
    <t>Encontre aqui a descrição das razões para cada "Produto e serviço de consultoria sustentável" ser considerado ESG (p. 68 a 70).</t>
  </si>
  <si>
    <t>Total de doações, contribuições, patrocínios e advocacy</t>
  </si>
  <si>
    <r>
      <rPr>
        <u/>
        <sz val="10"/>
        <color theme="1"/>
        <rFont val="Itau Display"/>
        <family val="2"/>
      </rPr>
      <t>Repasse verde</t>
    </r>
    <r>
      <rPr>
        <sz val="10"/>
        <color theme="1"/>
        <rFont val="Itau Display"/>
        <family val="2"/>
      </rPr>
      <t xml:space="preserve">
Esse produto visa oferecer soluções imobiliárias completas e ecoeficientes, trazendo aos clientes não apenas benefícios em precificação, mas também servindo como um hub de conexão para toda a cadeia construtiva. Todos os clientes que contratarem um financiamento para a aquisição de imóveis nos empreendimentos do Plano Empresário Verde terão acesso à menor taxa de financiamento disponível no banco. O tem como objetivo de oferecer uma taxa diferenciada aos correntistas tomadores de crédito imobiliário, enquadrados no Plano Empresário Verde.</t>
    </r>
  </si>
  <si>
    <r>
      <rPr>
        <u/>
        <sz val="10"/>
        <color theme="1"/>
        <rFont val="Itau Display"/>
        <family val="2"/>
      </rPr>
      <t>Veículos elétricos e híbridos</t>
    </r>
    <r>
      <rPr>
        <sz val="10"/>
        <color theme="1"/>
        <rFont val="Itau Display"/>
        <family val="2"/>
      </rPr>
      <t xml:space="preserve">
Taxas diferenciadas para incentivar o crescimento do segmento elétrico no país e observamos um crescimento na participação dos veículos elétricos e híbridos em nossos financiamentos. Também disponibilizamos uma opção de consórcio para veículos elétricos e híbridos, com incentivos para pagamento à vista, além de todos os benefícios de um consórcio, como planejamento, parcelas menores e sem taxa de juros. </t>
    </r>
  </si>
  <si>
    <r>
      <rPr>
        <u/>
        <sz val="10"/>
        <color theme="1"/>
        <rFont val="Itau Display"/>
        <family val="2"/>
      </rPr>
      <t>BNDES Pessoa física</t>
    </r>
    <r>
      <rPr>
        <sz val="10"/>
        <color theme="1"/>
        <rFont val="Itau Display"/>
        <family val="2"/>
      </rPr>
      <t xml:space="preserve">
BNDES Automático (ABC/Renovagro): Financiamento para investimentos que contribuam para a redução de impactos ambientais causados por atividades agropecuárias. O Renovagro é um programa dentre outros Programas Agropecuários do Governo Federal (PAGF) que tem como objetivo o financiamento da melhoraria da produção agropecuária de forma sustentável, através, por exemplo, da redução de desmatamento, recuperação de pastagens degradadas, melhorias do sistema de plantio direto na palha e manejo de solo.</t>
    </r>
  </si>
  <si>
    <r>
      <rPr>
        <u/>
        <sz val="10"/>
        <color theme="1"/>
        <rFont val="Itau Display"/>
        <family val="2"/>
      </rPr>
      <t xml:space="preserve">Empréstimos sustentáveis à PME </t>
    </r>
    <r>
      <rPr>
        <sz val="10"/>
        <color theme="1"/>
        <rFont val="Itau Display"/>
        <family val="2"/>
      </rPr>
      <t xml:space="preserve">
Linhas de repasse ESG dos produtos BNDES. Incluindo: 
-</t>
    </r>
    <r>
      <rPr>
        <u/>
        <sz val="10"/>
        <color theme="1"/>
        <rFont val="Itau Display"/>
        <family val="2"/>
      </rPr>
      <t xml:space="preserve"> </t>
    </r>
    <r>
      <rPr>
        <sz val="10"/>
        <color theme="1"/>
        <rFont val="Itau Display"/>
        <family val="2"/>
      </rPr>
      <t xml:space="preserve">FINAME-Baixo Carbono (Financiamento para aquisição de máquinas e equipamentos com maiores índices de eficiência energética ou que contribuam para redução da emissão de gases de efeito estufa, sistemas de geração de energia solar ou eólica.). 
- BNDES Automático: 
        - ABC/Renovagro (Financiamento para investimentos que contribuam para a redução de impactos ambientais causados por atividades agropecuárias. O Renovagro é um programa dentre outros Programas Agropecuários do Governo Federal (PAGF) que tem como objetivo o financiamento da melhoraria da produção agropecuária de forma sustentável, através, por exemplo, da redução de desmatamento, recuperação de pastagens degradadas, melhorias do sistema de plantio direto na palha e manejo de solo); 
         - Giro (Capital de giro para micro, pequenas e médias empresas). </t>
    </r>
  </si>
  <si>
    <r>
      <rPr>
        <u/>
        <sz val="10"/>
        <color theme="1"/>
        <rFont val="Itau Display"/>
        <family val="2"/>
      </rPr>
      <t>Projetos fotovoltaicos</t>
    </r>
    <r>
      <rPr>
        <sz val="10"/>
        <color theme="1"/>
        <rFont val="Itau Display"/>
        <family val="2"/>
      </rPr>
      <t xml:space="preserve">
Tem o objetivo de facilitar o acesso a instalação de placas solares (que dão autonomia ao consumidor e que não emitem gases poluentes, evitando o efeito estufa), através da disponibilização de crédito acessível.</t>
    </r>
  </si>
  <si>
    <t>Para o Offshore, seguimos a classificação FDR (FDR é o primeiro regulamento estabelecido pela UE que visa redirecionar o fluxo de capital para o financiamento sustentável. O SFDR foi introduzido para proporcionar transparência sobre a sustentabilidade no mercado financeiro e assim evitar o greenwashing) e para Onshore seguimos a classificação ICMA (International Capital Market Association) fornecida pela ERM NINT (Data Provider Company).</t>
  </si>
  <si>
    <t>11. Use of sold products</t>
  </si>
  <si>
    <t>Total de energia consumida no ano -  MWh</t>
  </si>
  <si>
    <t>Meta de 2023</t>
  </si>
  <si>
    <t>2023 - Categorias de Escopo 3</t>
  </si>
  <si>
    <t>Total de Escopo 3 (15 categorias)</t>
  </si>
  <si>
    <t>Escopo 2 - emissões absolutas por localização - tCO2e</t>
  </si>
  <si>
    <t>1. Bens e serviços adquiridos</t>
  </si>
  <si>
    <t>2. Bens de capital</t>
  </si>
  <si>
    <t>3. Atividades relacionadas a combustível e energia (não incluídas no Escopo 1 ou 2)</t>
  </si>
  <si>
    <t>4. Transporte e distribuição upstream</t>
  </si>
  <si>
    <t>5. Resíduos gerados nas operações</t>
  </si>
  <si>
    <t>6. Viagens de negócios</t>
  </si>
  <si>
    <t>7. Deslocamentos diários dos funcionários para/do trabalho</t>
  </si>
  <si>
    <t>8. Ativos arrendados upstream</t>
  </si>
  <si>
    <t>9. Transporte e distribuição downstream</t>
  </si>
  <si>
    <t>10. Uso de produtos vendidos</t>
  </si>
  <si>
    <t>12. Tratamento de produtos vendidos ao final de sua vida útil</t>
  </si>
  <si>
    <t>13. Ativos arrendados downstream</t>
  </si>
  <si>
    <t>14. Franquias</t>
  </si>
  <si>
    <t xml:space="preserve">15. Investimentos </t>
  </si>
  <si>
    <t>Outros (upstream)</t>
  </si>
  <si>
    <t>Outros (downstream)</t>
  </si>
  <si>
    <t>Total Escopo 3 (15 categorias)</t>
  </si>
  <si>
    <t>Emissões em 2023
(tCO2e)</t>
  </si>
  <si>
    <t>2020 
(tCO2e)</t>
  </si>
  <si>
    <t>2021 
(tCO2e)</t>
  </si>
  <si>
    <t>2023 
(tCO2e)</t>
  </si>
  <si>
    <t>2022 
(tCO2e)</t>
  </si>
  <si>
    <t>Emissões de Ecopo 3 - metodologia de cálculo e exclusões</t>
  </si>
  <si>
    <t>Dada a natureza das operações do Banco, as categorias que têm zero emissões não são materiais e, portanto, não são mensuráveis.
Para todas as categorias, realizamos nosso inventário de emissões de acordo com a metodologia do Programa Brasileiro GHG Protocol e divulgamos os resultados no Registro Público de Emissões. Também temos nosso inventário verificado por uma terceira parte independente e certificado pelo Inmetro. O Programa Brasileiro GHG Protocol abrange as diretrizes metodológicas para identificação e registro de fontes emissoras e a metodologia de cálculo do GHG Protocol, ISO 14064 e IPCC.
Para as emissões financiadas, além da metodologia do GHG Protocol, adotamos as diretrizes da Partnership for Carbon Accounting Financials (PCAF) para quantificar as emissões de gases de efeito estufa (GEE) associadas às nossas atividades de empréstimo. As emissões financiadas (emissões do Escopo 3, categoria 15) não incluem: As emissões de Escopo 3 de nossos clientes e nossas emissões financiadas de operações de crédito para pessoas físicas (empréstimos para veículos e imóveis).
A inclusão desses cálculos extras no total de emissões financiadas neste momento poderia afetar o reporte adequado e claro de dados como a intensidade das emissões, devido a diferenças na cobertura.</t>
  </si>
  <si>
    <t>Ano base</t>
  </si>
  <si>
    <t>% do total de emissões do ano base</t>
  </si>
  <si>
    <t>Valor do ano-base 
(tCO2e)</t>
  </si>
  <si>
    <t>%  de redução em relação ao ano base</t>
  </si>
  <si>
    <t>Escopo 1 + 2 - emissões absolutas por localização - tCO2e</t>
  </si>
  <si>
    <t>Escopo 3 (exceto categoria 15) emissões absolutas - tCO2e</t>
  </si>
  <si>
    <t>Ano alvo</t>
  </si>
  <si>
    <t xml:space="preserve">Escopo 2 - emissões absolutas </t>
  </si>
  <si>
    <t>Número de transações/contratos de clientes mulheres com operações de crédito/empréstimos</t>
  </si>
  <si>
    <t>52.2</t>
  </si>
  <si>
    <t xml:space="preserve">Total de colaboradores (exceto estagiários e aprendizes) - brancos </t>
  </si>
  <si>
    <t>Percentual de colaboradores (exceto estagiários e aprendizes) - brancos</t>
  </si>
  <si>
    <t>Total de colaboradores (exceto estagiários e aprendizes) - negros</t>
  </si>
  <si>
    <t>Percentual de colaboradores (exceto estagiários e aprendizes) - negros</t>
  </si>
  <si>
    <t>Total de colaboradores (exceto estagiários e aprendizes) - asiáticos</t>
  </si>
  <si>
    <t>Percentual de colaboradores (exceto estagiários e aprendizes) - asiáticos</t>
  </si>
  <si>
    <t>Total de colaboradores (exceto estagiários e aprendizes) - Indígenas</t>
  </si>
  <si>
    <t>Percentual de colaboradores (exceto estagiários e aprendizes) - Indígenas</t>
  </si>
  <si>
    <t>Total de colaboradores (exceto estagiários e aprendizes) - Raça não informada</t>
  </si>
  <si>
    <t>Percentual de colaboradores (exceto estagiários e aprendizes) - Raça não informada</t>
  </si>
  <si>
    <t>Colaboradores que concluíram todos os módulos do treinamento obrigatório (Ética, Compliance, Corrupção, Lavagem de dinheiro, Relacionamento com clientes e fornecedores, Segurança da informação e Proteção de dados)</t>
  </si>
  <si>
    <t>Riscos financeiros das alterações climáticas</t>
  </si>
  <si>
    <t>Riscos decorrentes de alterações na regulamentação:</t>
  </si>
  <si>
    <t>Risco político e jurídico (custos operacionais indiretos): Preço do carbono</t>
  </si>
  <si>
    <t>Descrição do risco mais significativo e dos métodos de gestão utilizados:</t>
  </si>
  <si>
    <t xml:space="preserve">A precificação do carbono por meio de tributação ou mecanismos de mercado faz parte da realidade global e no Brasil ainda está em discussão para se tornar uma regulamentação. Os mecanismos de precificação de carbono podem impactar no aumento do nosso custo operacional. O impacto financeiro da precificação dos escopos 1 e 2 já é mensurado por nós e aplicamos a metodologia PCAF para conhecer parte significativa do nosso escopo 3 e projetar seu potencial impacto financeiro. 
Analisamos nossas emissões de Escopo 1 e Escopo 2 projetando as emissões dos próximos anos, considerando nossa tendência de emissões nos últimos anos. A partir daí, considerámos um cenário em que existe um preço do carbono, para identificar quanto se perderia. Para calcular o potencial impacto financeiro consideramos o risco de adoção de um preço de carbono no Brasil até 2024 e a probabilidade aumenta ao longo do tempo. 
O cálculo corresponde à soma das emissões multiplicadas por um preço de carbono (P.C.) multiplicado pela probabilidade de adoção de um preço de carbono (Prob.) ajustado à taxa de juros de agora até 2027.
Impacto potencial = Emissões x P.C. x Prob. x Fator de correção
O preço do carbono e a sua probabilidade foram determinados pela metodologia desenvolvida por uma entidade externa.
Para fazer face a este risco, atualmente estão sendo tomadas as seguintes medidas:
- Monitorar continuamente o enquadramento regulatório dos países onde operamos e participar em estudos, eventos e iniciativas setoriais nacionais e internacionais para interagir com pares, especialistas de mercado e legisladores. Assim que identificarmos que o quadro regulatório começa a se materializar, devemos adaptar nosso processo de avaliação para incorporar o valor do impacto na classificação de risco do nosso cliente, de forma a elevar o preço da operação e mitigar o risco para o banco.
- Monitorar sistematicamente os editais elaborados pelo Congresso Nacional e as normas desenvolvidas pelos órgãos reguladores do país. Esse processo de monitoramento envolve temas levantados pelas áreas operacionais e de negócio do banco e pelo Conselho de Sustentabilidade. Caso identifiquemos a materialização dessa nova regulamentação, o Comitê de Riscos Sociais Ambientais e Climáticos acionará as áreas de risco e finanças pertinentes para ajustes de modelo e proposição de ações de mitigação para resiliência ao novo cenário.
- As nossas Áreas Operacionais analisam os riscos inerentes a cada setor e o risco social e ambiental das operações. Com esses processos contínuos, temos a capacidade não só de minimizar os riscos regulatórios, mas também de mapear outros riscos relacionados ao clima e eventuais oportunidades de produtos e serviços nesse tema.
- Para melhor compreender e gerir os riscos relacionados com as mudanças climáticas, desenvolvemos estudos que abordam o tema sob várias perspectivas e utilizam o conhecimento de diferentes áreas da estrutura do banco. O estudo mais recente destacou os custos para compensar as emissões de carbono, o aumento dos preços da água e da energia, a interrupção de agências operacionais. O custo de gestão foi estimado em função da complexidade e da projeção da utilização dos recursos necessários para cada medida elencada. </t>
  </si>
  <si>
    <t>8 anos</t>
  </si>
  <si>
    <t>Estimativa das implicações financeiras do risco antes de tomar medidas:</t>
  </si>
  <si>
    <t>Prazo médio estimado (em número de anos) para as implicações financeiras deste risco:</t>
  </si>
  <si>
    <t>Estimativa dos custos das ações:</t>
  </si>
  <si>
    <t>0 anos</t>
  </si>
  <si>
    <t>Riscos decorrentes da alteração dos parâmetros físicos do clima ou de outros fenômenos relacionados com mudanças climáticas:</t>
  </si>
  <si>
    <t>Risco de crédito: Aumento da gravidade e da frequência de fenômenos meteorológicos extremos, como inundações, deslizamentos de terras e precipitações extremas</t>
  </si>
  <si>
    <t>O aumento de eventos climáticos extremos, como tempestades e secas, pode levar à escassez de energia e água e a danos físicos, bem como a mudanças estruturais na produtividade de setores baseados em recursos naturais de nossa carteira de crédito de atacado. A concessão de crédito é o principal negócio do Itaú e pode ser particularmente afetada tanto pelo risco de transição, como novas regulamentações relacionadas ao tema, exigindo adaptações em processos, políticas e práticas e a necessidade de adaptação a novas tecnologias de baixa emissão, quanto por riscos climáticos físicos, ou seja, riscos decorrentes de eventos climáticos extremos e mudanças nos padrões climáticos. Estes riscos climáticos podem afetar a capacidade de pagamento dos nossos clientes, aumentando a inadimplência, o que implica maiores provisões e risco de crédito. Para estimar uma perda potencial contra este risco para o Itaú, foi estimado um impacto potencial que cada setor da economia poderia sofrer com um evento climático e, com base no valor atual da carteira, a perda foi provisionada. Identificamos um impacto potencial em um cenário pessimista, ou seja, em um cenário em que vários setores da economia sofreriam ao mesmo tempo. As nossas principais operações estão no Brasil e os nossos clientes estão espalhados por todo o território, portanto o impacto do risco físico na nossa carteira é diluído devido à dimensão do território brasileiro. Além disso, outra variante importante é o prazo das nossas operações, acreditamos que estes riscos se materializarão a médio/alto prazo e as nossas operações estão concentradas no curto prazo. Esta variável não é considerada nesta estimativa de perdas.
A resposta ao risco é uma provisão que considera os critérios da regulamentação brasileira vigente e as características das operações. Ela foi calculada considerando o percentual do risco que teria maior probabilidade de se concretizar e, consequentemente, a provisão adicional no pior cenário possível. 
O valor estimado refere-se ao aumento estimado do risco de crédito devido à ocorrência de eventos climáticos, considerando o choque potencial decorrente dos riscos climáticos nos nossos clientes empresariais (a avaliação dos impactos climáticos no balanço dos clientes de um determinado setor) e o aumento do risco de crédito que surge como consequência no pior cenário. 
O cálculo considera um impacto padronizado para cada sector (I.S.) e uma percentagem desse impacto potencial que deve ser provisionada (P). Assim, o cálculo é a soma do nosso Risco de Crédito multiplicado pelo impacto potencial (em percentagem) que é multiplicado pela provisão (também em percentagem).
Impacto = Risco de crédito * I.S.
Custo da resposta = Risco de crédito * I.S. * P
Temos áreas específicas que são responsáveis pelo desenvolvimento e aplicação de metodologias, processos e procedimentos para gerir as alterações climáticas e a forma como estas podem afetar a instituição. Desta forma, temos estruturas específicas que se dividem entre o risco climático, responsável pela orientação das directrizes, governança e gestão de risco, e as oportunidades climáticas, responsáveis por promover a implementação da estratégia climática nos negócios e operações.
Para lidar com este risco, atualmente estão sendo tomadas as seguintes medidas: 
- Referente aos efeitos de eventos extremos, dispomos de uma ferramenta que mapeia os principais riscos climáticos e os seus prazos de materialização nos riscos tradicionais com base nos cenários climáticos NGFS auxiliando na priorização dos riscos mais afetados. 
- Em relação ao risco de crédito que afeta diretamente a capacidade dos nossos clientes de exercerem suas atividades, realizamos mensalmente a sensibilidade dos clientes aos riscos climáticos e o resultado é considerado na avaliação do Risco Social, ambiental e Climático dos clientes de atacado do Itaú, além de outras variáveis climáticas como emissões financiadas, PCAF, outras emissões, compromissos públicos de redução de emissões e outras e que podem resultar em impacto na classificação de risk rating. 
- Realizamos exercícios de mapeamento de riscos físicos face a cenários adaptados às características da região em que operamos. Estes estudos consideraram os riscos de secas e inundações com base nas conclusões do IPCC divulgadas através do cenário RCP 4.5 e 8.5.
- Participamos de fóruns climáticos específicos, como o Grupo de Trabalho de Risco Climático da Federação Brasileira de Bancos - Febraban e o Grupo de Trabalho da UNEP-FI sobre a implementação das recomendações do TCFD. 
- Incluímos considerações sobre o risco climático na nossa “Política de Risco Social, Ambiental e Climática” e na “Política de Responsabilidade Social, Ambiental e Climática”, e desenvolvemos um “Procedimento de Gestão de Risco Climático” específico.
- Aderimos à NZBA (Netzero bank alliance), uma iniciativa ligada à UNEP-FI para definir objetivos alinhados com os cenários científicos mais recentes e que conduzam ao Net Zero numa trajetória alinhada com 1,5°C, com o compromisso de monitorar, gerir e divulgar as emissões financiadas e os progressos das nossas ações climáticas.</t>
  </si>
  <si>
    <t xml:space="preserve">Jornada de desenvolvimento liderança </t>
  </si>
  <si>
    <t>Descrição do programa</t>
  </si>
  <si>
    <t xml:space="preserve">Resultados observados </t>
  </si>
  <si>
    <t xml:space="preserve">Jornada de treinamentos personalizados de acordo com os níveis de cargo na empresa, com o objetivo de alavancar resultados e desenvolvimento contínuo, impactando mais de 3.000 funcionários com  modelo de aprendizagem nos formatos presencial, virtual síncrono e assíncrono. Os Funcionários foram treinados em habilidades comerciais, visão estratégica de negócios, experiência do cliente. Além de desenvolver líderes, eliminar entropias e reforçar a cultura.
A jornada tem duas frentes principais - trilha de negócios e trilha de liderança - baseadas nos pilares de conhecimento do negócio, satisfação do cliente e comportamental. 
Mais de 300 sessões de treinamento realizadas entre julho de 2023 e julho de 2024, totalizando mais de 1.700 horas de treinamento para o desenvolvimento dos funcionários com mais de 820 funcionários que concluíram a jornada e o NPS é 88.
Na trilha de liderança, os líderes concluíram uma avaliação 360º. O documento contém feedback estruturado de seus superiores, colegas e subordinados, o que permite identificar seus pontos fortes e lacunas de desenvolvimento. O líder é avaliado sob a perspectiva das principais competências para a 1ª liderança: autoliderança, agilidade, segurança psicológica, desenvolvimento de pessoas e interdependência. 
</t>
  </si>
  <si>
    <t xml:space="preserve">Após a aplicação, os líderes foram treinados na evolução dessas competências e, ao final da jornada, a Avaliação 360º é reaplicada, permitindo que o líder visualize a evolução de seu desempenho e identifique novas oportunidades de desenvolvimento. 
Após a reaplicação, houve evolução nos cinco temas, com aumento de 0,1p.p para autoliderança, 0,6p.p para agilidade, 0.2p.p para Segurança psicológica, 0,4p.p para Desenvolvimento de pessoas e 0.1p.p para Interdependência, 24% das questões tiveram um aumento considerável para os coordenadores, 45% para os gerentes e 48% para os superintendentes, por assumirem riscos na tomada de decisões, promoverem conflitos produtivos para a solução de problemas, darem feedback constante aos seus liderados, demonstrarem vulnerabilidade, buscarem realizar testes rápidos e melhoria contínua, terem forte senso de priorização, comunicarem regularmente informações importantes, o que permite à equipe entender o contexto e agir com autonomia.
</t>
  </si>
  <si>
    <t>Programas de desenvolvimento</t>
  </si>
  <si>
    <t>Jornada de desenvolvimento para lideres de tecnologia</t>
  </si>
  <si>
    <t>Além de evolução em habilidades técnicas, o programa proporcionou um amplo olhar para autoconhecimento, provocando insights nos colaboradores sobre sua própria carreira. Por isso, o sucesso do programa não foi apenas os colaboradores promovidos mas também a mudança de área, para uma área mais aderente com seu momento de carreira. Os indicadores de encarremento foram 33% de colaboradores promovidos, 47% se mantiveram na mesma posição e 20% mudaram de área .</t>
  </si>
  <si>
    <t>O programa teve como propósito apoiar o desenvolvimento técnico e comportamental de coordenadores e especialista I, visando o encarreiramento de uma liderança mais diversa.
Foram 12 meses de desenvolvimento de habilidades por meio de workshops e conversas com executivos, treinamento técnico, mentoria com líderes técnicos e coaching em grupo. No total 30 funcionários foram impactados, sendo: 
Gênero: 50% feminino e 50% masculino; 
Raça: amarela: 7%, branca: 67%, indígena: 3%, parda: 20% e negra: 3%; 
PCD: 3% (deficiência física)</t>
  </si>
  <si>
    <t>Escopos cobertos pela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</si>
</sst>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R$&quot;\ #,##0;[Red]\-&quot;R$&quot;\ #,##0"/>
    <numFmt numFmtId="8" formatCode="&quot;R$&quot;\ #,##0.00;[Red]\-&quot;R$&quot;\ #,##0.00"/>
    <numFmt numFmtId="41" formatCode="_-* #,##0_-;\-* #,##0_-;_-* &quot;-&quot;_-;_-@_-"/>
    <numFmt numFmtId="44" formatCode="_-&quot;R$&quot;\ * #,##0.00_-;\-&quot;R$&quot;\ * #,##0.00_-;_-&quot;R$&quot;\ * &quot;-&quot;??_-;_-@_-"/>
    <numFmt numFmtId="43" formatCode="_-* #,##0.00_-;\-* #,##0.00_-;_-* &quot;-&quot;??_-;_-@_-"/>
    <numFmt numFmtId="164" formatCode="_(* #,##0.00_);_(* \(#,##0.00\);_(* &quot;-&quot;??_);_(@_)"/>
    <numFmt numFmtId="165" formatCode="_-* #,##0_-;\-* #,##0_-;_-* &quot;-&quot;??_-;_-@_-"/>
    <numFmt numFmtId="166" formatCode="0.0%"/>
    <numFmt numFmtId="167" formatCode="#,##0.0"/>
    <numFmt numFmtId="168" formatCode="_-* #,##0.0_-;\-* #,##0.0_-;_-* &quot;-&quot;??_-;_-@_-"/>
    <numFmt numFmtId="169" formatCode="0.0"/>
    <numFmt numFmtId="170" formatCode="_(* #,##0_);_(* \(#,##0\);_(* &quot;-&quot;??_);_(@_)"/>
    <numFmt numFmtId="171" formatCode="_(* #,##0_);_(* \(#,##0\);_(* &quot;-&quot;_);_(@_)"/>
    <numFmt numFmtId="172" formatCode="_(&quot;R$&quot;\ * #,##0.00_);_(&quot;R$&quot;\ * \(#,##0.00\);_(&quot;R$&quot;\ * &quot;-&quot;??_);_(@_)"/>
    <numFmt numFmtId="173" formatCode="&quot;R$&quot;\ #,##0.00"/>
    <numFmt numFmtId="174" formatCode="&quot;R$&quot;\ #,##0"/>
    <numFmt numFmtId="175" formatCode="&quot;R$&quot;\ #,##0.0000;[Red]\-&quot;R$&quot;\ #,##0.0000"/>
    <numFmt numFmtId="176" formatCode="_(* #,##0.0_);_(* \(#,##0.0\);_(* &quot;-&quot;??_);_(@_)"/>
    <numFmt numFmtId="177" formatCode="_-* #,##0.0_-;\-* #,##0.0_-;_-* &quot;-&quot;?_-;_-@_-"/>
  </numFmts>
  <fonts count="97">
    <font>
      <sz val="11"/>
      <color theme="1"/>
      <name val="Calibri"/>
      <family val="2"/>
      <scheme val="minor"/>
    </font>
    <font>
      <sz val="11"/>
      <color theme="1"/>
      <name val="Calibri"/>
      <family val="2"/>
      <scheme val="minor"/>
    </font>
    <font>
      <u/>
      <sz val="11"/>
      <color theme="10"/>
      <name val="Calibri"/>
      <family val="2"/>
      <scheme val="minor"/>
    </font>
    <font>
      <b/>
      <sz val="12"/>
      <color theme="1"/>
      <name val="Itau Text Pro XBold"/>
      <family val="2"/>
    </font>
    <font>
      <b/>
      <u/>
      <sz val="12"/>
      <color theme="1"/>
      <name val="Itau Text Pro Light"/>
      <family val="2"/>
    </font>
    <font>
      <sz val="10"/>
      <color theme="1"/>
      <name val="Itau Text Pro Light"/>
      <family val="2"/>
    </font>
    <font>
      <sz val="12"/>
      <color theme="1"/>
      <name val="Itau Text Pro Light"/>
      <family val="2"/>
    </font>
    <font>
      <u/>
      <sz val="11"/>
      <color theme="10"/>
      <name val="Itau Text Pro Light"/>
      <family val="2"/>
    </font>
    <font>
      <b/>
      <sz val="12"/>
      <color theme="1"/>
      <name val="Itau Text Pro Light"/>
      <family val="2"/>
    </font>
    <font>
      <sz val="10"/>
      <color theme="1"/>
      <name val="Itau Text"/>
      <family val="2"/>
    </font>
    <font>
      <sz val="12"/>
      <color theme="1"/>
      <name val="Itau Text"/>
      <family val="2"/>
    </font>
    <font>
      <b/>
      <sz val="10"/>
      <color theme="0"/>
      <name val="Itau Text"/>
      <family val="2"/>
    </font>
    <font>
      <sz val="11"/>
      <name val="Itau Text Pro Light"/>
      <family val="2"/>
    </font>
    <font>
      <sz val="11"/>
      <color theme="1"/>
      <name val="Itau Text Pro Light"/>
      <family val="2"/>
    </font>
    <font>
      <b/>
      <sz val="18"/>
      <color rgb="FFFF6200"/>
      <name val="Itau Text Pro XBold"/>
      <family val="2"/>
    </font>
    <font>
      <u/>
      <sz val="11"/>
      <color theme="1"/>
      <name val="Itau Text Pro Light"/>
      <family val="2"/>
    </font>
    <font>
      <b/>
      <sz val="11"/>
      <color theme="0"/>
      <name val="Itau Text Pro XBold"/>
      <family val="2"/>
    </font>
    <font>
      <sz val="10"/>
      <color theme="0"/>
      <name val="Itau Text Pro Light"/>
      <family val="2"/>
    </font>
    <font>
      <sz val="10"/>
      <name val="Itau Text Pro Light"/>
      <family val="2"/>
    </font>
    <font>
      <sz val="10"/>
      <name val="Itau Text Pro Light"/>
      <family val="2"/>
    </font>
    <font>
      <sz val="10"/>
      <color theme="0"/>
      <name val="Itau Text Pro Light"/>
      <family val="2"/>
    </font>
    <font>
      <u/>
      <sz val="10"/>
      <color theme="0"/>
      <name val="Itau Text Pro Light"/>
      <family val="2"/>
    </font>
    <font>
      <sz val="10"/>
      <color rgb="FF0A3A00"/>
      <name val="Itau Text Pro Light"/>
      <family val="2"/>
    </font>
    <font>
      <sz val="1"/>
      <color theme="0"/>
      <name val="Itau Text Pro Light"/>
      <family val="2"/>
    </font>
    <font>
      <b/>
      <sz val="10"/>
      <name val="Itau Text Pro Light"/>
      <family val="2"/>
    </font>
    <font>
      <b/>
      <sz val="1"/>
      <color theme="0" tint="-4.9989318521683403E-2"/>
      <name val="Itau Text Pro Light"/>
      <family val="2"/>
    </font>
    <font>
      <sz val="1"/>
      <color theme="0" tint="-4.9989318521683403E-2"/>
      <name val="Itau Text Pro Light"/>
      <family val="2"/>
    </font>
    <font>
      <b/>
      <sz val="10"/>
      <color theme="1"/>
      <name val="Itau Text Pro Light"/>
      <family val="2"/>
    </font>
    <font>
      <b/>
      <sz val="10"/>
      <color theme="5"/>
      <name val="Itau Text Pro Light"/>
      <family val="2"/>
    </font>
    <font>
      <sz val="9"/>
      <name val="Itau Display XBold"/>
      <family val="2"/>
    </font>
    <font>
      <sz val="11"/>
      <name val="Itau Display"/>
      <family val="2"/>
    </font>
    <font>
      <sz val="9"/>
      <color theme="0"/>
      <name val="Itau Display"/>
      <family val="2"/>
    </font>
    <font>
      <sz val="11"/>
      <name val="Itau Text"/>
      <family val="2"/>
    </font>
    <font>
      <sz val="10"/>
      <name val="Itau Display XBold"/>
      <family val="2"/>
    </font>
    <font>
      <sz val="11"/>
      <name val="Itau Display XBold"/>
      <family val="2"/>
    </font>
    <font>
      <sz val="14"/>
      <color rgb="FFFF6600"/>
      <name val="Itau Display XBold"/>
      <family val="2"/>
    </font>
    <font>
      <sz val="16"/>
      <name val="Itau Display XBold"/>
      <family val="2"/>
    </font>
    <font>
      <b/>
      <sz val="9"/>
      <name val="Itau Text"/>
      <family val="2"/>
    </font>
    <font>
      <b/>
      <sz val="14"/>
      <color theme="0"/>
      <name val="Itau Text Pro XBold"/>
      <family val="2"/>
    </font>
    <font>
      <b/>
      <sz val="11"/>
      <color theme="0"/>
      <name val="Itau Text XBold"/>
      <family val="2"/>
    </font>
    <font>
      <sz val="9"/>
      <name val="Itau Text"/>
      <family val="2"/>
    </font>
    <font>
      <sz val="10"/>
      <color rgb="FF00B050"/>
      <name val="Itau Text Pro Light"/>
      <family val="2"/>
    </font>
    <font>
      <sz val="10"/>
      <color rgb="FFFF0000"/>
      <name val="Itau Text Pro Light"/>
      <family val="2"/>
    </font>
    <font>
      <b/>
      <sz val="11"/>
      <name val="Itau Text Pro Light"/>
      <family val="2"/>
    </font>
    <font>
      <b/>
      <sz val="10"/>
      <name val="Itau Text"/>
      <family val="2"/>
    </font>
    <font>
      <b/>
      <sz val="10"/>
      <name val="Itau Display"/>
      <family val="2"/>
    </font>
    <font>
      <b/>
      <sz val="10"/>
      <color theme="1"/>
      <name val="Itau Display"/>
      <family val="2"/>
    </font>
    <font>
      <b/>
      <sz val="11"/>
      <name val="Itau Text"/>
      <family val="2"/>
    </font>
    <font>
      <sz val="9"/>
      <color rgb="FF00B050"/>
      <name val="Itau Display Light"/>
      <family val="2"/>
    </font>
    <font>
      <sz val="8"/>
      <name val="Itau Text Pro Light"/>
      <family val="2"/>
    </font>
    <font>
      <sz val="9"/>
      <name val="Itau Text Pro Light"/>
      <family val="2"/>
    </font>
    <font>
      <sz val="9"/>
      <name val="Itau Display Light"/>
      <family val="2"/>
    </font>
    <font>
      <b/>
      <sz val="9"/>
      <name val="Itau Display Light"/>
      <family val="2"/>
    </font>
    <font>
      <b/>
      <sz val="9"/>
      <name val="Itau Text Pro Light"/>
      <family val="2"/>
    </font>
    <font>
      <sz val="9"/>
      <color rgb="FF0070C0"/>
      <name val="Itau Display Light"/>
      <family val="2"/>
    </font>
    <font>
      <sz val="9"/>
      <name val="Itau Display"/>
      <family val="2"/>
    </font>
    <font>
      <sz val="11"/>
      <color theme="1"/>
      <name val="Itau Display XBold"/>
      <family val="2"/>
    </font>
    <font>
      <b/>
      <sz val="11"/>
      <color rgb="FFFFFFFF"/>
      <name val="Itau Text Pro XBold"/>
      <family val="2"/>
    </font>
    <font>
      <sz val="11"/>
      <color theme="1"/>
      <name val="Itau Text"/>
      <family val="2"/>
    </font>
    <font>
      <sz val="11"/>
      <color theme="1"/>
      <name val="Itau Display"/>
      <family val="2"/>
    </font>
    <font>
      <b/>
      <sz val="11"/>
      <color theme="1"/>
      <name val="Itau Text Pro Light"/>
      <family val="2"/>
    </font>
    <font>
      <sz val="9"/>
      <color theme="1"/>
      <name val="Itau Display Light"/>
      <family val="2"/>
    </font>
    <font>
      <sz val="8"/>
      <color theme="1"/>
      <name val="Itau Text Pro Light"/>
      <family val="2"/>
    </font>
    <font>
      <sz val="11"/>
      <color theme="0"/>
      <name val="Itau Display"/>
      <family val="2"/>
    </font>
    <font>
      <sz val="11"/>
      <color rgb="FFFF0000"/>
      <name val="Itau Display"/>
      <family val="2"/>
    </font>
    <font>
      <sz val="14"/>
      <color rgb="FF0070C0"/>
      <name val="Itau Text Pro Light"/>
      <family val="2"/>
    </font>
    <font>
      <sz val="1"/>
      <color theme="2"/>
      <name val="Itau Text Pro Light"/>
      <family val="2"/>
    </font>
    <font>
      <sz val="10"/>
      <color theme="1"/>
      <name val="Itau Text Pro Light"/>
      <family val="2"/>
    </font>
    <font>
      <sz val="10"/>
      <color theme="0"/>
      <name val="Itau Text Pro Light"/>
      <family val="2"/>
    </font>
    <font>
      <sz val="10"/>
      <name val="Itau Text Pro Light"/>
      <family val="2"/>
    </font>
    <font>
      <b/>
      <sz val="18"/>
      <color theme="1"/>
      <name val="Itau Display"/>
      <family val="2"/>
    </font>
    <font>
      <sz val="10"/>
      <color theme="1"/>
      <name val="Itau Display"/>
      <family val="2"/>
    </font>
    <font>
      <sz val="10"/>
      <name val="Itau Display"/>
      <family val="2"/>
    </font>
    <font>
      <i/>
      <sz val="10"/>
      <name val="Itau Display"/>
      <family val="2"/>
    </font>
    <font>
      <sz val="10"/>
      <color rgb="FF000000"/>
      <name val="Itau Display"/>
      <family val="2"/>
    </font>
    <font>
      <u/>
      <sz val="10"/>
      <color theme="10"/>
      <name val="Itau Display"/>
      <family val="2"/>
    </font>
    <font>
      <sz val="12"/>
      <color theme="1"/>
      <name val="Itau Display"/>
      <family val="2"/>
    </font>
    <font>
      <b/>
      <sz val="12"/>
      <name val="Itau Display"/>
      <family val="2"/>
    </font>
    <font>
      <sz val="12"/>
      <name val="Itau Display"/>
      <family val="2"/>
    </font>
    <font>
      <b/>
      <sz val="11"/>
      <color theme="1"/>
      <name val="Itau Display"/>
      <family val="2"/>
    </font>
    <font>
      <b/>
      <sz val="11"/>
      <name val="Itau Display"/>
      <family val="2"/>
    </font>
    <font>
      <b/>
      <sz val="11"/>
      <color rgb="FF000000"/>
      <name val="Itau Display"/>
      <family val="2"/>
    </font>
    <font>
      <b/>
      <sz val="12"/>
      <color theme="1"/>
      <name val="Itau Display"/>
      <family val="2"/>
    </font>
    <font>
      <u/>
      <sz val="10"/>
      <color theme="1"/>
      <name val="Itau Display"/>
      <family val="2"/>
    </font>
    <font>
      <sz val="10"/>
      <name val="Itau Text Pro Light"/>
    </font>
    <font>
      <u/>
      <sz val="10"/>
      <color theme="10"/>
      <name val="Itau Display"/>
    </font>
    <font>
      <sz val="10"/>
      <color theme="0"/>
      <name val="Itau Text Pro Light"/>
    </font>
    <font>
      <sz val="10"/>
      <color theme="1"/>
      <name val="Itau Text Pro Light"/>
    </font>
    <font>
      <sz val="10"/>
      <name val="Itau Display"/>
    </font>
    <font>
      <i/>
      <sz val="10"/>
      <name val="Itau Display"/>
    </font>
    <font>
      <b/>
      <sz val="10"/>
      <name val="Itau Text Pro Light"/>
    </font>
    <font>
      <sz val="10"/>
      <color rgb="FF000000"/>
      <name val="AkkuratLightPro-Regular"/>
    </font>
    <font>
      <sz val="10"/>
      <color theme="1"/>
      <name val="Arial"/>
      <family val="2"/>
    </font>
    <font>
      <b/>
      <sz val="10"/>
      <color theme="1"/>
      <name val="Arial"/>
      <family val="2"/>
    </font>
    <font>
      <b/>
      <sz val="14"/>
      <color theme="1"/>
      <name val="Itau Display"/>
      <family val="2"/>
    </font>
    <font>
      <b/>
      <sz val="10"/>
      <color theme="0"/>
      <name val="Itau Display"/>
      <family val="2"/>
    </font>
    <font>
      <sz val="9"/>
      <color theme="1"/>
      <name val="Itau Display"/>
      <family val="2"/>
    </font>
  </fonts>
  <fills count="8">
    <fill>
      <patternFill patternType="none"/>
    </fill>
    <fill>
      <patternFill patternType="gray125"/>
    </fill>
    <fill>
      <patternFill patternType="solid">
        <fgColor rgb="FFFF620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s>
  <borders count="153">
    <border>
      <left/>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8764000366222"/>
      </left>
      <right style="thin">
        <color theme="0" tint="-0.1498458815271462"/>
      </right>
      <top style="thin">
        <color theme="0" tint="-0.1498458815271462"/>
      </top>
      <bottom style="thin">
        <color theme="0" tint="-0.1498458815271462"/>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style="thin">
        <color theme="0" tint="-0.1498458815271462"/>
      </left>
      <right style="thin">
        <color theme="0" tint="-0.1498764000366222"/>
      </right>
      <top style="thin">
        <color theme="0" tint="-0.1498458815271462"/>
      </top>
      <bottom style="thin">
        <color theme="0" tint="-0.1498458815271462"/>
      </bottom>
      <diagonal/>
    </border>
    <border>
      <left/>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top style="thin">
        <color theme="0" tint="-0.14993743705557422"/>
      </top>
      <bottom/>
      <diagonal/>
    </border>
    <border>
      <left style="thin">
        <color theme="0" tint="-0.14990691854609822"/>
      </left>
      <right/>
      <top style="thin">
        <color theme="0" tint="-0.14990691854609822"/>
      </top>
      <bottom/>
      <diagonal/>
    </border>
    <border>
      <left style="thin">
        <color theme="0" tint="-0.14993743705557422"/>
      </left>
      <right/>
      <top/>
      <bottom/>
      <diagonal/>
    </border>
    <border>
      <left style="thin">
        <color theme="0" tint="-0.14990691854609822"/>
      </left>
      <right/>
      <top/>
      <bottom/>
      <diagonal/>
    </border>
    <border>
      <left style="thin">
        <color theme="0" tint="-0.14990691854609822"/>
      </left>
      <right/>
      <top/>
      <bottom style="thin">
        <color theme="0" tint="-0.14990691854609822"/>
      </bottom>
      <diagonal/>
    </border>
    <border>
      <left style="thin">
        <color theme="0" tint="-0.1498764000366222"/>
      </left>
      <right style="thin">
        <color theme="0" tint="-0.1498458815271462"/>
      </right>
      <top style="thin">
        <color theme="0" tint="-0.1498458815271462"/>
      </top>
      <bottom style="thin">
        <color theme="0" tint="-0.1498764000366222"/>
      </bottom>
      <diagonal/>
    </border>
    <border>
      <left style="thin">
        <color theme="0" tint="-0.1498458815271462"/>
      </left>
      <right style="thin">
        <color theme="0" tint="-0.1498458815271462"/>
      </right>
      <top style="thin">
        <color theme="0" tint="-0.1498458815271462"/>
      </top>
      <bottom style="thin">
        <color theme="0" tint="-0.1498764000366222"/>
      </bottom>
      <diagonal/>
    </border>
    <border>
      <left style="thin">
        <color theme="0" tint="-0.1498458815271462"/>
      </left>
      <right style="thin">
        <color theme="0" tint="-0.1498764000366222"/>
      </right>
      <top style="thin">
        <color theme="0" tint="-0.149845881527146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93743705557422"/>
      </left>
      <right/>
      <top/>
      <bottom style="thin">
        <color theme="0" tint="-0.14993743705557422"/>
      </bottom>
      <diagonal/>
    </border>
    <border>
      <left style="thin">
        <color theme="0" tint="-0.14990691854609822"/>
      </left>
      <right style="thin">
        <color theme="0" tint="-0.14990691854609822"/>
      </right>
      <top style="thin">
        <color theme="0" tint="-0.14990691854609822"/>
      </top>
      <bottom/>
      <diagonal/>
    </border>
    <border>
      <left/>
      <right/>
      <top style="thin">
        <color theme="0" tint="-0.14993743705557422"/>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bottom/>
      <diagonal/>
    </border>
    <border>
      <left/>
      <right/>
      <top/>
      <bottom style="thin">
        <color theme="0" tint="-0.14993743705557422"/>
      </bottom>
      <diagonal/>
    </border>
    <border>
      <left/>
      <right style="thin">
        <color theme="0" tint="-0.14993743705557422"/>
      </right>
      <top style="thin">
        <color theme="0" tint="-0.14993743705557422"/>
      </top>
      <bottom/>
      <diagonal/>
    </border>
    <border>
      <left/>
      <right style="thin">
        <color theme="0" tint="-0.1498764000366222"/>
      </right>
      <top style="thin">
        <color theme="0" tint="-0.1498764000366222"/>
      </top>
      <bottom style="thin">
        <color theme="0" tint="-0.1498764000366222"/>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diagonal/>
    </border>
    <border>
      <left/>
      <right/>
      <top/>
      <bottom style="thin">
        <color theme="0" tint="-0.14996795556505021"/>
      </bottom>
      <diagonal/>
    </border>
    <border>
      <left style="thin">
        <color theme="0" tint="-0.14993743705557422"/>
      </left>
      <right style="thin">
        <color theme="0" tint="-0.14993743705557422"/>
      </right>
      <top/>
      <bottom style="thin">
        <color theme="0" tint="-0.14993743705557422"/>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style="thin">
        <color theme="0" tint="-0.14996795556505021"/>
      </right>
      <top style="thin">
        <color theme="0" tint="-0.14993743705557422"/>
      </top>
      <bottom/>
      <diagonal/>
    </border>
    <border>
      <left/>
      <right/>
      <top style="thin">
        <color theme="0" tint="-0.14990691854609822"/>
      </top>
      <bottom/>
      <diagonal/>
    </border>
    <border>
      <left/>
      <right/>
      <top style="thin">
        <color theme="0" tint="-0.1498764000366222"/>
      </top>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style="thin">
        <color theme="0" tint="-0.14990691854609822"/>
      </left>
      <right style="thin">
        <color theme="0" tint="-0.14990691854609822"/>
      </right>
      <top style="thin">
        <color theme="0" tint="-0.14990691854609822"/>
      </top>
      <bottom style="thin">
        <color theme="0" tint="-0.14993743705557422"/>
      </bottom>
      <diagonal/>
    </border>
    <border>
      <left style="thin">
        <color theme="0" tint="-0.14996795556505021"/>
      </left>
      <right/>
      <top/>
      <bottom style="thin">
        <color theme="0" tint="-0.14996795556505021"/>
      </bottom>
      <diagonal/>
    </border>
    <border>
      <left/>
      <right style="thin">
        <color theme="0" tint="-0.1498458815271462"/>
      </right>
      <top style="thin">
        <color theme="0" tint="-0.1498458815271462"/>
      </top>
      <bottom style="thin">
        <color theme="0" tint="-0.1498458815271462"/>
      </bottom>
      <diagonal/>
    </border>
    <border>
      <left style="thin">
        <color theme="0" tint="-0.1498458815271462"/>
      </left>
      <right style="thin">
        <color theme="0" tint="-0.14993743705557422"/>
      </right>
      <top style="thin">
        <color theme="0" tint="-0.1498458815271462"/>
      </top>
      <bottom style="thin">
        <color theme="0" tint="-0.1498458815271462"/>
      </bottom>
      <diagonal/>
    </border>
    <border>
      <left style="thin">
        <color theme="0" tint="-0.1498458815271462"/>
      </left>
      <right style="thin">
        <color theme="0" tint="-0.1498458815271462"/>
      </right>
      <top style="thin">
        <color theme="0" tint="-0.1498458815271462"/>
      </top>
      <bottom/>
      <diagonal/>
    </border>
    <border>
      <left style="thin">
        <color theme="0" tint="-0.1498764000366222"/>
      </left>
      <right style="thin">
        <color theme="0" tint="-0.1498764000366222"/>
      </right>
      <top style="thin">
        <color theme="0" tint="-0.1498764000366222"/>
      </top>
      <bottom/>
      <diagonal/>
    </border>
    <border>
      <left style="thin">
        <color theme="0" tint="-0.1498458815271462"/>
      </left>
      <right style="thin">
        <color theme="0" tint="-0.14993743705557422"/>
      </right>
      <top style="thin">
        <color theme="0" tint="-0.14993743705557422"/>
      </top>
      <bottom style="thin">
        <color theme="0" tint="-0.1498458815271462"/>
      </bottom>
      <diagonal/>
    </border>
    <border>
      <left style="thin">
        <color theme="0" tint="-0.1498764000366222"/>
      </left>
      <right style="thin">
        <color theme="0" tint="-0.1498764000366222"/>
      </right>
      <top/>
      <bottom/>
      <diagonal/>
    </border>
    <border>
      <left style="thin">
        <color theme="0" tint="-0.1498764000366222"/>
      </left>
      <right style="thin">
        <color theme="0" tint="-0.1498764000366222"/>
      </right>
      <top/>
      <bottom style="thin">
        <color theme="0" tint="-0.1498764000366222"/>
      </bottom>
      <diagonal/>
    </border>
    <border>
      <left/>
      <right style="thin">
        <color theme="0" tint="-0.1498458815271462"/>
      </right>
      <top style="thin">
        <color theme="0" tint="-0.1498458815271462"/>
      </top>
      <bottom/>
      <diagonal/>
    </border>
    <border>
      <left style="thin">
        <color theme="0" tint="-0.1498458815271462"/>
      </left>
      <right style="thin">
        <color theme="0" tint="-0.1498458815271462"/>
      </right>
      <top style="thin">
        <color theme="0" tint="-0.14993743705557422"/>
      </top>
      <bottom style="thin">
        <color theme="0" tint="-0.1498458815271462"/>
      </bottom>
      <diagonal/>
    </border>
    <border>
      <left/>
      <right style="thin">
        <color theme="0" tint="-0.1498458815271462"/>
      </right>
      <top style="thin">
        <color theme="0" tint="-0.1498458815271462"/>
      </top>
      <bottom style="thin">
        <color theme="0" tint="-0.14993743705557422"/>
      </bottom>
      <diagonal/>
    </border>
    <border>
      <left style="thin">
        <color theme="0" tint="-0.1498458815271462"/>
      </left>
      <right style="thin">
        <color theme="0" tint="-0.1498458815271462"/>
      </right>
      <top style="thin">
        <color theme="0" tint="-0.1498458815271462"/>
      </top>
      <bottom style="thin">
        <color theme="0" tint="-0.14993743705557422"/>
      </bottom>
      <diagonal/>
    </border>
    <border>
      <left style="thin">
        <color theme="0" tint="-0.1498458815271462"/>
      </left>
      <right style="thin">
        <color theme="0" tint="-0.14993743705557422"/>
      </right>
      <top style="thin">
        <color theme="0" tint="-0.1498458815271462"/>
      </top>
      <bottom style="thin">
        <color theme="0" tint="-0.14993743705557422"/>
      </bottom>
      <diagonal/>
    </border>
    <border>
      <left/>
      <right/>
      <top style="thin">
        <color theme="0" tint="-0.14981536301767021"/>
      </top>
      <bottom/>
      <diagonal/>
    </border>
    <border>
      <left/>
      <right style="thin">
        <color theme="0" tint="-0.14993743705557422"/>
      </right>
      <top/>
      <bottom/>
      <diagonal/>
    </border>
    <border>
      <left style="thin">
        <color theme="0" tint="-0.14990691854609822"/>
      </left>
      <right style="thin">
        <color theme="0" tint="-0.14990691854609822"/>
      </right>
      <top/>
      <bottom style="thin">
        <color theme="0" tint="-0.14990691854609822"/>
      </bottom>
      <diagonal/>
    </border>
    <border>
      <left/>
      <right style="thin">
        <color theme="0" tint="-0.14993743705557422"/>
      </right>
      <top style="thin">
        <color theme="0" tint="-0.14996795556505021"/>
      </top>
      <bottom style="thin">
        <color theme="0" tint="-0.14993743705557422"/>
      </bottom>
      <diagonal/>
    </border>
    <border>
      <left style="thin">
        <color theme="0" tint="-0.1498764000366222"/>
      </left>
      <right/>
      <top style="thin">
        <color theme="0" tint="-0.1498764000366222"/>
      </top>
      <bottom/>
      <diagonal/>
    </border>
    <border>
      <left style="thin">
        <color theme="0" tint="-0.1498458815271462"/>
      </left>
      <right/>
      <top style="thin">
        <color theme="0" tint="-0.1498458815271462"/>
      </top>
      <bottom style="thin">
        <color theme="0" tint="-0.14996795556505021"/>
      </bottom>
      <diagonal/>
    </border>
    <border>
      <left style="thin">
        <color theme="0" tint="-0.14993743705557422"/>
      </left>
      <right style="thin">
        <color theme="0" tint="-0.14993743705557422"/>
      </right>
      <top style="thin">
        <color theme="0" tint="-0.1498458815271462"/>
      </top>
      <bottom style="thin">
        <color theme="0" tint="-0.14993743705557422"/>
      </bottom>
      <diagonal/>
    </border>
    <border>
      <left style="thin">
        <color theme="0" tint="-0.1498764000366222"/>
      </left>
      <right/>
      <top/>
      <bottom/>
      <diagonal/>
    </border>
    <border>
      <left style="thin">
        <color theme="0" tint="-0.1498458815271462"/>
      </left>
      <right/>
      <top style="thin">
        <color theme="0" tint="-0.14996795556505021"/>
      </top>
      <bottom/>
      <diagonal/>
    </border>
    <border>
      <left style="thin">
        <color theme="0" tint="-0.1498458815271462"/>
      </left>
      <right/>
      <top/>
      <bottom/>
      <diagonal/>
    </border>
    <border>
      <left style="thin">
        <color theme="0" tint="-0.1498458815271462"/>
      </left>
      <right style="thin">
        <color theme="0" tint="-0.14990691854609822"/>
      </right>
      <top style="thin">
        <color theme="0" tint="-0.14990691854609822"/>
      </top>
      <bottom/>
      <diagonal/>
    </border>
    <border>
      <left/>
      <right style="thin">
        <color theme="0" tint="-0.14993743705557422"/>
      </right>
      <top style="thin">
        <color theme="0" tint="-0.14993743705557422"/>
      </top>
      <bottom style="thin">
        <color theme="0" tint="-0.14993743705557422"/>
      </bottom>
      <diagonal/>
    </border>
    <border>
      <left style="thin">
        <color theme="0" tint="-0.1498458815271462"/>
      </left>
      <right style="thin">
        <color theme="0" tint="-0.14990691854609822"/>
      </right>
      <top/>
      <bottom/>
      <diagonal/>
    </border>
    <border>
      <left style="thin">
        <color theme="0" tint="-0.1498458815271462"/>
      </left>
      <right/>
      <top style="thin">
        <color theme="0" tint="-0.1498764000366222"/>
      </top>
      <bottom/>
      <diagonal/>
    </border>
    <border>
      <left style="thin">
        <color theme="0" tint="-0.1498764000366222"/>
      </left>
      <right/>
      <top/>
      <bottom style="thin">
        <color theme="0" tint="-0.1498764000366222"/>
      </bottom>
      <diagonal/>
    </border>
    <border>
      <left style="thin">
        <color theme="0" tint="-0.1498458815271462"/>
      </left>
      <right/>
      <top/>
      <bottom style="thin">
        <color theme="0" tint="-0.1498458815271462"/>
      </bottom>
      <diagonal/>
    </border>
    <border>
      <left/>
      <right/>
      <top/>
      <bottom style="thin">
        <color theme="0" tint="-0.1498764000366222"/>
      </bottom>
      <diagonal/>
    </border>
    <border>
      <left style="thin">
        <color theme="0" tint="-0.14993743705557422"/>
      </left>
      <right style="thin">
        <color theme="0" tint="-0.14993743705557422"/>
      </right>
      <top style="thin">
        <color theme="0" tint="-0.14993743705557422"/>
      </top>
      <bottom style="thin">
        <color theme="0" tint="-0.1498458815271462"/>
      </bottom>
      <diagonal/>
    </border>
    <border>
      <left/>
      <right style="thin">
        <color theme="0" tint="-0.14993743705557422"/>
      </right>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style="thin">
        <color theme="0" tint="-0.14990691854609822"/>
      </right>
      <top style="thin">
        <color theme="0" tint="-0.14990691854609822"/>
      </top>
      <bottom style="thin">
        <color theme="0" tint="-0.14990691854609822"/>
      </bottom>
      <diagonal/>
    </border>
    <border>
      <left/>
      <right style="thin">
        <color theme="0" tint="-0.14990691854609822"/>
      </right>
      <top style="thin">
        <color theme="0" tint="-0.14990691854609822"/>
      </top>
      <bottom/>
      <diagonal/>
    </border>
    <border>
      <left/>
      <right style="thin">
        <color theme="0" tint="-0.14990691854609822"/>
      </right>
      <top/>
      <bottom style="thin">
        <color theme="0" tint="-0.14990691854609822"/>
      </bottom>
      <diagonal/>
    </border>
    <border>
      <left/>
      <right style="thin">
        <color theme="0" tint="-0.14990691854609822"/>
      </right>
      <top/>
      <bottom/>
      <diagonal/>
    </border>
    <border>
      <left/>
      <right style="thin">
        <color theme="0" tint="-0.1498764000366222"/>
      </right>
      <top style="thin">
        <color theme="0" tint="-0.1498764000366222"/>
      </top>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style="thin">
        <color theme="0" tint="-0.1498458815271462"/>
      </left>
      <right style="thin">
        <color theme="0" tint="-0.14993743705557422"/>
      </right>
      <top style="thin">
        <color theme="0" tint="-0.14993743705557422"/>
      </top>
      <bottom style="thin">
        <color theme="0" tint="-0.14993743705557422"/>
      </bottom>
      <diagonal/>
    </border>
    <border>
      <left/>
      <right style="thin">
        <color theme="0" tint="-0.1498458815271462"/>
      </right>
      <top/>
      <bottom/>
      <diagonal/>
    </border>
    <border>
      <left/>
      <right style="thin">
        <color theme="0" tint="-0.14996795556505021"/>
      </right>
      <top style="thin">
        <color theme="0" tint="-0.14993743705557422"/>
      </top>
      <bottom/>
      <diagonal/>
    </border>
    <border>
      <left style="thin">
        <color theme="0" tint="-0.14993743705557422"/>
      </left>
      <right style="thin">
        <color theme="0" tint="-0.14996795556505021"/>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style="thin">
        <color theme="0" tint="-0.14981536301767021"/>
      </right>
      <top style="thin">
        <color theme="0" tint="-0.14981536301767021"/>
      </top>
      <bottom/>
      <diagonal/>
    </border>
    <border>
      <left/>
      <right style="thin">
        <color theme="0" tint="-0.14981536301767021"/>
      </right>
      <top/>
      <bottom/>
      <diagonal/>
    </border>
    <border>
      <left/>
      <right style="thin">
        <color theme="0" tint="-0.14978484450819421"/>
      </right>
      <top style="thin">
        <color theme="0" tint="-0.14978484450819421"/>
      </top>
      <bottom/>
      <diagonal/>
    </border>
    <border>
      <left/>
      <right style="thin">
        <color theme="0" tint="-0.14978484450819421"/>
      </right>
      <top/>
      <bottom/>
      <diagonal/>
    </border>
    <border>
      <left/>
      <right style="thin">
        <color theme="0" tint="-0.14975432599871821"/>
      </right>
      <top style="thin">
        <color theme="0" tint="-0.14975432599871821"/>
      </top>
      <bottom/>
      <diagonal/>
    </border>
    <border>
      <left/>
      <right style="thin">
        <color theme="0" tint="-0.14975432599871821"/>
      </right>
      <top/>
      <bottom/>
      <diagonal/>
    </border>
    <border>
      <left/>
      <right style="thin">
        <color theme="0" tint="-0.14969328897976622"/>
      </right>
      <top style="thin">
        <color theme="0" tint="-0.14969328897976622"/>
      </top>
      <bottom/>
      <diagonal/>
    </border>
    <border>
      <left/>
      <right style="thin">
        <color theme="0" tint="-0.14969328897976622"/>
      </right>
      <top/>
      <bottom/>
      <diagonal/>
    </border>
    <border>
      <left style="thin">
        <color theme="0" tint="-0.14993743705557422"/>
      </left>
      <right style="thin">
        <color theme="0" tint="-0.14996795556505021"/>
      </right>
      <top/>
      <bottom style="thin">
        <color theme="0" tint="-0.14993743705557422"/>
      </bottom>
      <diagonal/>
    </border>
    <border>
      <left/>
      <right style="thin">
        <color theme="0" tint="-0.14969328897976622"/>
      </right>
      <top/>
      <bottom style="thin">
        <color theme="0" tint="-0.14993743705557422"/>
      </bottom>
      <diagonal/>
    </border>
    <border>
      <left style="thin">
        <color theme="0" tint="-0.1498458815271462"/>
      </left>
      <right style="thin">
        <color theme="0" tint="-0.1498458815271462"/>
      </right>
      <top/>
      <bottom style="thin">
        <color theme="0" tint="-0.1498458815271462"/>
      </bottom>
      <diagonal/>
    </border>
    <border>
      <left style="thin">
        <color theme="0" tint="-0.1498458815271462"/>
      </left>
      <right style="thin">
        <color theme="0" tint="-0.1498458815271462"/>
      </right>
      <top/>
      <bottom/>
      <diagonal/>
    </border>
    <border>
      <left style="thin">
        <color theme="0" tint="-0.14990691854609822"/>
      </left>
      <right style="thin">
        <color theme="0" tint="-0.14993743705557422"/>
      </right>
      <top/>
      <bottom/>
      <diagonal/>
    </border>
    <border>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n">
        <color theme="0" tint="-0.14990691854609822"/>
      </left>
      <right style="thin">
        <color theme="0" tint="-0.14993743705557422"/>
      </right>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8458815271462"/>
      </left>
      <right style="thin">
        <color theme="0" tint="-0.1498458815271462"/>
      </right>
      <top style="thin">
        <color theme="0" tint="-0.14996795556505021"/>
      </top>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2" tint="-9.9978637043366805E-2"/>
      </left>
      <right style="thin">
        <color theme="0" tint="-0.14996795556505021"/>
      </right>
      <top style="thin">
        <color theme="2" tint="-9.9978637043366805E-2"/>
      </top>
      <bottom/>
      <diagonal/>
    </border>
    <border>
      <left/>
      <right style="thin">
        <color theme="0" tint="-0.14993743705557422"/>
      </right>
      <top style="thin">
        <color theme="2" tint="-9.9978637043366805E-2"/>
      </top>
      <bottom style="thin">
        <color theme="0" tint="-0.14993743705557422"/>
      </bottom>
      <diagonal/>
    </border>
    <border>
      <left style="thin">
        <color theme="0" tint="-0.14993743705557422"/>
      </left>
      <right style="thin">
        <color theme="0" tint="-0.14993743705557422"/>
      </right>
      <top style="thin">
        <color theme="2" tint="-9.9978637043366805E-2"/>
      </top>
      <bottom style="thin">
        <color theme="0" tint="-0.14993743705557422"/>
      </bottom>
      <diagonal/>
    </border>
    <border>
      <left style="thin">
        <color theme="0" tint="-0.14993743705557422"/>
      </left>
      <right style="thin">
        <color theme="0" tint="-0.14993743705557422"/>
      </right>
      <top style="thin">
        <color theme="2" tint="-9.9978637043366805E-2"/>
      </top>
      <bottom/>
      <diagonal/>
    </border>
    <border>
      <left style="thin">
        <color theme="2" tint="-9.9978637043366805E-2"/>
      </left>
      <right style="thin">
        <color theme="0" tint="-0.14996795556505021"/>
      </right>
      <top/>
      <bottom/>
      <diagonal/>
    </border>
    <border>
      <left style="thin">
        <color theme="2" tint="-9.9978637043366805E-2"/>
      </left>
      <right style="thin">
        <color theme="0" tint="-0.14993743705557422"/>
      </right>
      <top style="thin">
        <color theme="0" tint="-0.14993743705557422"/>
      </top>
      <bottom/>
      <diagonal/>
    </border>
    <border>
      <left style="thin">
        <color theme="2" tint="-9.9978637043366805E-2"/>
      </left>
      <right style="thin">
        <color theme="0" tint="-0.14990691854609822"/>
      </right>
      <top style="thin">
        <color theme="0" tint="-0.14990691854609822"/>
      </top>
      <bottom/>
      <diagonal/>
    </border>
    <border>
      <left style="thin">
        <color theme="2" tint="-9.9978637043366805E-2"/>
      </left>
      <right style="thin">
        <color theme="0" tint="-0.14993743705557422"/>
      </right>
      <top/>
      <bottom/>
      <diagonal/>
    </border>
    <border>
      <left style="thin">
        <color theme="2" tint="-9.9978637043366805E-2"/>
      </left>
      <right style="thin">
        <color theme="0" tint="-0.14990691854609822"/>
      </right>
      <top/>
      <bottom/>
      <diagonal/>
    </border>
    <border>
      <left style="thin">
        <color theme="2" tint="-9.9978637043366805E-2"/>
      </left>
      <right style="thin">
        <color theme="0" tint="-0.14990691854609822"/>
      </right>
      <top/>
      <bottom style="thin">
        <color theme="2" tint="-9.9978637043366805E-2"/>
      </bottom>
      <diagonal/>
    </border>
    <border>
      <left style="thin">
        <color theme="0" tint="-0.14975432599871821"/>
      </left>
      <right style="thin">
        <color theme="0" tint="-0.14975432599871821"/>
      </right>
      <top style="thin">
        <color theme="0" tint="-0.14996795556505021"/>
      </top>
      <bottom/>
      <diagonal/>
    </border>
    <border>
      <left style="thin">
        <color theme="0" tint="-0.14990691854609822"/>
      </left>
      <right style="thin">
        <color theme="0" tint="-0.14990691854609822"/>
      </right>
      <top style="thin">
        <color theme="0" tint="-0.14996795556505021"/>
      </top>
      <bottom style="thin">
        <color theme="0" tint="-0.14990691854609822"/>
      </bottom>
      <diagonal/>
    </border>
    <border>
      <left style="thin">
        <color theme="0" tint="-0.14975432599871821"/>
      </left>
      <right style="thin">
        <color theme="0" tint="-0.14975432599871821"/>
      </right>
      <top/>
      <bottom/>
      <diagonal/>
    </border>
    <border>
      <left style="thin">
        <color theme="0" tint="-0.14975432599871821"/>
      </left>
      <right style="thin">
        <color theme="0" tint="-0.14975432599871821"/>
      </right>
      <top/>
      <bottom style="thin">
        <color theme="0" tint="-0.14975432599871821"/>
      </bottom>
      <diagonal/>
    </border>
    <border>
      <left style="thin">
        <color theme="0" tint="-0.14993743705557422"/>
      </left>
      <right style="thin">
        <color theme="0" tint="-0.14993743705557422"/>
      </right>
      <top/>
      <bottom style="thin">
        <color theme="0" tint="-0.14996795556505021"/>
      </bottom>
      <diagonal/>
    </border>
    <border>
      <left style="thin">
        <color theme="0" tint="-0.14996795556505021"/>
      </left>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bottom style="thin">
        <color theme="0" tint="-0.149937437055574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right style="thin">
        <color theme="0" tint="-0.14990691854609822"/>
      </right>
      <top style="thin">
        <color theme="0" tint="-0.14993743705557422"/>
      </top>
      <bottom style="thin">
        <color theme="0" tint="-0.14990691854609822"/>
      </bottom>
      <diagonal/>
    </border>
    <border>
      <left/>
      <right style="thin">
        <color theme="0" tint="-0.14990691854609822"/>
      </right>
      <top style="thin">
        <color theme="0" tint="-0.14990691854609822"/>
      </top>
      <bottom style="thin">
        <color theme="0" tint="-0.14993743705557422"/>
      </bottom>
      <diagonal/>
    </border>
    <border>
      <left/>
      <right/>
      <top/>
      <bottom style="medium">
        <color indexed="64"/>
      </bottom>
      <diagonal/>
    </border>
    <border>
      <left/>
      <right/>
      <top/>
      <bottom style="thin">
        <color indexed="64"/>
      </bottom>
      <diagonal/>
    </border>
    <border>
      <left style="thin">
        <color theme="0" tint="-0.14996795556505021"/>
      </left>
      <right style="thin">
        <color theme="0" tint="-0.14993743705557422"/>
      </right>
      <top/>
      <bottom style="thin">
        <color theme="0" tint="-0.14993743705557422"/>
      </bottom>
      <diagonal/>
    </border>
    <border>
      <left style="thin">
        <color theme="0" tint="-0.14996795556505021"/>
      </left>
      <right style="thin">
        <color theme="0" tint="-0.14993743705557422"/>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cellStyleXfs>
  <cellXfs count="774">
    <xf numFmtId="0" fontId="0" fillId="0" borderId="0" xfId="0"/>
    <xf numFmtId="0" fontId="3" fillId="0" borderId="0" xfId="0" applyFont="1" applyAlignment="1">
      <alignment vertical="center"/>
    </xf>
    <xf numFmtId="0" fontId="0" fillId="0" borderId="0" xfId="0" applyAlignment="1">
      <alignment vertical="center"/>
    </xf>
    <xf numFmtId="0" fontId="4" fillId="0" borderId="0" xfId="3"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left" indent="2"/>
    </xf>
    <xf numFmtId="0" fontId="5" fillId="0" borderId="0" xfId="0" applyFont="1"/>
    <xf numFmtId="0" fontId="6" fillId="0" borderId="0" xfId="0" applyFont="1"/>
    <xf numFmtId="0" fontId="7" fillId="0" borderId="0" xfId="3" applyFont="1"/>
    <xf numFmtId="0" fontId="8" fillId="0" borderId="0" xfId="0" applyFont="1"/>
    <xf numFmtId="0" fontId="5" fillId="0" borderId="0" xfId="0" applyFont="1" applyAlignment="1">
      <alignment horizontal="center"/>
    </xf>
    <xf numFmtId="0" fontId="6" fillId="0" borderId="0" xfId="0" applyFont="1" applyAlignment="1">
      <alignment horizontal="left" indent="4"/>
    </xf>
    <xf numFmtId="0" fontId="9" fillId="0" borderId="0" xfId="0" applyFont="1"/>
    <xf numFmtId="0" fontId="10" fillId="0" borderId="0" xfId="0" applyFont="1"/>
    <xf numFmtId="49" fontId="11" fillId="0" borderId="0" xfId="0" applyNumberFormat="1" applyFont="1" applyAlignment="1">
      <alignment horizontal="left" vertical="center" indent="1"/>
    </xf>
    <xf numFmtId="0" fontId="9" fillId="0" borderId="0" xfId="0" applyFont="1" applyAlignment="1">
      <alignment horizontal="center"/>
    </xf>
    <xf numFmtId="0" fontId="12" fillId="0" borderId="0" xfId="0" applyFont="1" applyAlignment="1">
      <alignment horizontal="left" vertical="center" indent="1"/>
    </xf>
    <xf numFmtId="0" fontId="13" fillId="0" borderId="0" xfId="0" applyFont="1" applyAlignment="1">
      <alignment horizontal="center" vertical="center"/>
    </xf>
    <xf numFmtId="0" fontId="14" fillId="0" borderId="0" xfId="0" applyFont="1" applyAlignment="1">
      <alignment horizontal="left" vertical="center" indent="10"/>
    </xf>
    <xf numFmtId="0" fontId="14" fillId="0" borderId="0" xfId="0" applyFont="1" applyAlignment="1">
      <alignment horizontal="left" vertical="center"/>
    </xf>
    <xf numFmtId="0" fontId="13" fillId="0" borderId="0" xfId="0" applyFont="1"/>
    <xf numFmtId="0" fontId="5" fillId="0" borderId="0" xfId="0" applyFont="1" applyAlignment="1">
      <alignment horizontal="right" indent="1"/>
    </xf>
    <xf numFmtId="0" fontId="15" fillId="0" borderId="0" xfId="0" applyFont="1" applyAlignment="1">
      <alignment horizontal="center" vertical="center"/>
    </xf>
    <xf numFmtId="49" fontId="16" fillId="2" borderId="0" xfId="0" applyNumberFormat="1" applyFont="1" applyFill="1" applyAlignment="1">
      <alignment horizontal="left" vertical="center" indent="1"/>
    </xf>
    <xf numFmtId="49" fontId="16" fillId="2" borderId="0" xfId="0" applyNumberFormat="1" applyFont="1" applyFill="1" applyAlignment="1">
      <alignment horizontal="center" vertical="center"/>
    </xf>
    <xf numFmtId="49" fontId="19" fillId="3" borderId="9" xfId="0" applyNumberFormat="1" applyFont="1" applyFill="1" applyBorder="1" applyAlignment="1">
      <alignment horizontal="left" vertical="top" wrapText="1" indent="1"/>
    </xf>
    <xf numFmtId="49" fontId="5" fillId="0" borderId="10" xfId="0" applyNumberFormat="1" applyFont="1" applyBorder="1" applyAlignment="1">
      <alignment horizontal="left" vertical="top" wrapText="1" indent="1"/>
    </xf>
    <xf numFmtId="165" fontId="19" fillId="3" borderId="4" xfId="1" applyNumberFormat="1" applyFont="1" applyFill="1" applyBorder="1" applyAlignment="1">
      <alignment horizontal="right" vertical="center" wrapText="1" indent="1"/>
    </xf>
    <xf numFmtId="49" fontId="19" fillId="3" borderId="4" xfId="0" applyNumberFormat="1" applyFont="1" applyFill="1" applyBorder="1" applyAlignment="1">
      <alignment horizontal="right" vertical="center" wrapText="1" indent="1"/>
    </xf>
    <xf numFmtId="49" fontId="19" fillId="3" borderId="5" xfId="0" applyNumberFormat="1"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0" fontId="20" fillId="0" borderId="11" xfId="0" applyFont="1" applyBorder="1" applyAlignment="1">
      <alignment horizontal="left" vertical="top" wrapText="1" indent="1"/>
    </xf>
    <xf numFmtId="49" fontId="20" fillId="3" borderId="12" xfId="0" applyNumberFormat="1" applyFont="1" applyFill="1" applyBorder="1" applyAlignment="1">
      <alignment horizontal="left" vertical="top" wrapText="1" indent="1"/>
    </xf>
    <xf numFmtId="49" fontId="19" fillId="3" borderId="3" xfId="0" applyNumberFormat="1" applyFont="1" applyFill="1" applyBorder="1" applyAlignment="1">
      <alignment horizontal="left" vertical="top" wrapText="1" indent="1"/>
    </xf>
    <xf numFmtId="166" fontId="19" fillId="3" borderId="4" xfId="2" applyNumberFormat="1" applyFont="1" applyFill="1" applyBorder="1" applyAlignment="1">
      <alignment horizontal="right" vertical="center" wrapText="1" indent="1"/>
    </xf>
    <xf numFmtId="49" fontId="21" fillId="3" borderId="12" xfId="0" applyNumberFormat="1" applyFont="1" applyFill="1" applyBorder="1" applyAlignment="1">
      <alignment horizontal="left" vertical="top" wrapText="1" indent="1"/>
    </xf>
    <xf numFmtId="3" fontId="19" fillId="3" borderId="4" xfId="0" applyNumberFormat="1" applyFont="1" applyFill="1" applyBorder="1" applyAlignment="1">
      <alignment horizontal="right" vertical="center" wrapText="1" indent="1"/>
    </xf>
    <xf numFmtId="49" fontId="21" fillId="3" borderId="13" xfId="0" applyNumberFormat="1" applyFont="1" applyFill="1" applyBorder="1" applyAlignment="1">
      <alignment horizontal="left" vertical="top" wrapText="1" indent="1"/>
    </xf>
    <xf numFmtId="49" fontId="19" fillId="3" borderId="3" xfId="0" applyNumberFormat="1" applyFont="1" applyFill="1" applyBorder="1" applyAlignment="1">
      <alignment horizontal="left" vertical="top" wrapText="1" indent="2"/>
    </xf>
    <xf numFmtId="166" fontId="5" fillId="0" borderId="4" xfId="2" applyNumberFormat="1" applyFont="1" applyBorder="1" applyAlignment="1">
      <alignment horizontal="right" vertical="center" wrapText="1" indent="1"/>
    </xf>
    <xf numFmtId="0" fontId="19" fillId="3" borderId="4" xfId="0" applyFont="1" applyFill="1" applyBorder="1" applyAlignment="1">
      <alignment horizontal="right" vertical="center" wrapText="1" indent="1"/>
    </xf>
    <xf numFmtId="0" fontId="20" fillId="0" borderId="13" xfId="0" applyFont="1" applyBorder="1" applyAlignment="1">
      <alignment horizontal="left" vertical="top" wrapText="1" indent="1"/>
    </xf>
    <xf numFmtId="49" fontId="22" fillId="3" borderId="10" xfId="0" applyNumberFormat="1" applyFont="1" applyFill="1" applyBorder="1" applyAlignment="1">
      <alignment horizontal="left" vertical="top" wrapText="1" indent="1"/>
    </xf>
    <xf numFmtId="49" fontId="20" fillId="3" borderId="13" xfId="0" applyNumberFormat="1" applyFont="1" applyFill="1" applyBorder="1" applyAlignment="1">
      <alignment horizontal="left" vertical="top" wrapText="1" indent="1"/>
    </xf>
    <xf numFmtId="49" fontId="5" fillId="3" borderId="10" xfId="0" applyNumberFormat="1" applyFont="1" applyFill="1" applyBorder="1" applyAlignment="1">
      <alignment horizontal="left" vertical="top" wrapText="1" indent="1"/>
    </xf>
    <xf numFmtId="49" fontId="19" fillId="3" borderId="14" xfId="0" applyNumberFormat="1" applyFont="1" applyFill="1" applyBorder="1" applyAlignment="1">
      <alignment horizontal="left" vertical="top" wrapText="1" indent="1"/>
    </xf>
    <xf numFmtId="3" fontId="19" fillId="3" borderId="15" xfId="0" applyNumberFormat="1" applyFont="1" applyFill="1" applyBorder="1" applyAlignment="1">
      <alignment horizontal="right" vertical="center" wrapText="1" indent="1"/>
    </xf>
    <xf numFmtId="49" fontId="19" fillId="3" borderId="16" xfId="0" applyNumberFormat="1" applyFont="1" applyFill="1" applyBorder="1" applyAlignment="1">
      <alignment horizontal="center" vertical="center" wrapText="1"/>
    </xf>
    <xf numFmtId="49" fontId="19" fillId="3" borderId="17" xfId="0" applyNumberFormat="1" applyFont="1" applyFill="1" applyBorder="1" applyAlignment="1">
      <alignment horizontal="left" vertical="top" wrapText="1" indent="1"/>
    </xf>
    <xf numFmtId="3" fontId="19" fillId="3" borderId="17" xfId="0" applyNumberFormat="1" applyFont="1" applyFill="1" applyBorder="1" applyAlignment="1">
      <alignment horizontal="right" vertical="center" wrapText="1" indent="1"/>
    </xf>
    <xf numFmtId="49" fontId="19" fillId="3" borderId="17" xfId="0" applyNumberFormat="1" applyFont="1" applyFill="1" applyBorder="1" applyAlignment="1">
      <alignment horizontal="center" vertical="center" wrapText="1"/>
    </xf>
    <xf numFmtId="0" fontId="20" fillId="0" borderId="18" xfId="0" applyFont="1" applyBorder="1" applyAlignment="1">
      <alignment horizontal="left" vertical="top" wrapText="1" indent="1"/>
    </xf>
    <xf numFmtId="0" fontId="23" fillId="4" borderId="0" xfId="0" applyFont="1" applyFill="1" applyAlignment="1">
      <alignment horizontal="left" vertical="top" wrapText="1" indent="1"/>
    </xf>
    <xf numFmtId="49" fontId="24" fillId="4" borderId="0" xfId="0" applyNumberFormat="1" applyFont="1" applyFill="1" applyAlignment="1">
      <alignment horizontal="left" vertical="top" wrapText="1" indent="1"/>
    </xf>
    <xf numFmtId="49" fontId="24" fillId="4" borderId="2" xfId="0" applyNumberFormat="1" applyFont="1" applyFill="1" applyBorder="1" applyAlignment="1">
      <alignment horizontal="right" vertical="center" wrapText="1" indent="1"/>
    </xf>
    <xf numFmtId="49" fontId="24" fillId="4" borderId="2" xfId="0" applyNumberFormat="1" applyFont="1" applyFill="1" applyBorder="1" applyAlignment="1">
      <alignment horizontal="center" vertical="center" wrapText="1"/>
    </xf>
    <xf numFmtId="49" fontId="19" fillId="3" borderId="19" xfId="0" applyNumberFormat="1" applyFont="1" applyFill="1" applyBorder="1" applyAlignment="1">
      <alignment horizontal="left" vertical="top" wrapText="1" indent="1"/>
    </xf>
    <xf numFmtId="0" fontId="19" fillId="0" borderId="20" xfId="0" applyFont="1" applyBorder="1" applyAlignment="1">
      <alignment horizontal="left" vertical="top" indent="1"/>
    </xf>
    <xf numFmtId="49" fontId="19" fillId="3" borderId="21" xfId="0" applyNumberFormat="1" applyFont="1" applyFill="1" applyBorder="1" applyAlignment="1">
      <alignment horizontal="left" vertical="top" wrapText="1" indent="1"/>
    </xf>
    <xf numFmtId="3" fontId="19" fillId="3" borderId="21" xfId="0" applyNumberFormat="1" applyFont="1" applyFill="1" applyBorder="1" applyAlignment="1">
      <alignment horizontal="right" vertical="center" wrapText="1" indent="1"/>
    </xf>
    <xf numFmtId="49" fontId="19" fillId="3" borderId="21" xfId="0" applyNumberFormat="1" applyFont="1" applyFill="1" applyBorder="1" applyAlignment="1">
      <alignment horizontal="center" vertical="center" wrapText="1"/>
    </xf>
    <xf numFmtId="49" fontId="20" fillId="3" borderId="22" xfId="0" applyNumberFormat="1" applyFont="1" applyFill="1" applyBorder="1" applyAlignment="1">
      <alignment horizontal="left" vertical="top" wrapText="1" indent="1"/>
    </xf>
    <xf numFmtId="0" fontId="20" fillId="0" borderId="0" xfId="0" applyFont="1" applyAlignment="1">
      <alignment horizontal="left" vertical="top" indent="1"/>
    </xf>
    <xf numFmtId="49" fontId="19" fillId="3" borderId="21" xfId="0" applyNumberFormat="1" applyFont="1" applyFill="1" applyBorder="1" applyAlignment="1">
      <alignment horizontal="left" vertical="top" wrapText="1" indent="2"/>
    </xf>
    <xf numFmtId="49" fontId="19" fillId="3" borderId="21" xfId="0" applyNumberFormat="1" applyFont="1" applyFill="1" applyBorder="1" applyAlignment="1">
      <alignment horizontal="left" vertical="top" wrapText="1" indent="3"/>
    </xf>
    <xf numFmtId="0" fontId="20" fillId="0" borderId="23" xfId="0" applyFont="1" applyBorder="1" applyAlignment="1">
      <alignment horizontal="left" vertical="top" indent="1"/>
    </xf>
    <xf numFmtId="49" fontId="19" fillId="3" borderId="19" xfId="0" applyNumberFormat="1" applyFont="1" applyFill="1" applyBorder="1" applyAlignment="1">
      <alignment horizontal="left" vertical="top" wrapText="1" indent="2"/>
    </xf>
    <xf numFmtId="3" fontId="19" fillId="3" borderId="19" xfId="0" applyNumberFormat="1" applyFont="1" applyFill="1" applyBorder="1" applyAlignment="1">
      <alignment horizontal="right" vertical="center" wrapText="1" indent="1"/>
    </xf>
    <xf numFmtId="49" fontId="19" fillId="3" borderId="19" xfId="0" applyNumberFormat="1" applyFont="1" applyFill="1" applyBorder="1" applyAlignment="1">
      <alignment horizontal="center" vertical="center" wrapText="1"/>
    </xf>
    <xf numFmtId="0" fontId="19" fillId="0" borderId="24" xfId="0" applyFont="1" applyBorder="1" applyAlignment="1">
      <alignment horizontal="left" vertical="top" indent="1"/>
    </xf>
    <xf numFmtId="49" fontId="19" fillId="3" borderId="25" xfId="0" applyNumberFormat="1" applyFont="1" applyFill="1" applyBorder="1" applyAlignment="1">
      <alignment horizontal="left" vertical="top" wrapText="1" indent="1"/>
    </xf>
    <xf numFmtId="3" fontId="5" fillId="0" borderId="17" xfId="0" applyNumberFormat="1" applyFont="1" applyBorder="1" applyAlignment="1">
      <alignment horizontal="right" vertical="center" indent="1"/>
    </xf>
    <xf numFmtId="0" fontId="19" fillId="0" borderId="19" xfId="0" applyFont="1" applyBorder="1" applyAlignment="1">
      <alignment horizontal="left" vertical="top" wrapText="1" indent="1"/>
    </xf>
    <xf numFmtId="49" fontId="19" fillId="3" borderId="26" xfId="0" applyNumberFormat="1" applyFont="1" applyFill="1" applyBorder="1" applyAlignment="1">
      <alignment horizontal="left" vertical="top" wrapText="1" indent="1"/>
    </xf>
    <xf numFmtId="167" fontId="19" fillId="3" borderId="8" xfId="0" applyNumberFormat="1" applyFont="1" applyFill="1" applyBorder="1" applyAlignment="1">
      <alignment horizontal="right" vertical="center" wrapText="1" indent="1"/>
    </xf>
    <xf numFmtId="49" fontId="19" fillId="3" borderId="8" xfId="0" applyNumberFormat="1" applyFont="1" applyFill="1" applyBorder="1" applyAlignment="1">
      <alignment horizontal="center" vertical="center" wrapText="1"/>
    </xf>
    <xf numFmtId="0" fontId="17" fillId="0" borderId="22" xfId="0" applyFont="1" applyBorder="1" applyAlignment="1">
      <alignment horizontal="left" vertical="top" wrapText="1" indent="1"/>
    </xf>
    <xf numFmtId="49" fontId="19" fillId="3" borderId="27" xfId="0" applyNumberFormat="1" applyFont="1" applyFill="1" applyBorder="1" applyAlignment="1">
      <alignment horizontal="left" vertical="top" wrapText="1" indent="2"/>
    </xf>
    <xf numFmtId="49" fontId="19" fillId="3" borderId="28" xfId="0" applyNumberFormat="1" applyFont="1" applyFill="1" applyBorder="1" applyAlignment="1">
      <alignment horizontal="center" vertical="center" wrapText="1"/>
    </xf>
    <xf numFmtId="49" fontId="17" fillId="3" borderId="22" xfId="0" applyNumberFormat="1" applyFont="1" applyFill="1" applyBorder="1" applyAlignment="1">
      <alignment horizontal="left" vertical="top" wrapText="1" indent="1"/>
    </xf>
    <xf numFmtId="49" fontId="18" fillId="3" borderId="27" xfId="0" applyNumberFormat="1" applyFont="1" applyFill="1" applyBorder="1" applyAlignment="1">
      <alignment horizontal="left" vertical="top" wrapText="1" indent="2"/>
    </xf>
    <xf numFmtId="167" fontId="18" fillId="3" borderId="8" xfId="0" applyNumberFormat="1" applyFont="1" applyFill="1" applyBorder="1" applyAlignment="1">
      <alignment horizontal="right" vertical="center" wrapText="1" indent="1"/>
    </xf>
    <xf numFmtId="49" fontId="18" fillId="3" borderId="28" xfId="0" applyNumberFormat="1" applyFont="1" applyFill="1" applyBorder="1" applyAlignment="1">
      <alignment horizontal="center" vertical="center" wrapText="1"/>
    </xf>
    <xf numFmtId="0" fontId="18" fillId="0" borderId="19" xfId="0" applyFont="1" applyBorder="1" applyAlignment="1">
      <alignment horizontal="left" vertical="top" wrapText="1" indent="1"/>
    </xf>
    <xf numFmtId="49" fontId="18" fillId="3" borderId="27" xfId="0" applyNumberFormat="1" applyFont="1" applyFill="1" applyBorder="1" applyAlignment="1">
      <alignment horizontal="left" vertical="top" wrapText="1" indent="1"/>
    </xf>
    <xf numFmtId="49" fontId="25" fillId="4" borderId="0" xfId="0" applyNumberFormat="1" applyFont="1" applyFill="1" applyAlignment="1">
      <alignment horizontal="left" vertical="top" wrapText="1" indent="1"/>
    </xf>
    <xf numFmtId="49" fontId="24" fillId="4" borderId="29" xfId="0" applyNumberFormat="1" applyFont="1" applyFill="1" applyBorder="1" applyAlignment="1">
      <alignment horizontal="left" vertical="top" wrapText="1" indent="1"/>
    </xf>
    <xf numFmtId="49" fontId="24" fillId="4" borderId="30" xfId="0" applyNumberFormat="1" applyFont="1" applyFill="1" applyBorder="1" applyAlignment="1">
      <alignment horizontal="right" vertical="center" wrapText="1" indent="1"/>
    </xf>
    <xf numFmtId="49" fontId="24" fillId="4" borderId="30" xfId="0" applyNumberFormat="1" applyFont="1" applyFill="1" applyBorder="1" applyAlignment="1">
      <alignment horizontal="center" vertical="center" wrapText="1"/>
    </xf>
    <xf numFmtId="49" fontId="5" fillId="0" borderId="31" xfId="0" applyNumberFormat="1" applyFont="1" applyBorder="1" applyAlignment="1">
      <alignment horizontal="left" vertical="top" wrapText="1" indent="1"/>
    </xf>
    <xf numFmtId="0" fontId="19" fillId="0" borderId="29" xfId="0" applyFont="1" applyBorder="1" applyAlignment="1">
      <alignment horizontal="left" vertical="top" indent="1"/>
    </xf>
    <xf numFmtId="49" fontId="19" fillId="3" borderId="7" xfId="0" applyNumberFormat="1" applyFont="1" applyFill="1" applyBorder="1" applyAlignment="1">
      <alignment horizontal="left" vertical="top" wrapText="1" indent="1"/>
    </xf>
    <xf numFmtId="3" fontId="19" fillId="3" borderId="7" xfId="0" applyNumberFormat="1" applyFont="1" applyFill="1" applyBorder="1" applyAlignment="1">
      <alignment horizontal="right" vertical="center" wrapText="1" indent="1"/>
    </xf>
    <xf numFmtId="49" fontId="20" fillId="3" borderId="32" xfId="0" applyNumberFormat="1" applyFont="1" applyFill="1" applyBorder="1" applyAlignment="1">
      <alignment horizontal="left" vertical="top" wrapText="1" indent="1"/>
    </xf>
    <xf numFmtId="49" fontId="19" fillId="3" borderId="7" xfId="0" applyNumberFormat="1" applyFont="1" applyFill="1" applyBorder="1" applyAlignment="1">
      <alignment horizontal="left" vertical="top" wrapText="1" indent="2"/>
    </xf>
    <xf numFmtId="10" fontId="19" fillId="3" borderId="7" xfId="2" applyNumberFormat="1" applyFont="1" applyFill="1" applyBorder="1" applyAlignment="1">
      <alignment horizontal="right" vertical="center" wrapText="1" indent="1"/>
    </xf>
    <xf numFmtId="9" fontId="19" fillId="3" borderId="7" xfId="2" applyFont="1" applyFill="1" applyBorder="1" applyAlignment="1">
      <alignment horizontal="right" vertical="center" wrapText="1" indent="1"/>
    </xf>
    <xf numFmtId="0" fontId="20" fillId="0" borderId="33" xfId="0" applyFont="1" applyBorder="1" applyAlignment="1">
      <alignment horizontal="left" vertical="top" indent="1"/>
    </xf>
    <xf numFmtId="49" fontId="20" fillId="3" borderId="34" xfId="0" applyNumberFormat="1" applyFont="1" applyFill="1" applyBorder="1" applyAlignment="1">
      <alignment horizontal="left" vertical="top" wrapText="1" indent="1"/>
    </xf>
    <xf numFmtId="49" fontId="19" fillId="0" borderId="7" xfId="0" applyNumberFormat="1" applyFont="1" applyBorder="1" applyAlignment="1">
      <alignment horizontal="left" vertical="top" wrapText="1" indent="1"/>
    </xf>
    <xf numFmtId="49" fontId="24" fillId="4" borderId="0" xfId="0" applyNumberFormat="1" applyFont="1" applyFill="1" applyAlignment="1">
      <alignment horizontal="left" vertical="center" wrapText="1"/>
    </xf>
    <xf numFmtId="0" fontId="5" fillId="0" borderId="31" xfId="0" applyFont="1" applyBorder="1" applyAlignment="1">
      <alignment horizontal="left" vertical="top" wrapText="1" indent="1"/>
    </xf>
    <xf numFmtId="0" fontId="5" fillId="0" borderId="20" xfId="0" applyFont="1" applyBorder="1" applyAlignment="1">
      <alignment horizontal="left" vertical="top" indent="1"/>
    </xf>
    <xf numFmtId="0" fontId="5" fillId="0" borderId="31" xfId="0" applyFont="1" applyBorder="1" applyAlignment="1">
      <alignment horizontal="left" vertical="top" indent="1"/>
    </xf>
    <xf numFmtId="0" fontId="20" fillId="0" borderId="32" xfId="0" applyFont="1" applyBorder="1" applyAlignment="1">
      <alignment horizontal="left" vertical="top" indent="1"/>
    </xf>
    <xf numFmtId="9" fontId="19" fillId="3" borderId="21" xfId="2" applyFont="1" applyFill="1" applyBorder="1" applyAlignment="1">
      <alignment horizontal="right" vertical="center" wrapText="1" indent="1"/>
    </xf>
    <xf numFmtId="0" fontId="5" fillId="0" borderId="37" xfId="0" applyFont="1" applyBorder="1" applyAlignment="1">
      <alignment horizontal="left" vertical="top" indent="1"/>
    </xf>
    <xf numFmtId="0" fontId="22" fillId="0" borderId="38" xfId="0" applyFont="1" applyBorder="1" applyAlignment="1">
      <alignment horizontal="left" vertical="top" indent="1"/>
    </xf>
    <xf numFmtId="0" fontId="20" fillId="0" borderId="11" xfId="0" applyFont="1" applyBorder="1" applyAlignment="1">
      <alignment horizontal="left" vertical="top" indent="1"/>
    </xf>
    <xf numFmtId="49" fontId="19" fillId="0" borderId="17" xfId="0" applyNumberFormat="1" applyFont="1" applyBorder="1" applyAlignment="1">
      <alignment horizontal="left" vertical="top" wrapText="1" indent="1"/>
    </xf>
    <xf numFmtId="3" fontId="19" fillId="0" borderId="17" xfId="0" applyNumberFormat="1" applyFont="1" applyBorder="1" applyAlignment="1">
      <alignment horizontal="right" vertical="center" wrapText="1" indent="1"/>
    </xf>
    <xf numFmtId="49" fontId="19" fillId="0" borderId="17" xfId="0" applyNumberFormat="1" applyFont="1" applyBorder="1" applyAlignment="1">
      <alignment horizontal="center" vertical="center" wrapText="1"/>
    </xf>
    <xf numFmtId="0" fontId="20" fillId="0" borderId="18" xfId="0" applyFont="1" applyBorder="1" applyAlignment="1">
      <alignment horizontal="left" vertical="top" indent="1"/>
    </xf>
    <xf numFmtId="0" fontId="20" fillId="4" borderId="0" xfId="0" applyFont="1" applyFill="1" applyAlignment="1">
      <alignment horizontal="left" vertical="top" indent="1"/>
    </xf>
    <xf numFmtId="0" fontId="5" fillId="3" borderId="9" xfId="0" applyFont="1" applyFill="1" applyBorder="1" applyAlignment="1">
      <alignment horizontal="left" vertical="top" indent="1"/>
    </xf>
    <xf numFmtId="3" fontId="19" fillId="3" borderId="39" xfId="0" applyNumberFormat="1" applyFont="1" applyFill="1" applyBorder="1" applyAlignment="1">
      <alignment horizontal="right" vertical="center" wrapText="1" indent="1"/>
    </xf>
    <xf numFmtId="49" fontId="19" fillId="3" borderId="39" xfId="0" applyNumberFormat="1" applyFont="1" applyFill="1" applyBorder="1" applyAlignment="1">
      <alignment horizontal="center" vertical="center" wrapText="1"/>
    </xf>
    <xf numFmtId="49" fontId="19" fillId="3" borderId="40" xfId="0" applyNumberFormat="1" applyFont="1" applyFill="1" applyBorder="1" applyAlignment="1">
      <alignment horizontal="center" vertical="center" wrapText="1"/>
    </xf>
    <xf numFmtId="0" fontId="23" fillId="3" borderId="11" xfId="0" applyFont="1" applyFill="1" applyBorder="1" applyAlignment="1">
      <alignment horizontal="left" vertical="top" indent="1"/>
    </xf>
    <xf numFmtId="49" fontId="19" fillId="3" borderId="41" xfId="0" applyNumberFormat="1" applyFont="1" applyFill="1" applyBorder="1" applyAlignment="1">
      <alignment horizontal="center" vertical="center" wrapText="1"/>
    </xf>
    <xf numFmtId="0" fontId="5" fillId="0" borderId="42" xfId="0" applyFont="1" applyBorder="1" applyAlignment="1">
      <alignment horizontal="right" vertical="center" indent="1"/>
    </xf>
    <xf numFmtId="49" fontId="19" fillId="0" borderId="42" xfId="0" applyNumberFormat="1" applyFont="1" applyBorder="1" applyAlignment="1">
      <alignment horizontal="center" vertical="center" wrapText="1"/>
    </xf>
    <xf numFmtId="49" fontId="19" fillId="0" borderId="21" xfId="0" applyNumberFormat="1" applyFont="1" applyBorder="1" applyAlignment="1">
      <alignment horizontal="left" vertical="top" wrapText="1" indent="1"/>
    </xf>
    <xf numFmtId="0" fontId="23" fillId="4" borderId="0" xfId="0" applyFont="1" applyFill="1" applyAlignment="1">
      <alignment horizontal="left" vertical="top" indent="1"/>
    </xf>
    <xf numFmtId="0" fontId="5" fillId="0" borderId="28" xfId="0" applyFont="1" applyBorder="1" applyAlignment="1">
      <alignment horizontal="left" vertical="top" indent="1"/>
    </xf>
    <xf numFmtId="0" fontId="20" fillId="0" borderId="1" xfId="0" applyFont="1" applyBorder="1" applyAlignment="1">
      <alignment horizontal="left" vertical="top" indent="1"/>
    </xf>
    <xf numFmtId="3" fontId="19" fillId="3" borderId="7" xfId="0" applyNumberFormat="1" applyFont="1" applyFill="1" applyBorder="1" applyAlignment="1">
      <alignment horizontal="left" vertical="top" wrapText="1" indent="2"/>
    </xf>
    <xf numFmtId="167" fontId="19" fillId="0" borderId="7" xfId="0" applyNumberFormat="1" applyFont="1" applyBorder="1" applyAlignment="1">
      <alignment horizontal="right" vertical="center" wrapText="1" indent="1"/>
    </xf>
    <xf numFmtId="167" fontId="19" fillId="3" borderId="7" xfId="0" applyNumberFormat="1" applyFont="1" applyFill="1" applyBorder="1" applyAlignment="1">
      <alignment horizontal="right" vertical="center" wrapText="1" indent="1"/>
    </xf>
    <xf numFmtId="49" fontId="19" fillId="3" borderId="7" xfId="0" applyNumberFormat="1" applyFont="1" applyFill="1" applyBorder="1" applyAlignment="1">
      <alignment horizontal="left" vertical="top" wrapText="1" indent="3"/>
    </xf>
    <xf numFmtId="0" fontId="5" fillId="0" borderId="0" xfId="0" applyFont="1" applyAlignment="1">
      <alignment horizontal="left" vertical="top" indent="1"/>
    </xf>
    <xf numFmtId="3" fontId="19" fillId="3" borderId="31" xfId="0" applyNumberFormat="1" applyFont="1" applyFill="1" applyBorder="1" applyAlignment="1">
      <alignment horizontal="left" vertical="top" wrapText="1" indent="2"/>
    </xf>
    <xf numFmtId="3" fontId="19" fillId="3" borderId="31" xfId="0" applyNumberFormat="1" applyFont="1" applyFill="1" applyBorder="1" applyAlignment="1">
      <alignment horizontal="right" vertical="center" wrapText="1" indent="1"/>
    </xf>
    <xf numFmtId="49" fontId="19" fillId="3" borderId="31" xfId="0" applyNumberFormat="1" applyFont="1" applyFill="1" applyBorder="1" applyAlignment="1">
      <alignment horizontal="center" vertical="center" wrapText="1"/>
    </xf>
    <xf numFmtId="3" fontId="19" fillId="3" borderId="21" xfId="0" applyNumberFormat="1" applyFont="1" applyFill="1" applyBorder="1" applyAlignment="1">
      <alignment horizontal="left" vertical="top" wrapText="1" indent="2"/>
    </xf>
    <xf numFmtId="3" fontId="19" fillId="0" borderId="21" xfId="0" applyNumberFormat="1" applyFont="1" applyBorder="1" applyAlignment="1">
      <alignment horizontal="right" vertical="center" wrapText="1" indent="1"/>
    </xf>
    <xf numFmtId="3" fontId="19" fillId="3" borderId="19" xfId="0" applyNumberFormat="1" applyFont="1" applyFill="1" applyBorder="1" applyAlignment="1">
      <alignment horizontal="left" vertical="top" wrapText="1" indent="2"/>
    </xf>
    <xf numFmtId="3" fontId="19" fillId="0" borderId="19" xfId="0" applyNumberFormat="1" applyFont="1" applyBorder="1" applyAlignment="1">
      <alignment horizontal="right" vertical="center" wrapText="1" indent="1"/>
    </xf>
    <xf numFmtId="0" fontId="20" fillId="0" borderId="2" xfId="0" applyFont="1" applyBorder="1" applyAlignment="1">
      <alignment horizontal="left" vertical="top" indent="1"/>
    </xf>
    <xf numFmtId="0" fontId="19" fillId="0" borderId="19" xfId="0" applyFont="1" applyBorder="1" applyAlignment="1">
      <alignment horizontal="left" vertical="top" indent="1"/>
    </xf>
    <xf numFmtId="49" fontId="19" fillId="3" borderId="44" xfId="0" applyNumberFormat="1" applyFont="1" applyFill="1" applyBorder="1" applyAlignment="1">
      <alignment horizontal="left" vertical="top" wrapText="1" indent="1"/>
    </xf>
    <xf numFmtId="49" fontId="19" fillId="3" borderId="4" xfId="0" applyNumberFormat="1" applyFont="1" applyFill="1" applyBorder="1" applyAlignment="1">
      <alignment horizontal="center" vertical="center" wrapText="1"/>
    </xf>
    <xf numFmtId="0" fontId="20" fillId="0" borderId="22" xfId="0" applyFont="1" applyBorder="1" applyAlignment="1">
      <alignment horizontal="left" vertical="top" indent="1"/>
    </xf>
    <xf numFmtId="49" fontId="19" fillId="3" borderId="44" xfId="0" applyNumberFormat="1" applyFont="1" applyFill="1" applyBorder="1" applyAlignment="1">
      <alignment horizontal="left" vertical="top" wrapText="1" indent="2"/>
    </xf>
    <xf numFmtId="49" fontId="19" fillId="3" borderId="45" xfId="0" applyNumberFormat="1" applyFont="1" applyFill="1" applyBorder="1" applyAlignment="1">
      <alignment horizontal="center" vertical="center" wrapText="1"/>
    </xf>
    <xf numFmtId="49" fontId="19" fillId="3" borderId="46" xfId="0" applyNumberFormat="1" applyFont="1" applyFill="1" applyBorder="1" applyAlignment="1">
      <alignment horizontal="center" vertical="center" wrapText="1"/>
    </xf>
    <xf numFmtId="9" fontId="19" fillId="3" borderId="4" xfId="2" applyFont="1" applyFill="1" applyBorder="1" applyAlignment="1">
      <alignment horizontal="right" vertical="center" wrapText="1" indent="1"/>
    </xf>
    <xf numFmtId="0" fontId="5" fillId="0" borderId="4" xfId="0" applyFont="1" applyBorder="1" applyAlignment="1">
      <alignment horizontal="center" vertical="center"/>
    </xf>
    <xf numFmtId="0" fontId="19" fillId="0" borderId="47" xfId="0" applyFont="1" applyBorder="1" applyAlignment="1">
      <alignment horizontal="left" vertical="top" indent="1"/>
    </xf>
    <xf numFmtId="167" fontId="19" fillId="3" borderId="4" xfId="0" applyNumberFormat="1" applyFont="1" applyFill="1" applyBorder="1" applyAlignment="1">
      <alignment horizontal="right" vertical="center" wrapText="1" indent="1"/>
    </xf>
    <xf numFmtId="49" fontId="19" fillId="3" borderId="48" xfId="0" applyNumberFormat="1" applyFont="1" applyFill="1" applyBorder="1" applyAlignment="1">
      <alignment horizontal="center" vertical="center" wrapText="1"/>
    </xf>
    <xf numFmtId="0" fontId="20" fillId="0" borderId="49" xfId="0" applyFont="1" applyBorder="1" applyAlignment="1">
      <alignment horizontal="left" vertical="top" indent="1"/>
    </xf>
    <xf numFmtId="0" fontId="5" fillId="0" borderId="44" xfId="0" applyFont="1" applyBorder="1" applyAlignment="1">
      <alignment horizontal="left" vertical="top" indent="2"/>
    </xf>
    <xf numFmtId="0" fontId="20" fillId="0" borderId="50" xfId="0" applyFont="1" applyBorder="1" applyAlignment="1">
      <alignment horizontal="left" vertical="top" indent="1"/>
    </xf>
    <xf numFmtId="49" fontId="19" fillId="3" borderId="51" xfId="0" applyNumberFormat="1" applyFont="1" applyFill="1" applyBorder="1" applyAlignment="1">
      <alignment horizontal="left" vertical="top" wrapText="1" indent="2"/>
    </xf>
    <xf numFmtId="9" fontId="19" fillId="3" borderId="46" xfId="2" applyFont="1" applyFill="1" applyBorder="1" applyAlignment="1">
      <alignment horizontal="right" vertical="center" wrapText="1" indent="1"/>
    </xf>
    <xf numFmtId="167" fontId="19" fillId="3" borderId="52" xfId="0" applyNumberFormat="1" applyFont="1" applyFill="1" applyBorder="1" applyAlignment="1">
      <alignment horizontal="right" vertical="center" wrapText="1" indent="1"/>
    </xf>
    <xf numFmtId="0" fontId="20" fillId="0" borderId="43" xfId="0" applyFont="1" applyBorder="1" applyAlignment="1">
      <alignment horizontal="left" vertical="top" indent="1"/>
    </xf>
    <xf numFmtId="49" fontId="19" fillId="3" borderId="53" xfId="0" applyNumberFormat="1" applyFont="1" applyFill="1" applyBorder="1" applyAlignment="1">
      <alignment horizontal="left" vertical="top" wrapText="1" indent="2"/>
    </xf>
    <xf numFmtId="9" fontId="19" fillId="3" borderId="54" xfId="2" applyFont="1" applyFill="1" applyBorder="1" applyAlignment="1">
      <alignment horizontal="right" vertical="center" wrapText="1" indent="1"/>
    </xf>
    <xf numFmtId="49" fontId="19" fillId="3" borderId="55" xfId="0" applyNumberFormat="1" applyFont="1" applyFill="1" applyBorder="1" applyAlignment="1">
      <alignment horizontal="center" vertical="center" wrapText="1"/>
    </xf>
    <xf numFmtId="0" fontId="19" fillId="0" borderId="22" xfId="0" applyFont="1" applyBorder="1" applyAlignment="1">
      <alignment horizontal="left" vertical="top" indent="1"/>
    </xf>
    <xf numFmtId="49" fontId="19" fillId="3" borderId="4" xfId="0" applyNumberFormat="1" applyFont="1" applyFill="1" applyBorder="1" applyAlignment="1">
      <alignment horizontal="left" vertical="top" wrapText="1" indent="2"/>
    </xf>
    <xf numFmtId="0" fontId="19" fillId="0" borderId="56" xfId="0" applyFont="1" applyBorder="1" applyAlignment="1">
      <alignment horizontal="left" vertical="top" indent="1"/>
    </xf>
    <xf numFmtId="168" fontId="19" fillId="3" borderId="4" xfId="1" applyNumberFormat="1" applyFont="1" applyFill="1" applyBorder="1" applyAlignment="1">
      <alignment horizontal="right" vertical="center" wrapText="1" indent="1"/>
    </xf>
    <xf numFmtId="168" fontId="5" fillId="0" borderId="4" xfId="1" applyNumberFormat="1" applyFont="1" applyBorder="1" applyAlignment="1">
      <alignment horizontal="right" vertical="center" wrapText="1" indent="1"/>
    </xf>
    <xf numFmtId="49" fontId="19" fillId="3" borderId="4" xfId="0" applyNumberFormat="1" applyFont="1" applyFill="1" applyBorder="1" applyAlignment="1">
      <alignment horizontal="left" vertical="top" wrapText="1" indent="3"/>
    </xf>
    <xf numFmtId="49" fontId="19" fillId="0" borderId="4" xfId="0" applyNumberFormat="1" applyFont="1" applyBorder="1" applyAlignment="1">
      <alignment horizontal="left" vertical="top" wrapText="1" indent="3"/>
    </xf>
    <xf numFmtId="49" fontId="19" fillId="0" borderId="4" xfId="0" applyNumberFormat="1" applyFont="1" applyBorder="1" applyAlignment="1">
      <alignment horizontal="center" vertical="center" wrapText="1"/>
    </xf>
    <xf numFmtId="165" fontId="19" fillId="0" borderId="4" xfId="1" applyNumberFormat="1" applyFont="1" applyBorder="1" applyAlignment="1">
      <alignment horizontal="right" vertical="center" wrapText="1" indent="1"/>
    </xf>
    <xf numFmtId="49" fontId="19" fillId="0" borderId="4" xfId="0" applyNumberFormat="1" applyFont="1" applyBorder="1" applyAlignment="1">
      <alignment horizontal="right" vertical="center" wrapText="1" indent="1"/>
    </xf>
    <xf numFmtId="166" fontId="19" fillId="0" borderId="4" xfId="2" applyNumberFormat="1" applyFont="1" applyFill="1" applyBorder="1" applyAlignment="1">
      <alignment horizontal="right" vertical="center" wrapText="1" indent="1"/>
    </xf>
    <xf numFmtId="166" fontId="5" fillId="0" borderId="4" xfId="2" applyNumberFormat="1" applyFont="1" applyFill="1" applyBorder="1" applyAlignment="1">
      <alignment horizontal="center" vertical="center" wrapText="1"/>
    </xf>
    <xf numFmtId="49" fontId="24" fillId="4" borderId="57" xfId="0" applyNumberFormat="1" applyFont="1" applyFill="1" applyBorder="1" applyAlignment="1">
      <alignment horizontal="left" vertical="top" wrapText="1" indent="1"/>
    </xf>
    <xf numFmtId="49" fontId="24" fillId="4" borderId="32" xfId="0" applyNumberFormat="1" applyFont="1" applyFill="1" applyBorder="1" applyAlignment="1">
      <alignment horizontal="right" vertical="center" wrapText="1" indent="1"/>
    </xf>
    <xf numFmtId="49" fontId="24" fillId="4" borderId="0" xfId="0" applyNumberFormat="1" applyFont="1" applyFill="1" applyAlignment="1">
      <alignment horizontal="center" vertical="center" wrapText="1"/>
    </xf>
    <xf numFmtId="49" fontId="19" fillId="0" borderId="19" xfId="0" applyNumberFormat="1" applyFont="1" applyBorder="1" applyAlignment="1">
      <alignment horizontal="left" vertical="top" indent="1"/>
    </xf>
    <xf numFmtId="0" fontId="19" fillId="0" borderId="6" xfId="0" applyFont="1" applyBorder="1" applyAlignment="1">
      <alignment horizontal="left" vertical="top" indent="1"/>
    </xf>
    <xf numFmtId="49" fontId="23" fillId="0" borderId="22" xfId="0" applyNumberFormat="1" applyFont="1" applyBorder="1" applyAlignment="1">
      <alignment horizontal="left" vertical="top" indent="1"/>
    </xf>
    <xf numFmtId="0" fontId="23" fillId="0" borderId="22" xfId="0" applyFont="1" applyBorder="1" applyAlignment="1">
      <alignment horizontal="left" vertical="top" indent="1"/>
    </xf>
    <xf numFmtId="165" fontId="19" fillId="3" borderId="7" xfId="1" applyNumberFormat="1" applyFont="1" applyFill="1" applyBorder="1" applyAlignment="1">
      <alignment horizontal="right" vertical="center" wrapText="1" indent="1"/>
    </xf>
    <xf numFmtId="165" fontId="19" fillId="0" borderId="7" xfId="0" applyNumberFormat="1" applyFont="1" applyBorder="1" applyAlignment="1">
      <alignment horizontal="right" vertical="center" wrapText="1" indent="1"/>
    </xf>
    <xf numFmtId="165" fontId="5" fillId="0" borderId="7" xfId="0" applyNumberFormat="1" applyFont="1" applyBorder="1" applyAlignment="1">
      <alignment horizontal="right" vertical="center" indent="1"/>
    </xf>
    <xf numFmtId="165" fontId="19" fillId="3" borderId="7" xfId="0" applyNumberFormat="1" applyFont="1" applyFill="1" applyBorder="1" applyAlignment="1">
      <alignment horizontal="right" vertical="center" wrapText="1" indent="1"/>
    </xf>
    <xf numFmtId="3" fontId="19" fillId="3" borderId="41" xfId="0" applyNumberFormat="1" applyFont="1" applyFill="1" applyBorder="1" applyAlignment="1">
      <alignment horizontal="center" vertical="center" wrapText="1"/>
    </xf>
    <xf numFmtId="49" fontId="23" fillId="0" borderId="58" xfId="0" applyNumberFormat="1" applyFont="1" applyBorder="1" applyAlignment="1">
      <alignment horizontal="left" vertical="top" indent="1"/>
    </xf>
    <xf numFmtId="3" fontId="19" fillId="3" borderId="59" xfId="0" applyNumberFormat="1" applyFont="1" applyFill="1" applyBorder="1" applyAlignment="1">
      <alignment horizontal="center" vertical="center" wrapText="1"/>
    </xf>
    <xf numFmtId="0" fontId="5" fillId="0" borderId="60" xfId="0" applyFont="1" applyBorder="1" applyAlignment="1">
      <alignment horizontal="left" vertical="top" indent="1"/>
    </xf>
    <xf numFmtId="0" fontId="5" fillId="0" borderId="61" xfId="0" applyFont="1" applyBorder="1" applyAlignment="1">
      <alignment horizontal="left" vertical="top" indent="1"/>
    </xf>
    <xf numFmtId="49" fontId="19" fillId="3" borderId="62" xfId="0" applyNumberFormat="1" applyFont="1" applyFill="1" applyBorder="1" applyAlignment="1">
      <alignment horizontal="left" vertical="top" wrapText="1" indent="1"/>
    </xf>
    <xf numFmtId="3" fontId="19" fillId="0" borderId="62" xfId="0" applyNumberFormat="1" applyFont="1" applyBorder="1" applyAlignment="1">
      <alignment horizontal="right" vertical="center" wrapText="1" indent="1"/>
    </xf>
    <xf numFmtId="49" fontId="19" fillId="3" borderId="62" xfId="0" applyNumberFormat="1" applyFont="1" applyFill="1" applyBorder="1" applyAlignment="1">
      <alignment horizontal="center" vertical="center" wrapText="1"/>
    </xf>
    <xf numFmtId="0" fontId="20" fillId="0" borderId="63" xfId="0" applyFont="1" applyBorder="1" applyAlignment="1">
      <alignment horizontal="left" vertical="top" indent="1"/>
    </xf>
    <xf numFmtId="0" fontId="5" fillId="0" borderId="64" xfId="0" applyFont="1" applyBorder="1" applyAlignment="1">
      <alignment horizontal="left" vertical="top" indent="1"/>
    </xf>
    <xf numFmtId="3" fontId="19" fillId="0" borderId="7" xfId="0" applyNumberFormat="1" applyFont="1" applyBorder="1" applyAlignment="1">
      <alignment horizontal="right" vertical="center" wrapText="1" indent="1"/>
    </xf>
    <xf numFmtId="3" fontId="5" fillId="0" borderId="7" xfId="0" applyNumberFormat="1" applyFont="1" applyBorder="1" applyAlignment="1">
      <alignment horizontal="right" vertical="center" indent="1"/>
    </xf>
    <xf numFmtId="0" fontId="20" fillId="0" borderId="65" xfId="0" applyFont="1" applyBorder="1" applyAlignment="1">
      <alignment horizontal="left" vertical="top" indent="1"/>
    </xf>
    <xf numFmtId="0" fontId="5" fillId="0" borderId="66" xfId="0" applyFont="1" applyBorder="1" applyAlignment="1">
      <alignment horizontal="left" vertical="top" indent="1"/>
    </xf>
    <xf numFmtId="49" fontId="19" fillId="3" borderId="67" xfId="0" applyNumberFormat="1" applyFont="1" applyFill="1" applyBorder="1" applyAlignment="1">
      <alignment horizontal="left" vertical="top" wrapText="1" indent="2"/>
    </xf>
    <xf numFmtId="9" fontId="5" fillId="0" borderId="7" xfId="2" applyFont="1" applyBorder="1" applyAlignment="1">
      <alignment horizontal="right" vertical="center" indent="1"/>
    </xf>
    <xf numFmtId="0" fontId="20" fillId="0" borderId="68" xfId="0" applyFont="1" applyBorder="1" applyAlignment="1">
      <alignment horizontal="left" vertical="top" indent="1"/>
    </xf>
    <xf numFmtId="49" fontId="19" fillId="3" borderId="24" xfId="0" applyNumberFormat="1" applyFont="1" applyFill="1" applyBorder="1" applyAlignment="1">
      <alignment horizontal="left" vertical="top" wrapText="1" indent="2"/>
    </xf>
    <xf numFmtId="167" fontId="19" fillId="0" borderId="31" xfId="0" applyNumberFormat="1" applyFont="1" applyBorder="1" applyAlignment="1">
      <alignment horizontal="right" vertical="center" wrapText="1" indent="1"/>
    </xf>
    <xf numFmtId="9" fontId="5" fillId="0" borderId="31" xfId="2" applyFont="1" applyBorder="1" applyAlignment="1">
      <alignment horizontal="right" vertical="center" indent="1"/>
    </xf>
    <xf numFmtId="0" fontId="5" fillId="0" borderId="69" xfId="0" applyFont="1" applyBorder="1" applyAlignment="1">
      <alignment horizontal="left" vertical="top" indent="1"/>
    </xf>
    <xf numFmtId="3" fontId="19" fillId="3" borderId="4" xfId="0" applyNumberFormat="1" applyFont="1" applyFill="1" applyBorder="1" applyAlignment="1">
      <alignment horizontal="left" vertical="top" wrapText="1" indent="2"/>
    </xf>
    <xf numFmtId="167" fontId="5" fillId="0" borderId="4" xfId="0" applyNumberFormat="1" applyFont="1" applyBorder="1" applyAlignment="1">
      <alignment horizontal="right" vertical="center" indent="1"/>
    </xf>
    <xf numFmtId="0" fontId="20" fillId="0" borderId="70" xfId="0" applyFont="1" applyBorder="1" applyAlignment="1">
      <alignment horizontal="left" vertical="top" indent="1"/>
    </xf>
    <xf numFmtId="0" fontId="20" fillId="0" borderId="71" xfId="0" applyFont="1" applyBorder="1" applyAlignment="1">
      <alignment horizontal="left" vertical="top" indent="1"/>
    </xf>
    <xf numFmtId="3" fontId="5" fillId="0" borderId="4" xfId="0" applyNumberFormat="1" applyFont="1" applyBorder="1" applyAlignment="1">
      <alignment horizontal="right" vertical="center" indent="1"/>
    </xf>
    <xf numFmtId="49" fontId="24" fillId="4" borderId="74" xfId="0" applyNumberFormat="1" applyFont="1" applyFill="1" applyBorder="1" applyAlignment="1">
      <alignment horizontal="left" vertical="top" wrapText="1" indent="1"/>
    </xf>
    <xf numFmtId="49" fontId="24" fillId="4" borderId="33" xfId="0" applyNumberFormat="1" applyFont="1" applyFill="1" applyBorder="1" applyAlignment="1">
      <alignment horizontal="center" vertical="center" wrapText="1"/>
    </xf>
    <xf numFmtId="0" fontId="5" fillId="0" borderId="30" xfId="0" applyFont="1" applyBorder="1" applyAlignment="1">
      <alignment horizontal="left" vertical="top" indent="1"/>
    </xf>
    <xf numFmtId="0" fontId="5" fillId="0" borderId="75" xfId="0" applyFont="1" applyBorder="1" applyAlignment="1">
      <alignment horizontal="left" vertical="top" indent="1"/>
    </xf>
    <xf numFmtId="0" fontId="5" fillId="0" borderId="9" xfId="0" applyFont="1" applyBorder="1" applyAlignment="1">
      <alignment horizontal="left" vertical="top" indent="1"/>
    </xf>
    <xf numFmtId="49" fontId="19" fillId="0" borderId="21" xfId="0" applyNumberFormat="1" applyFont="1" applyBorder="1" applyAlignment="1">
      <alignment horizontal="left" vertical="top" wrapText="1" indent="2"/>
    </xf>
    <xf numFmtId="4" fontId="19" fillId="0" borderId="21" xfId="0" applyNumberFormat="1" applyFont="1" applyBorder="1" applyAlignment="1">
      <alignment horizontal="right" vertical="center" wrapText="1" indent="1"/>
    </xf>
    <xf numFmtId="0" fontId="5" fillId="0" borderId="21" xfId="0" applyFont="1" applyBorder="1" applyAlignment="1">
      <alignment horizontal="center" vertical="center"/>
    </xf>
    <xf numFmtId="0" fontId="26" fillId="4" borderId="0" xfId="0" applyFont="1" applyFill="1" applyAlignment="1">
      <alignment horizontal="left" vertical="top" indent="1"/>
    </xf>
    <xf numFmtId="49" fontId="24" fillId="4" borderId="34" xfId="0" applyNumberFormat="1" applyFont="1" applyFill="1" applyBorder="1" applyAlignment="1">
      <alignment horizontal="right" vertical="center" wrapText="1" indent="1"/>
    </xf>
    <xf numFmtId="0" fontId="5" fillId="0" borderId="27" xfId="0" applyFont="1" applyBorder="1" applyAlignment="1">
      <alignment horizontal="left" vertical="top" wrapText="1" indent="1"/>
    </xf>
    <xf numFmtId="49" fontId="19" fillId="3" borderId="67" xfId="0" applyNumberFormat="1" applyFont="1" applyFill="1" applyBorder="1" applyAlignment="1">
      <alignment horizontal="left" vertical="top" wrapText="1" indent="1"/>
    </xf>
    <xf numFmtId="49" fontId="19" fillId="3" borderId="59" xfId="0" applyNumberFormat="1" applyFont="1" applyFill="1" applyBorder="1" applyAlignment="1">
      <alignment horizontal="left" vertical="top" wrapText="1" indent="1"/>
    </xf>
    <xf numFmtId="0" fontId="5" fillId="0" borderId="24" xfId="0" applyFont="1" applyBorder="1" applyAlignment="1">
      <alignment horizontal="left" vertical="top" wrapText="1" indent="1"/>
    </xf>
    <xf numFmtId="0" fontId="20" fillId="0" borderId="57" xfId="0" applyFont="1" applyBorder="1" applyAlignment="1">
      <alignment horizontal="left" vertical="top" wrapText="1" indent="1"/>
    </xf>
    <xf numFmtId="49" fontId="19" fillId="3" borderId="67" xfId="0" applyNumberFormat="1" applyFont="1" applyFill="1" applyBorder="1" applyAlignment="1">
      <alignment horizontal="left" vertical="top" wrapText="1" indent="3"/>
    </xf>
    <xf numFmtId="9" fontId="19" fillId="0" borderId="7" xfId="2" applyFont="1" applyBorder="1" applyAlignment="1">
      <alignment horizontal="right" vertical="center" wrapText="1" indent="1"/>
    </xf>
    <xf numFmtId="166" fontId="19" fillId="0" borderId="7" xfId="2" applyNumberFormat="1" applyFont="1" applyBorder="1" applyAlignment="1">
      <alignment horizontal="right" vertical="center" wrapText="1" indent="1"/>
    </xf>
    <xf numFmtId="0" fontId="5" fillId="0" borderId="76" xfId="0" applyFont="1" applyBorder="1" applyAlignment="1">
      <alignment horizontal="left" vertical="top" indent="1"/>
    </xf>
    <xf numFmtId="0" fontId="5" fillId="0" borderId="77" xfId="0" applyFont="1" applyBorder="1" applyAlignment="1">
      <alignment horizontal="left" vertical="top" indent="1"/>
    </xf>
    <xf numFmtId="0" fontId="20" fillId="0" borderId="78" xfId="0" applyFont="1" applyBorder="1" applyAlignment="1">
      <alignment horizontal="left" vertical="top" indent="1"/>
    </xf>
    <xf numFmtId="0" fontId="20" fillId="0" borderId="79" xfId="0" applyFont="1" applyBorder="1" applyAlignment="1">
      <alignment horizontal="left" vertical="top" indent="1"/>
    </xf>
    <xf numFmtId="49" fontId="19" fillId="0" borderId="67" xfId="0" applyNumberFormat="1" applyFont="1" applyBorder="1" applyAlignment="1">
      <alignment horizontal="left" vertical="top" wrapText="1" indent="1"/>
    </xf>
    <xf numFmtId="49" fontId="19" fillId="0" borderId="67" xfId="0" applyNumberFormat="1" applyFont="1" applyBorder="1" applyAlignment="1">
      <alignment horizontal="left" vertical="top" wrapText="1" indent="2"/>
    </xf>
    <xf numFmtId="0" fontId="20" fillId="0" borderId="34" xfId="0" applyFont="1" applyBorder="1" applyAlignment="1">
      <alignment horizontal="left" vertical="top" indent="1"/>
    </xf>
    <xf numFmtId="0" fontId="5" fillId="0" borderId="80" xfId="0" applyFont="1" applyBorder="1" applyAlignment="1">
      <alignment horizontal="left" vertical="top" indent="1"/>
    </xf>
    <xf numFmtId="0" fontId="20" fillId="0" borderId="82" xfId="0" applyFont="1" applyBorder="1" applyAlignment="1">
      <alignment horizontal="left" vertical="top" indent="1"/>
    </xf>
    <xf numFmtId="0" fontId="5" fillId="0" borderId="57" xfId="0" applyFont="1" applyBorder="1" applyAlignment="1">
      <alignment horizontal="left" vertical="top" indent="1"/>
    </xf>
    <xf numFmtId="166" fontId="19" fillId="0" borderId="7" xfId="2" applyNumberFormat="1" applyFont="1" applyFill="1" applyBorder="1" applyAlignment="1">
      <alignment horizontal="right" vertical="center" wrapText="1" indent="1"/>
    </xf>
    <xf numFmtId="0" fontId="20" fillId="0" borderId="57" xfId="0" applyFont="1" applyBorder="1" applyAlignment="1">
      <alignment horizontal="left" vertical="top" indent="1"/>
    </xf>
    <xf numFmtId="0" fontId="5" fillId="0" borderId="24" xfId="0" applyFont="1" applyBorder="1" applyAlignment="1">
      <alignment horizontal="left" vertical="top" indent="1"/>
    </xf>
    <xf numFmtId="0" fontId="20" fillId="0" borderId="81" xfId="0" applyFont="1" applyBorder="1" applyAlignment="1">
      <alignment horizontal="left" vertical="top" indent="1"/>
    </xf>
    <xf numFmtId="0" fontId="19" fillId="0" borderId="80" xfId="0" applyFont="1" applyBorder="1" applyAlignment="1">
      <alignment horizontal="left" vertical="top" wrapText="1" indent="1"/>
    </xf>
    <xf numFmtId="0" fontId="5" fillId="3" borderId="67" xfId="0" applyFont="1" applyFill="1" applyBorder="1" applyAlignment="1">
      <alignment horizontal="left" vertical="top" indent="2"/>
    </xf>
    <xf numFmtId="41" fontId="5" fillId="0" borderId="7" xfId="0" applyNumberFormat="1" applyFont="1" applyBorder="1" applyAlignment="1">
      <alignment horizontal="right" vertical="center" indent="1"/>
    </xf>
    <xf numFmtId="0" fontId="20" fillId="0" borderId="81" xfId="0" applyFont="1" applyBorder="1" applyAlignment="1">
      <alignment horizontal="left" vertical="top" wrapText="1" indent="1"/>
    </xf>
    <xf numFmtId="0" fontId="5" fillId="0" borderId="67" xfId="0" applyFont="1" applyBorder="1" applyAlignment="1">
      <alignment horizontal="left" vertical="top" indent="3"/>
    </xf>
    <xf numFmtId="0" fontId="20" fillId="0" borderId="0" xfId="0" applyFont="1" applyAlignment="1">
      <alignment horizontal="left" vertical="top" wrapText="1" indent="1"/>
    </xf>
    <xf numFmtId="0" fontId="20" fillId="0" borderId="82" xfId="0" applyFont="1" applyBorder="1" applyAlignment="1">
      <alignment horizontal="left" vertical="top" wrapText="1" indent="1"/>
    </xf>
    <xf numFmtId="0" fontId="5" fillId="3" borderId="24" xfId="0" applyFont="1" applyFill="1" applyBorder="1" applyAlignment="1">
      <alignment horizontal="left" vertical="top" indent="2"/>
    </xf>
    <xf numFmtId="41" fontId="5" fillId="0" borderId="31" xfId="0" applyNumberFormat="1" applyFont="1" applyBorder="1" applyAlignment="1">
      <alignment horizontal="right" vertical="center" indent="1"/>
    </xf>
    <xf numFmtId="0" fontId="19" fillId="0" borderId="38" xfId="0" applyFont="1" applyBorder="1" applyAlignment="1">
      <alignment horizontal="left" vertical="top" wrapText="1" indent="1"/>
    </xf>
    <xf numFmtId="49" fontId="19" fillId="3" borderId="55" xfId="0" applyNumberFormat="1" applyFont="1" applyFill="1" applyBorder="1" applyAlignment="1">
      <alignment horizontal="left" vertical="top" wrapText="1" indent="1"/>
    </xf>
    <xf numFmtId="166" fontId="19" fillId="0" borderId="62" xfId="2" applyNumberFormat="1" applyFont="1" applyBorder="1" applyAlignment="1">
      <alignment horizontal="right" vertical="center" wrapText="1" indent="1"/>
    </xf>
    <xf numFmtId="49" fontId="19" fillId="3" borderId="83" xfId="0" applyNumberFormat="1" applyFont="1" applyFill="1" applyBorder="1" applyAlignment="1">
      <alignment horizontal="left" vertical="top" wrapText="1" indent="2"/>
    </xf>
    <xf numFmtId="0" fontId="20" fillId="0" borderId="72" xfId="0" applyFont="1" applyBorder="1" applyAlignment="1">
      <alignment horizontal="left" vertical="top" wrapText="1" indent="1"/>
    </xf>
    <xf numFmtId="49" fontId="19" fillId="3" borderId="48" xfId="0" applyNumberFormat="1" applyFont="1" applyFill="1" applyBorder="1" applyAlignment="1">
      <alignment horizontal="left" vertical="top" wrapText="1" indent="1"/>
    </xf>
    <xf numFmtId="166" fontId="19" fillId="0" borderId="73" xfId="2" applyNumberFormat="1" applyFont="1" applyBorder="1" applyAlignment="1">
      <alignment horizontal="right" vertical="center" wrapText="1" indent="1"/>
    </xf>
    <xf numFmtId="0" fontId="5" fillId="0" borderId="84" xfId="0" applyFont="1" applyBorder="1" applyAlignment="1">
      <alignment horizontal="left" vertical="top" wrapText="1" indent="1"/>
    </xf>
    <xf numFmtId="0" fontId="5" fillId="3" borderId="74" xfId="0" applyFont="1" applyFill="1" applyBorder="1" applyAlignment="1">
      <alignment horizontal="left" vertical="top" indent="1"/>
    </xf>
    <xf numFmtId="3" fontId="19" fillId="0" borderId="34" xfId="0" applyNumberFormat="1" applyFont="1" applyBorder="1" applyAlignment="1">
      <alignment horizontal="right" vertical="center" wrapText="1" indent="1"/>
    </xf>
    <xf numFmtId="0" fontId="5" fillId="0" borderId="80" xfId="0" applyFont="1" applyBorder="1" applyAlignment="1">
      <alignment horizontal="left" vertical="top" wrapText="1" indent="1"/>
    </xf>
    <xf numFmtId="0" fontId="5" fillId="0" borderId="81" xfId="0" applyFont="1" applyBorder="1" applyAlignment="1">
      <alignment horizontal="left" vertical="top" wrapText="1" indent="1"/>
    </xf>
    <xf numFmtId="0" fontId="20" fillId="0" borderId="58" xfId="0" applyFont="1" applyBorder="1" applyAlignment="1">
      <alignment horizontal="left" vertical="top" indent="1"/>
    </xf>
    <xf numFmtId="0" fontId="5" fillId="3" borderId="67" xfId="0" applyFont="1" applyFill="1" applyBorder="1" applyAlignment="1">
      <alignment horizontal="left" vertical="top" indent="3"/>
    </xf>
    <xf numFmtId="0" fontId="5" fillId="0" borderId="51" xfId="0" applyFont="1" applyBorder="1" applyAlignment="1">
      <alignment horizontal="left" vertical="top" wrapText="1" indent="1"/>
    </xf>
    <xf numFmtId="0" fontId="5" fillId="0" borderId="55" xfId="0" applyFont="1" applyBorder="1" applyAlignment="1">
      <alignment horizontal="left" vertical="top" indent="1"/>
    </xf>
    <xf numFmtId="0" fontId="20" fillId="0" borderId="84" xfId="0" applyFont="1" applyBorder="1" applyAlignment="1">
      <alignment horizontal="left" vertical="top" wrapText="1" indent="1"/>
    </xf>
    <xf numFmtId="0" fontId="5" fillId="0" borderId="83" xfId="0" applyFont="1" applyBorder="1" applyAlignment="1">
      <alignment horizontal="left" vertical="top" indent="2"/>
    </xf>
    <xf numFmtId="0" fontId="5" fillId="0" borderId="48" xfId="0" applyFont="1" applyBorder="1" applyAlignment="1">
      <alignment horizontal="left" vertical="top" indent="1"/>
    </xf>
    <xf numFmtId="0" fontId="5" fillId="4" borderId="0" xfId="0" applyFont="1" applyFill="1" applyAlignment="1">
      <alignment horizontal="left" vertical="top" indent="1"/>
    </xf>
    <xf numFmtId="0" fontId="5" fillId="4" borderId="57" xfId="0" applyFont="1" applyFill="1" applyBorder="1" applyAlignment="1">
      <alignment horizontal="left" vertical="top" indent="1"/>
    </xf>
    <xf numFmtId="0" fontId="5" fillId="4" borderId="32" xfId="0" applyFont="1" applyFill="1" applyBorder="1" applyAlignment="1">
      <alignment horizontal="right" vertical="center" indent="1"/>
    </xf>
    <xf numFmtId="0" fontId="5" fillId="4" borderId="0" xfId="0" applyFont="1" applyFill="1" applyAlignment="1">
      <alignment horizontal="center" vertical="center"/>
    </xf>
    <xf numFmtId="49" fontId="19" fillId="3" borderId="36" xfId="0" applyNumberFormat="1" applyFont="1" applyFill="1" applyBorder="1" applyAlignment="1">
      <alignment horizontal="left" vertical="top" wrapText="1" indent="1"/>
    </xf>
    <xf numFmtId="49" fontId="19" fillId="3" borderId="85" xfId="0" applyNumberFormat="1" applyFont="1" applyFill="1" applyBorder="1" applyAlignment="1">
      <alignment horizontal="left" vertical="top" wrapText="1" indent="1"/>
    </xf>
    <xf numFmtId="166" fontId="19" fillId="3" borderId="7" xfId="1" applyNumberFormat="1" applyFont="1" applyFill="1" applyBorder="1" applyAlignment="1">
      <alignment horizontal="right" vertical="center" wrapText="1" indent="1"/>
    </xf>
    <xf numFmtId="166" fontId="19" fillId="3" borderId="7" xfId="2" applyNumberFormat="1" applyFont="1" applyFill="1" applyBorder="1" applyAlignment="1">
      <alignment horizontal="right" vertical="center" wrapText="1" indent="1"/>
    </xf>
    <xf numFmtId="49" fontId="19" fillId="3" borderId="7" xfId="0" applyNumberFormat="1" applyFont="1" applyFill="1" applyBorder="1" applyAlignment="1">
      <alignment horizontal="right" vertical="center" wrapText="1" indent="1"/>
    </xf>
    <xf numFmtId="49" fontId="20" fillId="3" borderId="86" xfId="0" applyNumberFormat="1" applyFont="1" applyFill="1" applyBorder="1" applyAlignment="1">
      <alignment horizontal="left" vertical="top" wrapText="1" indent="1"/>
    </xf>
    <xf numFmtId="49" fontId="20" fillId="3" borderId="87" xfId="0" applyNumberFormat="1" applyFont="1" applyFill="1" applyBorder="1" applyAlignment="1">
      <alignment horizontal="left" vertical="top" wrapText="1" indent="1"/>
    </xf>
    <xf numFmtId="49" fontId="19" fillId="3" borderId="24" xfId="0" applyNumberFormat="1" applyFont="1" applyFill="1" applyBorder="1" applyAlignment="1">
      <alignment horizontal="left" vertical="top" wrapText="1" indent="1"/>
    </xf>
    <xf numFmtId="49" fontId="20" fillId="3" borderId="57" xfId="0" applyNumberFormat="1" applyFont="1" applyFill="1" applyBorder="1" applyAlignment="1">
      <alignment horizontal="left" vertical="top" wrapText="1" indent="1"/>
    </xf>
    <xf numFmtId="49" fontId="19" fillId="3" borderId="80" xfId="0" applyNumberFormat="1" applyFont="1" applyFill="1" applyBorder="1" applyAlignment="1">
      <alignment horizontal="left" vertical="top" wrapText="1" indent="1"/>
    </xf>
    <xf numFmtId="49" fontId="20" fillId="3" borderId="81" xfId="0" applyNumberFormat="1" applyFont="1" applyFill="1" applyBorder="1" applyAlignment="1">
      <alignment horizontal="left" vertical="top" wrapText="1" indent="1"/>
    </xf>
    <xf numFmtId="49" fontId="20" fillId="3" borderId="82" xfId="0" applyNumberFormat="1" applyFont="1" applyFill="1" applyBorder="1" applyAlignment="1">
      <alignment horizontal="left" vertical="top" wrapText="1" indent="1"/>
    </xf>
    <xf numFmtId="49" fontId="19" fillId="0" borderId="7" xfId="0" applyNumberFormat="1" applyFont="1" applyBorder="1" applyAlignment="1">
      <alignment horizontal="right" vertical="center" wrapText="1" indent="1"/>
    </xf>
    <xf numFmtId="165" fontId="19" fillId="0" borderId="7" xfId="1" applyNumberFormat="1" applyFont="1" applyFill="1" applyBorder="1" applyAlignment="1">
      <alignment horizontal="right" vertical="center" wrapText="1" indent="1"/>
    </xf>
    <xf numFmtId="49" fontId="19" fillId="3" borderId="27" xfId="0" applyNumberFormat="1" applyFont="1" applyFill="1" applyBorder="1" applyAlignment="1">
      <alignment horizontal="left" vertical="top" wrapText="1" indent="1"/>
    </xf>
    <xf numFmtId="49" fontId="20" fillId="3" borderId="88" xfId="0" applyNumberFormat="1" applyFont="1" applyFill="1" applyBorder="1" applyAlignment="1">
      <alignment horizontal="left" vertical="top" wrapText="1" indent="1"/>
    </xf>
    <xf numFmtId="49" fontId="19" fillId="3" borderId="51" xfId="0" applyNumberFormat="1" applyFont="1" applyFill="1" applyBorder="1" applyAlignment="1">
      <alignment horizontal="left" vertical="top" wrapText="1" indent="1"/>
    </xf>
    <xf numFmtId="49" fontId="20" fillId="3" borderId="84" xfId="0" applyNumberFormat="1" applyFont="1" applyFill="1" applyBorder="1" applyAlignment="1">
      <alignment horizontal="left" vertical="top" wrapText="1" indent="1"/>
    </xf>
    <xf numFmtId="49" fontId="19" fillId="3" borderId="89" xfId="0" applyNumberFormat="1" applyFont="1" applyFill="1" applyBorder="1" applyAlignment="1">
      <alignment horizontal="left" vertical="top" wrapText="1" indent="1"/>
    </xf>
    <xf numFmtId="165" fontId="19" fillId="0" borderId="7" xfId="1" applyNumberFormat="1" applyFont="1" applyBorder="1" applyAlignment="1">
      <alignment horizontal="right" vertical="center" wrapText="1" indent="1"/>
    </xf>
    <xf numFmtId="49" fontId="20" fillId="3" borderId="90" xfId="0" applyNumberFormat="1" applyFont="1" applyFill="1" applyBorder="1" applyAlignment="1">
      <alignment horizontal="left" vertical="top" wrapText="1" indent="1"/>
    </xf>
    <xf numFmtId="49" fontId="19" fillId="3" borderId="91" xfId="0" applyNumberFormat="1" applyFont="1" applyFill="1" applyBorder="1" applyAlignment="1">
      <alignment horizontal="left" vertical="top" wrapText="1" indent="1"/>
    </xf>
    <xf numFmtId="49" fontId="20" fillId="3" borderId="92" xfId="0" applyNumberFormat="1" applyFont="1" applyFill="1" applyBorder="1" applyAlignment="1">
      <alignment horizontal="left" vertical="top" wrapText="1" indent="1"/>
    </xf>
    <xf numFmtId="49" fontId="19" fillId="3" borderId="93" xfId="0" applyNumberFormat="1" applyFont="1" applyFill="1" applyBorder="1" applyAlignment="1">
      <alignment horizontal="left" vertical="top" wrapText="1" indent="1"/>
    </xf>
    <xf numFmtId="49" fontId="20" fillId="3" borderId="94" xfId="0" applyNumberFormat="1" applyFont="1" applyFill="1" applyBorder="1" applyAlignment="1">
      <alignment horizontal="left" vertical="top" wrapText="1" indent="1"/>
    </xf>
    <xf numFmtId="49" fontId="19" fillId="3" borderId="95" xfId="0" applyNumberFormat="1" applyFont="1" applyFill="1" applyBorder="1" applyAlignment="1">
      <alignment horizontal="left" vertical="top" wrapText="1" indent="1"/>
    </xf>
    <xf numFmtId="49" fontId="20" fillId="3" borderId="96" xfId="0" applyNumberFormat="1" applyFont="1" applyFill="1" applyBorder="1" applyAlignment="1">
      <alignment horizontal="left" vertical="top" wrapText="1" indent="1"/>
    </xf>
    <xf numFmtId="49" fontId="19" fillId="0" borderId="67" xfId="0" applyNumberFormat="1" applyFont="1" applyBorder="1" applyAlignment="1">
      <alignment horizontal="left" vertical="top" wrapText="1" indent="3"/>
    </xf>
    <xf numFmtId="49" fontId="20" fillId="3" borderId="97" xfId="0" applyNumberFormat="1" applyFont="1" applyFill="1" applyBorder="1" applyAlignment="1">
      <alignment horizontal="left" vertical="top" wrapText="1" indent="1"/>
    </xf>
    <xf numFmtId="49" fontId="20" fillId="3" borderId="98" xfId="0" applyNumberFormat="1" applyFont="1" applyFill="1" applyBorder="1" applyAlignment="1">
      <alignment horizontal="left" vertical="top" wrapText="1" indent="1"/>
    </xf>
    <xf numFmtId="49" fontId="20" fillId="0" borderId="0" xfId="0" applyNumberFormat="1" applyFont="1" applyAlignment="1">
      <alignment horizontal="left" vertical="top" wrapText="1" indent="1"/>
    </xf>
    <xf numFmtId="49" fontId="19" fillId="0" borderId="0" xfId="0" applyNumberFormat="1" applyFont="1" applyAlignment="1">
      <alignment horizontal="left" vertical="top" wrapText="1" indent="1"/>
    </xf>
    <xf numFmtId="49" fontId="19" fillId="0" borderId="74" xfId="0" applyNumberFormat="1" applyFont="1" applyBorder="1" applyAlignment="1">
      <alignment horizontal="left" vertical="top" wrapText="1" indent="1"/>
    </xf>
    <xf numFmtId="166" fontId="19" fillId="0" borderId="34" xfId="2" applyNumberFormat="1" applyFont="1" applyFill="1" applyBorder="1" applyAlignment="1">
      <alignment horizontal="right" vertical="center" wrapText="1" indent="1"/>
    </xf>
    <xf numFmtId="49" fontId="19" fillId="0" borderId="34" xfId="0" applyNumberFormat="1" applyFont="1" applyBorder="1" applyAlignment="1">
      <alignment horizontal="right" vertical="center" wrapText="1" indent="1"/>
    </xf>
    <xf numFmtId="49" fontId="20" fillId="4" borderId="0" xfId="0" applyNumberFormat="1" applyFont="1" applyFill="1" applyAlignment="1">
      <alignment horizontal="left" vertical="top" wrapText="1" indent="1"/>
    </xf>
    <xf numFmtId="0" fontId="5" fillId="4" borderId="67" xfId="0" applyFont="1" applyFill="1" applyBorder="1" applyAlignment="1">
      <alignment horizontal="left" vertical="top" indent="1"/>
    </xf>
    <xf numFmtId="0" fontId="5" fillId="4" borderId="7" xfId="0" applyFont="1" applyFill="1" applyBorder="1" applyAlignment="1">
      <alignment horizontal="right" vertical="center" indent="1"/>
    </xf>
    <xf numFmtId="49" fontId="19" fillId="3" borderId="0" xfId="0" applyNumberFormat="1" applyFont="1" applyFill="1" applyAlignment="1">
      <alignment horizontal="left" vertical="top" wrapText="1" indent="1"/>
    </xf>
    <xf numFmtId="49" fontId="19" fillId="3" borderId="47" xfId="0" applyNumberFormat="1" applyFont="1" applyFill="1" applyBorder="1" applyAlignment="1">
      <alignment horizontal="left" vertical="top" wrapText="1" indent="1"/>
    </xf>
    <xf numFmtId="166" fontId="19" fillId="3" borderId="7" xfId="0" applyNumberFormat="1" applyFont="1" applyFill="1" applyBorder="1" applyAlignment="1">
      <alignment horizontal="right" vertical="center" wrapText="1" indent="1"/>
    </xf>
    <xf numFmtId="49" fontId="20" fillId="3" borderId="0" xfId="0" applyNumberFormat="1" applyFont="1" applyFill="1" applyAlignment="1">
      <alignment horizontal="left" vertical="top" wrapText="1" indent="1"/>
    </xf>
    <xf numFmtId="49" fontId="20" fillId="3" borderId="49" xfId="0" applyNumberFormat="1" applyFont="1" applyFill="1" applyBorder="1" applyAlignment="1">
      <alignment horizontal="left" vertical="top" wrapText="1" indent="1"/>
    </xf>
    <xf numFmtId="49" fontId="20" fillId="3" borderId="11" xfId="0" applyNumberFormat="1" applyFont="1" applyFill="1" applyBorder="1" applyAlignment="1">
      <alignment horizontal="left" vertical="top" wrapText="1" indent="1"/>
    </xf>
    <xf numFmtId="49" fontId="19" fillId="3" borderId="46" xfId="0" applyNumberFormat="1" applyFont="1" applyFill="1" applyBorder="1" applyAlignment="1">
      <alignment horizontal="left" vertical="top" wrapText="1" indent="1"/>
    </xf>
    <xf numFmtId="49" fontId="20" fillId="3" borderId="99" xfId="0" applyNumberFormat="1" applyFont="1" applyFill="1" applyBorder="1" applyAlignment="1">
      <alignment horizontal="left" vertical="top" wrapText="1" indent="1"/>
    </xf>
    <xf numFmtId="49" fontId="5" fillId="3" borderId="67" xfId="0" applyNumberFormat="1" applyFont="1" applyFill="1" applyBorder="1" applyAlignment="1">
      <alignment horizontal="left" vertical="top" wrapText="1" indent="2"/>
    </xf>
    <xf numFmtId="166" fontId="5" fillId="3" borderId="7" xfId="2" applyNumberFormat="1" applyFont="1" applyFill="1" applyBorder="1" applyAlignment="1">
      <alignment horizontal="right" vertical="center" wrapText="1" indent="1"/>
    </xf>
    <xf numFmtId="49" fontId="20" fillId="3" borderId="100" xfId="0" applyNumberFormat="1" applyFont="1" applyFill="1" applyBorder="1" applyAlignment="1">
      <alignment horizontal="left" vertical="top" wrapText="1" indent="1"/>
    </xf>
    <xf numFmtId="166" fontId="5" fillId="3" borderId="7" xfId="2" quotePrefix="1" applyNumberFormat="1" applyFont="1" applyFill="1" applyBorder="1" applyAlignment="1">
      <alignment horizontal="right" vertical="center" wrapText="1" indent="1"/>
    </xf>
    <xf numFmtId="49" fontId="20" fillId="3" borderId="50" xfId="0" applyNumberFormat="1" applyFont="1" applyFill="1" applyBorder="1" applyAlignment="1">
      <alignment horizontal="left" vertical="top" wrapText="1" indent="1"/>
    </xf>
    <xf numFmtId="166" fontId="19" fillId="3" borderId="31" xfId="2" applyNumberFormat="1" applyFont="1" applyFill="1" applyBorder="1" applyAlignment="1">
      <alignment horizontal="right" vertical="center" wrapText="1" indent="1"/>
    </xf>
    <xf numFmtId="166" fontId="19" fillId="0" borderId="31" xfId="2" applyNumberFormat="1" applyFont="1" applyBorder="1" applyAlignment="1">
      <alignment horizontal="right" vertical="center" wrapText="1" indent="1"/>
    </xf>
    <xf numFmtId="166" fontId="19" fillId="3" borderId="31" xfId="0" applyNumberFormat="1" applyFont="1" applyFill="1" applyBorder="1" applyAlignment="1">
      <alignment horizontal="right" vertical="center" wrapText="1" indent="1"/>
    </xf>
    <xf numFmtId="49" fontId="19" fillId="3" borderId="101" xfId="0" applyNumberFormat="1" applyFont="1" applyFill="1" applyBorder="1" applyAlignment="1">
      <alignment horizontal="left" vertical="top" wrapText="1" indent="1"/>
    </xf>
    <xf numFmtId="49" fontId="19" fillId="3" borderId="102" xfId="0" applyNumberFormat="1" applyFont="1" applyFill="1" applyBorder="1" applyAlignment="1">
      <alignment horizontal="left" vertical="top" wrapText="1" indent="1"/>
    </xf>
    <xf numFmtId="168" fontId="19" fillId="3" borderId="103" xfId="1" applyNumberFormat="1" applyFont="1" applyFill="1" applyBorder="1" applyAlignment="1">
      <alignment horizontal="right" vertical="center" wrapText="1" indent="1"/>
    </xf>
    <xf numFmtId="168" fontId="19" fillId="3" borderId="103" xfId="0" applyNumberFormat="1" applyFont="1" applyFill="1" applyBorder="1" applyAlignment="1">
      <alignment horizontal="right" vertical="center" wrapText="1" indent="1"/>
    </xf>
    <xf numFmtId="49" fontId="20" fillId="3" borderId="101" xfId="0" applyNumberFormat="1" applyFont="1" applyFill="1" applyBorder="1" applyAlignment="1">
      <alignment horizontal="left" vertical="top" wrapText="1" indent="1"/>
    </xf>
    <xf numFmtId="49" fontId="20" fillId="3" borderId="104" xfId="0" applyNumberFormat="1" applyFont="1" applyFill="1" applyBorder="1" applyAlignment="1">
      <alignment horizontal="left" vertical="top" wrapText="1" indent="1"/>
    </xf>
    <xf numFmtId="49" fontId="19" fillId="3" borderId="105" xfId="0" applyNumberFormat="1" applyFont="1" applyFill="1" applyBorder="1" applyAlignment="1">
      <alignment horizontal="left" vertical="top" wrapText="1" indent="2"/>
    </xf>
    <xf numFmtId="166" fontId="19" fillId="3" borderId="106" xfId="2" applyNumberFormat="1" applyFont="1" applyFill="1" applyBorder="1" applyAlignment="1">
      <alignment horizontal="right" vertical="center" wrapText="1" indent="1"/>
    </xf>
    <xf numFmtId="166" fontId="19" fillId="3" borderId="106" xfId="0" applyNumberFormat="1" applyFont="1" applyFill="1" applyBorder="1" applyAlignment="1">
      <alignment horizontal="right" vertical="center" wrapText="1" indent="1"/>
    </xf>
    <xf numFmtId="49" fontId="20" fillId="3" borderId="18" xfId="0" applyNumberFormat="1" applyFont="1" applyFill="1" applyBorder="1" applyAlignment="1">
      <alignment horizontal="left" vertical="top" wrapText="1" indent="1"/>
    </xf>
    <xf numFmtId="49" fontId="19" fillId="4" borderId="0" xfId="0" applyNumberFormat="1" applyFont="1" applyFill="1" applyAlignment="1">
      <alignment horizontal="left" vertical="top" wrapText="1" indent="1"/>
    </xf>
    <xf numFmtId="49" fontId="19" fillId="3" borderId="30" xfId="0" applyNumberFormat="1" applyFont="1" applyFill="1" applyBorder="1" applyAlignment="1">
      <alignment horizontal="left" vertical="top" wrapText="1" indent="1"/>
    </xf>
    <xf numFmtId="49" fontId="19" fillId="3" borderId="107" xfId="0" applyNumberFormat="1" applyFont="1" applyFill="1" applyBorder="1" applyAlignment="1">
      <alignment horizontal="left" vertical="top" wrapText="1" indent="1"/>
    </xf>
    <xf numFmtId="165" fontId="19" fillId="3" borderId="108" xfId="1" quotePrefix="1" applyNumberFormat="1" applyFont="1" applyFill="1" applyBorder="1" applyAlignment="1">
      <alignment horizontal="right" vertical="center" wrapText="1" indent="1"/>
    </xf>
    <xf numFmtId="49" fontId="20" fillId="3" borderId="2" xfId="0" applyNumberFormat="1" applyFont="1" applyFill="1" applyBorder="1" applyAlignment="1">
      <alignment horizontal="left" vertical="top" wrapText="1" indent="1"/>
    </xf>
    <xf numFmtId="165" fontId="19" fillId="0" borderId="7" xfId="1" quotePrefix="1" applyNumberFormat="1" applyFont="1" applyFill="1" applyBorder="1" applyAlignment="1">
      <alignment horizontal="right" vertical="center" wrapText="1" indent="1"/>
    </xf>
    <xf numFmtId="165" fontId="19" fillId="3" borderId="7" xfId="1" quotePrefix="1" applyNumberFormat="1" applyFont="1" applyFill="1" applyBorder="1" applyAlignment="1">
      <alignment horizontal="right" vertical="center" wrapText="1" indent="1"/>
    </xf>
    <xf numFmtId="49" fontId="19" fillId="3" borderId="32" xfId="0" applyNumberFormat="1" applyFont="1" applyFill="1" applyBorder="1" applyAlignment="1">
      <alignment horizontal="left" vertical="top" wrapText="1" indent="1"/>
    </xf>
    <xf numFmtId="49" fontId="19" fillId="3" borderId="1" xfId="0" applyNumberFormat="1" applyFont="1" applyFill="1" applyBorder="1" applyAlignment="1">
      <alignment horizontal="left" vertical="top" wrapText="1" indent="1"/>
    </xf>
    <xf numFmtId="49" fontId="20" fillId="3" borderId="35" xfId="0" applyNumberFormat="1" applyFont="1" applyFill="1" applyBorder="1" applyAlignment="1">
      <alignment horizontal="left" vertical="top" wrapText="1" indent="1"/>
    </xf>
    <xf numFmtId="168" fontId="19" fillId="3" borderId="7" xfId="1" quotePrefix="1" applyNumberFormat="1" applyFont="1" applyFill="1" applyBorder="1" applyAlignment="1">
      <alignment horizontal="right" vertical="center" wrapText="1" indent="1"/>
    </xf>
    <xf numFmtId="49" fontId="19" fillId="3" borderId="28" xfId="0" applyNumberFormat="1" applyFont="1" applyFill="1" applyBorder="1" applyAlignment="1">
      <alignment horizontal="left" vertical="top" wrapText="1" indent="1"/>
    </xf>
    <xf numFmtId="49" fontId="20" fillId="3" borderId="1" xfId="0" applyNumberFormat="1" applyFont="1" applyFill="1" applyBorder="1" applyAlignment="1">
      <alignment horizontal="left" vertical="top" wrapText="1" indent="1"/>
    </xf>
    <xf numFmtId="168" fontId="19" fillId="3" borderId="7" xfId="1" applyNumberFormat="1" applyFont="1" applyFill="1" applyBorder="1" applyAlignment="1">
      <alignment horizontal="right" vertical="center" wrapText="1" indent="1"/>
    </xf>
    <xf numFmtId="168" fontId="19" fillId="0" borderId="7" xfId="1" applyNumberFormat="1" applyFont="1" applyFill="1" applyBorder="1" applyAlignment="1">
      <alignment horizontal="right" vertical="center" wrapText="1" indent="1"/>
    </xf>
    <xf numFmtId="168" fontId="19" fillId="3" borderId="7" xfId="0" applyNumberFormat="1" applyFont="1" applyFill="1" applyBorder="1" applyAlignment="1">
      <alignment horizontal="right" vertical="center" wrapText="1" indent="1"/>
    </xf>
    <xf numFmtId="49" fontId="19" fillId="3" borderId="31" xfId="0" applyNumberFormat="1" applyFont="1" applyFill="1" applyBorder="1" applyAlignment="1">
      <alignment horizontal="left" vertical="top" wrapText="1" indent="1"/>
    </xf>
    <xf numFmtId="168" fontId="19" fillId="0" borderId="7" xfId="1" quotePrefix="1" applyNumberFormat="1" applyFont="1" applyFill="1" applyBorder="1" applyAlignment="1">
      <alignment horizontal="right" vertical="center" wrapText="1" indent="1"/>
    </xf>
    <xf numFmtId="167" fontId="18" fillId="0" borderId="7" xfId="0" applyNumberFormat="1" applyFont="1" applyBorder="1" applyAlignment="1">
      <alignment horizontal="right" vertical="center" wrapText="1" indent="1"/>
    </xf>
    <xf numFmtId="49" fontId="19" fillId="3" borderId="40" xfId="0" applyNumberFormat="1" applyFont="1" applyFill="1" applyBorder="1" applyAlignment="1">
      <alignment horizontal="left" vertical="top" wrapText="1" indent="2"/>
    </xf>
    <xf numFmtId="165" fontId="19" fillId="0" borderId="109" xfId="1" quotePrefix="1" applyNumberFormat="1" applyFont="1" applyFill="1" applyBorder="1" applyAlignment="1">
      <alignment horizontal="right" vertical="center" wrapText="1" indent="1"/>
    </xf>
    <xf numFmtId="165" fontId="19" fillId="3" borderId="109" xfId="1" quotePrefix="1" applyNumberFormat="1" applyFont="1" applyFill="1" applyBorder="1" applyAlignment="1">
      <alignment horizontal="right" vertical="center" wrapText="1" indent="1"/>
    </xf>
    <xf numFmtId="49" fontId="19" fillId="3" borderId="110" xfId="0" applyNumberFormat="1" applyFont="1" applyFill="1" applyBorder="1" applyAlignment="1">
      <alignment horizontal="left" vertical="top" wrapText="1" indent="1"/>
    </xf>
    <xf numFmtId="49" fontId="19" fillId="3" borderId="111" xfId="0" applyNumberFormat="1" applyFont="1" applyFill="1" applyBorder="1" applyAlignment="1">
      <alignment horizontal="left" vertical="top" wrapText="1" indent="1"/>
    </xf>
    <xf numFmtId="49" fontId="19" fillId="3" borderId="112" xfId="0" applyNumberFormat="1" applyFont="1" applyFill="1" applyBorder="1" applyAlignment="1">
      <alignment horizontal="right" vertical="center" wrapText="1" indent="1"/>
    </xf>
    <xf numFmtId="49" fontId="19" fillId="3" borderId="113" xfId="0" applyNumberFormat="1" applyFont="1" applyFill="1" applyBorder="1" applyAlignment="1">
      <alignment horizontal="right" vertical="center" wrapText="1" indent="1"/>
    </xf>
    <xf numFmtId="49" fontId="20" fillId="3" borderId="114" xfId="0" applyNumberFormat="1" applyFont="1" applyFill="1" applyBorder="1" applyAlignment="1">
      <alignment horizontal="left" vertical="top" wrapText="1" indent="1"/>
    </xf>
    <xf numFmtId="2" fontId="5" fillId="0" borderId="21" xfId="0" applyNumberFormat="1" applyFont="1" applyBorder="1" applyAlignment="1">
      <alignment horizontal="right" vertical="center" indent="1"/>
    </xf>
    <xf numFmtId="0" fontId="5" fillId="0" borderId="8" xfId="0" applyFont="1" applyBorder="1" applyAlignment="1">
      <alignment horizontal="center" vertical="center"/>
    </xf>
    <xf numFmtId="49" fontId="19" fillId="3" borderId="115" xfId="0" applyNumberFormat="1" applyFont="1" applyFill="1" applyBorder="1" applyAlignment="1">
      <alignment horizontal="left" vertical="top" wrapText="1" indent="1"/>
    </xf>
    <xf numFmtId="49" fontId="19" fillId="3" borderId="116" xfId="0" applyNumberFormat="1" applyFont="1" applyFill="1" applyBorder="1" applyAlignment="1">
      <alignment horizontal="left" vertical="top" wrapText="1" indent="1"/>
    </xf>
    <xf numFmtId="49" fontId="20" fillId="3" borderId="117" xfId="0" applyNumberFormat="1" applyFont="1" applyFill="1" applyBorder="1" applyAlignment="1">
      <alignment horizontal="left" vertical="top" wrapText="1" indent="1"/>
    </xf>
    <xf numFmtId="49" fontId="20" fillId="3" borderId="118" xfId="0" applyNumberFormat="1" applyFont="1" applyFill="1" applyBorder="1" applyAlignment="1">
      <alignment horizontal="left" vertical="top" wrapText="1" indent="1"/>
    </xf>
    <xf numFmtId="49" fontId="20" fillId="3" borderId="119" xfId="0" applyNumberFormat="1" applyFont="1" applyFill="1" applyBorder="1" applyAlignment="1">
      <alignment horizontal="left" vertical="top" wrapText="1" indent="1"/>
    </xf>
    <xf numFmtId="49" fontId="19" fillId="3" borderId="120" xfId="0" applyNumberFormat="1" applyFont="1" applyFill="1" applyBorder="1" applyAlignment="1">
      <alignment horizontal="left" vertical="top" wrapText="1" indent="1"/>
    </xf>
    <xf numFmtId="49" fontId="19" fillId="0" borderId="59" xfId="0" applyNumberFormat="1" applyFont="1" applyBorder="1" applyAlignment="1">
      <alignment horizontal="left" vertical="top" wrapText="1" indent="1"/>
    </xf>
    <xf numFmtId="166" fontId="19" fillId="0" borderId="108" xfId="2" applyNumberFormat="1" applyFont="1" applyFill="1" applyBorder="1" applyAlignment="1">
      <alignment horizontal="right" vertical="center" wrapText="1" indent="1"/>
    </xf>
    <xf numFmtId="3" fontId="19" fillId="0" borderId="121" xfId="0" applyNumberFormat="1" applyFont="1" applyBorder="1" applyAlignment="1">
      <alignment horizontal="right" vertical="center" wrapText="1" indent="1"/>
    </xf>
    <xf numFmtId="49" fontId="20" fillId="3" borderId="122" xfId="0" applyNumberFormat="1" applyFont="1" applyFill="1" applyBorder="1" applyAlignment="1">
      <alignment horizontal="left" vertical="top" wrapText="1" indent="1"/>
    </xf>
    <xf numFmtId="166" fontId="19" fillId="0" borderId="21" xfId="2" applyNumberFormat="1" applyFont="1" applyFill="1" applyBorder="1" applyAlignment="1">
      <alignment horizontal="right" vertical="center" wrapText="1" indent="1"/>
    </xf>
    <xf numFmtId="169" fontId="5" fillId="0" borderId="7" xfId="0" applyNumberFormat="1" applyFont="1" applyBorder="1" applyAlignment="1">
      <alignment horizontal="right" vertical="center" wrapText="1" indent="1"/>
    </xf>
    <xf numFmtId="167" fontId="19" fillId="0" borderId="21" xfId="0" applyNumberFormat="1" applyFont="1" applyBorder="1" applyAlignment="1">
      <alignment horizontal="right" vertical="center" wrapText="1" indent="1"/>
    </xf>
    <xf numFmtId="49" fontId="20" fillId="3" borderId="123" xfId="0" applyNumberFormat="1" applyFont="1" applyFill="1" applyBorder="1" applyAlignment="1">
      <alignment horizontal="left" vertical="top" wrapText="1" indent="1"/>
    </xf>
    <xf numFmtId="49" fontId="19" fillId="3" borderId="2" xfId="0" applyNumberFormat="1" applyFont="1" applyFill="1" applyBorder="1" applyAlignment="1">
      <alignment horizontal="left" vertical="top" wrapText="1" indent="1"/>
    </xf>
    <xf numFmtId="166" fontId="5" fillId="0" borderId="7" xfId="0" applyNumberFormat="1" applyFont="1" applyBorder="1" applyAlignment="1">
      <alignment horizontal="right" vertical="center" wrapText="1" indent="1"/>
    </xf>
    <xf numFmtId="1" fontId="5" fillId="0" borderId="7" xfId="0" applyNumberFormat="1" applyFont="1" applyBorder="1" applyAlignment="1">
      <alignment horizontal="right" vertical="center" wrapText="1" indent="1"/>
    </xf>
    <xf numFmtId="0" fontId="5" fillId="0" borderId="7" xfId="0" applyFont="1" applyBorder="1" applyAlignment="1">
      <alignment horizontal="right" vertical="center" wrapText="1" indent="1"/>
    </xf>
    <xf numFmtId="3" fontId="5" fillId="0" borderId="7" xfId="0" applyNumberFormat="1" applyFont="1" applyBorder="1" applyAlignment="1">
      <alignment horizontal="right" vertical="center" wrapText="1" indent="1"/>
    </xf>
    <xf numFmtId="49" fontId="20" fillId="3" borderId="43" xfId="0" applyNumberFormat="1" applyFont="1" applyFill="1" applyBorder="1" applyAlignment="1">
      <alignment horizontal="left" vertical="top" wrapText="1" indent="1"/>
    </xf>
    <xf numFmtId="49" fontId="20" fillId="3" borderId="124" xfId="0" applyNumberFormat="1" applyFont="1" applyFill="1" applyBorder="1" applyAlignment="1">
      <alignment horizontal="left" vertical="top" wrapText="1" indent="1"/>
    </xf>
    <xf numFmtId="166" fontId="5" fillId="0" borderId="109" xfId="0" applyNumberFormat="1" applyFont="1" applyBorder="1" applyAlignment="1">
      <alignment horizontal="right" vertical="center" wrapText="1" indent="1"/>
    </xf>
    <xf numFmtId="49" fontId="19" fillId="0" borderId="30" xfId="0" applyNumberFormat="1" applyFont="1" applyBorder="1" applyAlignment="1">
      <alignment horizontal="left" vertical="top" wrapText="1" indent="1"/>
    </xf>
    <xf numFmtId="0" fontId="19" fillId="0" borderId="9" xfId="0" applyFont="1" applyBorder="1" applyAlignment="1">
      <alignment horizontal="left" vertical="top" indent="1"/>
    </xf>
    <xf numFmtId="167" fontId="19" fillId="3" borderId="21" xfId="0" applyNumberFormat="1" applyFont="1" applyFill="1" applyBorder="1" applyAlignment="1">
      <alignment horizontal="right" vertical="center" wrapText="1" indent="1"/>
    </xf>
    <xf numFmtId="166" fontId="5" fillId="0" borderId="21" xfId="0" applyNumberFormat="1" applyFont="1" applyBorder="1" applyAlignment="1">
      <alignment horizontal="right" vertical="center" wrapText="1" indent="1"/>
    </xf>
    <xf numFmtId="1" fontId="19" fillId="3" borderId="21" xfId="0" quotePrefix="1" applyNumberFormat="1" applyFont="1" applyFill="1" applyBorder="1" applyAlignment="1">
      <alignment horizontal="right" vertical="center" wrapText="1" indent="1"/>
    </xf>
    <xf numFmtId="1" fontId="19" fillId="3" borderId="21" xfId="0" applyNumberFormat="1" applyFont="1" applyFill="1" applyBorder="1" applyAlignment="1">
      <alignment horizontal="right" vertical="center" wrapText="1" indent="1"/>
    </xf>
    <xf numFmtId="0" fontId="17" fillId="0" borderId="11" xfId="0" applyFont="1" applyBorder="1" applyAlignment="1">
      <alignment horizontal="left" vertical="top" indent="1"/>
    </xf>
    <xf numFmtId="0" fontId="18" fillId="0" borderId="19" xfId="0" applyFont="1" applyBorder="1" applyAlignment="1">
      <alignment horizontal="left" vertical="top" indent="1"/>
    </xf>
    <xf numFmtId="49" fontId="18" fillId="3" borderId="21" xfId="0" applyNumberFormat="1" applyFont="1" applyFill="1" applyBorder="1" applyAlignment="1">
      <alignment horizontal="left" vertical="top" wrapText="1" indent="1"/>
    </xf>
    <xf numFmtId="1" fontId="18" fillId="3" borderId="21" xfId="0" applyNumberFormat="1" applyFont="1" applyFill="1" applyBorder="1" applyAlignment="1">
      <alignment horizontal="right" vertical="center" wrapText="1" indent="1"/>
    </xf>
    <xf numFmtId="3" fontId="18" fillId="3" borderId="21" xfId="0" applyNumberFormat="1" applyFont="1" applyFill="1" applyBorder="1" applyAlignment="1">
      <alignment horizontal="right" vertical="center" wrapText="1" indent="1"/>
    </xf>
    <xf numFmtId="0" fontId="17" fillId="0" borderId="22" xfId="0" applyFont="1" applyBorder="1" applyAlignment="1">
      <alignment horizontal="left" vertical="top" indent="1"/>
    </xf>
    <xf numFmtId="49" fontId="18" fillId="3" borderId="21" xfId="0" applyNumberFormat="1" applyFont="1" applyFill="1" applyBorder="1" applyAlignment="1">
      <alignment horizontal="left" vertical="top" wrapText="1" indent="2"/>
    </xf>
    <xf numFmtId="0" fontId="19" fillId="3" borderId="21" xfId="0" quotePrefix="1" applyFont="1" applyFill="1" applyBorder="1" applyAlignment="1">
      <alignment horizontal="right" vertical="center" wrapText="1" indent="1"/>
    </xf>
    <xf numFmtId="0" fontId="19" fillId="3" borderId="21" xfId="0" applyFont="1" applyFill="1" applyBorder="1" applyAlignment="1">
      <alignment horizontal="right" vertical="center" wrapText="1" indent="1"/>
    </xf>
    <xf numFmtId="49" fontId="20" fillId="3" borderId="58" xfId="0" applyNumberFormat="1" applyFont="1" applyFill="1" applyBorder="1" applyAlignment="1">
      <alignment horizontal="left" vertical="top" wrapText="1" indent="1"/>
    </xf>
    <xf numFmtId="49" fontId="19" fillId="4" borderId="57" xfId="0" applyNumberFormat="1" applyFont="1" applyFill="1" applyBorder="1" applyAlignment="1">
      <alignment horizontal="left" vertical="top" wrapText="1" indent="1"/>
    </xf>
    <xf numFmtId="0" fontId="5" fillId="4" borderId="32" xfId="0" applyFont="1" applyFill="1" applyBorder="1" applyAlignment="1">
      <alignment horizontal="right" vertical="center" wrapText="1" indent="1"/>
    </xf>
    <xf numFmtId="0" fontId="27" fillId="4" borderId="32" xfId="0" applyFont="1" applyFill="1" applyBorder="1" applyAlignment="1">
      <alignment horizontal="right" vertical="center" wrapText="1" indent="1"/>
    </xf>
    <xf numFmtId="0" fontId="19" fillId="0" borderId="9" xfId="0" applyFont="1" applyBorder="1" applyAlignment="1">
      <alignment horizontal="left" vertical="top" wrapText="1" indent="1"/>
    </xf>
    <xf numFmtId="9" fontId="19" fillId="0" borderId="21" xfId="2" applyFont="1" applyFill="1" applyBorder="1" applyAlignment="1">
      <alignment horizontal="right" vertical="center" wrapText="1" indent="1"/>
    </xf>
    <xf numFmtId="9" fontId="5" fillId="0" borderId="21" xfId="0" applyNumberFormat="1" applyFont="1" applyBorder="1" applyAlignment="1">
      <alignment horizontal="right" vertical="center" wrapText="1" indent="1"/>
    </xf>
    <xf numFmtId="0" fontId="5" fillId="0" borderId="75" xfId="0" applyFont="1" applyBorder="1" applyAlignment="1">
      <alignment horizontal="right" vertical="center" wrapText="1" indent="1"/>
    </xf>
    <xf numFmtId="0" fontId="20" fillId="0" borderId="2" xfId="0" applyFont="1" applyBorder="1" applyAlignment="1">
      <alignment horizontal="left" vertical="top" wrapText="1" indent="1"/>
    </xf>
    <xf numFmtId="170" fontId="19" fillId="0" borderId="7" xfId="1" applyNumberFormat="1" applyFont="1" applyFill="1" applyBorder="1" applyAlignment="1">
      <alignment horizontal="right" vertical="center" wrapText="1" indent="1"/>
    </xf>
    <xf numFmtId="0" fontId="20" fillId="0" borderId="86" xfId="0" applyFont="1" applyBorder="1" applyAlignment="1">
      <alignment horizontal="left" vertical="top" indent="1"/>
    </xf>
    <xf numFmtId="0" fontId="20" fillId="0" borderId="97" xfId="0" applyFont="1" applyBorder="1" applyAlignment="1">
      <alignment horizontal="left" vertical="top" indent="1"/>
    </xf>
    <xf numFmtId="165" fontId="19" fillId="4" borderId="32" xfId="1" applyNumberFormat="1" applyFont="1" applyFill="1" applyBorder="1" applyAlignment="1">
      <alignment horizontal="right" vertical="center" wrapText="1" indent="1"/>
    </xf>
    <xf numFmtId="165" fontId="28" fillId="4" borderId="32" xfId="1" applyNumberFormat="1" applyFont="1" applyFill="1" applyBorder="1" applyAlignment="1">
      <alignment horizontal="right" vertical="center" wrapText="1" indent="1"/>
    </xf>
    <xf numFmtId="49" fontId="19" fillId="4" borderId="0" xfId="0" applyNumberFormat="1" applyFont="1" applyFill="1" applyAlignment="1">
      <alignment horizontal="center" vertical="center" wrapText="1"/>
    </xf>
    <xf numFmtId="0" fontId="19" fillId="0" borderId="36" xfId="0" applyFont="1" applyBorder="1" applyAlignment="1">
      <alignment horizontal="left" vertical="top" indent="1"/>
    </xf>
    <xf numFmtId="0" fontId="19" fillId="0" borderId="20" xfId="0" applyFont="1" applyBorder="1" applyAlignment="1">
      <alignment horizontal="left" vertical="top" wrapText="1" indent="1"/>
    </xf>
    <xf numFmtId="166" fontId="19" fillId="0" borderId="31" xfId="2" applyNumberFormat="1" applyFont="1" applyFill="1" applyBorder="1" applyAlignment="1">
      <alignment horizontal="right" vertical="center" wrapText="1" indent="1"/>
    </xf>
    <xf numFmtId="9" fontId="19" fillId="0" borderId="7" xfId="2" applyFont="1" applyFill="1" applyBorder="1" applyAlignment="1">
      <alignment horizontal="right" vertical="center" wrapText="1" indent="1"/>
    </xf>
    <xf numFmtId="9" fontId="19" fillId="0" borderId="31" xfId="2" applyFont="1" applyFill="1" applyBorder="1" applyAlignment="1">
      <alignment horizontal="right" vertical="center" wrapText="1" indent="1"/>
    </xf>
    <xf numFmtId="0" fontId="19" fillId="0" borderId="37" xfId="0" applyFont="1" applyBorder="1" applyAlignment="1">
      <alignment horizontal="left" vertical="top" wrapText="1" indent="1"/>
    </xf>
    <xf numFmtId="49" fontId="19" fillId="3" borderId="103" xfId="0" applyNumberFormat="1" applyFont="1" applyFill="1" applyBorder="1" applyAlignment="1">
      <alignment horizontal="left" vertical="top" wrapText="1" indent="1"/>
    </xf>
    <xf numFmtId="9" fontId="19" fillId="0" borderId="103" xfId="2" applyFont="1" applyFill="1" applyBorder="1" applyAlignment="1">
      <alignment horizontal="right" vertical="center" wrapText="1" indent="1"/>
    </xf>
    <xf numFmtId="170" fontId="19" fillId="0" borderId="7" xfId="1" quotePrefix="1" applyNumberFormat="1" applyFont="1" applyFill="1" applyBorder="1" applyAlignment="1">
      <alignment horizontal="right" vertical="center" wrapText="1" indent="1"/>
    </xf>
    <xf numFmtId="0" fontId="20" fillId="0" borderId="23" xfId="0" applyFont="1" applyBorder="1" applyAlignment="1">
      <alignment horizontal="left" vertical="top" wrapText="1" indent="1"/>
    </xf>
    <xf numFmtId="49" fontId="19" fillId="3" borderId="126" xfId="0" applyNumberFormat="1" applyFont="1" applyFill="1" applyBorder="1" applyAlignment="1">
      <alignment horizontal="left" vertical="top" wrapText="1" indent="1"/>
    </xf>
    <xf numFmtId="49" fontId="19" fillId="3" borderId="127" xfId="0" applyNumberFormat="1" applyFont="1" applyFill="1" applyBorder="1" applyAlignment="1">
      <alignment horizontal="left" vertical="top" wrapText="1" indent="1"/>
    </xf>
    <xf numFmtId="49" fontId="19" fillId="3" borderId="127" xfId="0" applyNumberFormat="1" applyFont="1" applyFill="1" applyBorder="1" applyAlignment="1">
      <alignment horizontal="right" vertical="center" wrapText="1" indent="1"/>
    </xf>
    <xf numFmtId="49" fontId="19" fillId="3" borderId="8" xfId="0" applyNumberFormat="1" applyFont="1" applyFill="1" applyBorder="1" applyAlignment="1">
      <alignment horizontal="left" vertical="top" wrapText="1" indent="2"/>
    </xf>
    <xf numFmtId="166" fontId="5" fillId="0" borderId="8" xfId="0" applyNumberFormat="1" applyFont="1" applyBorder="1" applyAlignment="1">
      <alignment horizontal="right" vertical="center" wrapText="1" indent="1"/>
    </xf>
    <xf numFmtId="49" fontId="19" fillId="3" borderId="8" xfId="0" applyNumberFormat="1" applyFont="1" applyFill="1" applyBorder="1" applyAlignment="1">
      <alignment horizontal="left" vertical="top" wrapText="1" indent="1"/>
    </xf>
    <xf numFmtId="0" fontId="5" fillId="0" borderId="8" xfId="0" applyFont="1" applyBorder="1" applyAlignment="1">
      <alignment horizontal="right" vertical="center" wrapText="1" indent="1"/>
    </xf>
    <xf numFmtId="3" fontId="5" fillId="0" borderId="8" xfId="0" applyNumberFormat="1" applyFont="1" applyBorder="1" applyAlignment="1">
      <alignment horizontal="right" vertical="center" wrapText="1" indent="1"/>
    </xf>
    <xf numFmtId="49" fontId="19" fillId="3" borderId="8" xfId="0" applyNumberFormat="1" applyFont="1" applyFill="1" applyBorder="1" applyAlignment="1">
      <alignment horizontal="left" vertical="top" wrapText="1" indent="3"/>
    </xf>
    <xf numFmtId="49" fontId="19" fillId="3" borderId="8" xfId="0" applyNumberFormat="1" applyFont="1" applyFill="1" applyBorder="1" applyAlignment="1">
      <alignment horizontal="right" vertical="center" wrapText="1" indent="1"/>
    </xf>
    <xf numFmtId="49" fontId="19" fillId="0" borderId="1" xfId="0" applyNumberFormat="1" applyFont="1" applyBorder="1" applyAlignment="1">
      <alignment horizontal="left" vertical="top" wrapText="1" indent="1"/>
    </xf>
    <xf numFmtId="3" fontId="19" fillId="3" borderId="8" xfId="0" applyNumberFormat="1" applyFont="1" applyFill="1" applyBorder="1" applyAlignment="1">
      <alignment horizontal="right" vertical="center" wrapText="1" indent="1"/>
    </xf>
    <xf numFmtId="49" fontId="20" fillId="0" borderId="1" xfId="0" applyNumberFormat="1" applyFont="1" applyBorder="1" applyAlignment="1">
      <alignment horizontal="left" vertical="top" wrapText="1" indent="1"/>
    </xf>
    <xf numFmtId="166" fontId="19" fillId="3" borderId="8" xfId="2" applyNumberFormat="1" applyFont="1" applyFill="1" applyBorder="1" applyAlignment="1">
      <alignment horizontal="right" vertical="center" wrapText="1" indent="1"/>
    </xf>
    <xf numFmtId="49" fontId="20" fillId="0" borderId="35" xfId="0" applyNumberFormat="1" applyFont="1" applyBorder="1" applyAlignment="1">
      <alignment horizontal="left" vertical="top" wrapText="1" indent="1"/>
    </xf>
    <xf numFmtId="49" fontId="19" fillId="0" borderId="8" xfId="0" applyNumberFormat="1" applyFont="1" applyBorder="1" applyAlignment="1">
      <alignment horizontal="right" vertical="center" wrapText="1" indent="1"/>
    </xf>
    <xf numFmtId="10" fontId="5" fillId="3" borderId="8" xfId="0" quotePrefix="1" applyNumberFormat="1" applyFont="1" applyFill="1" applyBorder="1" applyAlignment="1">
      <alignment horizontal="right" vertical="center" wrapText="1" indent="1"/>
    </xf>
    <xf numFmtId="166" fontId="5" fillId="3" borderId="8" xfId="0" applyNumberFormat="1" applyFont="1" applyFill="1" applyBorder="1" applyAlignment="1">
      <alignment horizontal="right" vertical="center" wrapText="1" indent="1"/>
    </xf>
    <xf numFmtId="9" fontId="5" fillId="3" borderId="8" xfId="0" applyNumberFormat="1" applyFont="1" applyFill="1" applyBorder="1" applyAlignment="1">
      <alignment horizontal="right" vertical="center" wrapText="1" indent="1"/>
    </xf>
    <xf numFmtId="0" fontId="5" fillId="0" borderId="8" xfId="0" quotePrefix="1" applyFont="1" applyBorder="1" applyAlignment="1">
      <alignment horizontal="right" vertical="center" indent="1"/>
    </xf>
    <xf numFmtId="9" fontId="5" fillId="0" borderId="8" xfId="0" applyNumberFormat="1" applyFont="1" applyBorder="1" applyAlignment="1">
      <alignment horizontal="right" vertical="center" wrapText="1" indent="1"/>
    </xf>
    <xf numFmtId="49" fontId="20" fillId="3" borderId="129" xfId="0" applyNumberFormat="1" applyFont="1" applyFill="1" applyBorder="1" applyAlignment="1">
      <alignment horizontal="left" vertical="top" wrapText="1" indent="1"/>
    </xf>
    <xf numFmtId="49" fontId="19" fillId="3" borderId="128" xfId="0" applyNumberFormat="1" applyFont="1" applyFill="1" applyBorder="1" applyAlignment="1">
      <alignment horizontal="left" vertical="top" wrapText="1" indent="1"/>
    </xf>
    <xf numFmtId="167" fontId="19" fillId="3" borderId="128" xfId="0" applyNumberFormat="1" applyFont="1" applyFill="1" applyBorder="1" applyAlignment="1">
      <alignment horizontal="right" vertical="center" wrapText="1" indent="1"/>
    </xf>
    <xf numFmtId="3" fontId="19" fillId="3" borderId="128" xfId="0" applyNumberFormat="1" applyFont="1" applyFill="1" applyBorder="1" applyAlignment="1">
      <alignment horizontal="right" vertical="center" wrapText="1" indent="1"/>
    </xf>
    <xf numFmtId="49" fontId="19" fillId="0" borderId="125" xfId="0" applyNumberFormat="1" applyFont="1" applyBorder="1" applyAlignment="1">
      <alignment horizontal="center" vertical="center" wrapText="1"/>
    </xf>
    <xf numFmtId="49" fontId="19" fillId="4" borderId="1" xfId="0" applyNumberFormat="1" applyFont="1" applyFill="1" applyBorder="1" applyAlignment="1">
      <alignment horizontal="left" vertical="top" wrapText="1" indent="1"/>
    </xf>
    <xf numFmtId="0" fontId="5" fillId="4" borderId="1" xfId="0" quotePrefix="1" applyFont="1" applyFill="1" applyBorder="1" applyAlignment="1">
      <alignment horizontal="right" vertical="center" indent="1"/>
    </xf>
    <xf numFmtId="3" fontId="5" fillId="4" borderId="1" xfId="0" applyNumberFormat="1" applyFont="1" applyFill="1" applyBorder="1" applyAlignment="1">
      <alignment horizontal="right" vertical="center" wrapText="1" indent="1"/>
    </xf>
    <xf numFmtId="0" fontId="5" fillId="4" borderId="2" xfId="0" applyFont="1" applyFill="1" applyBorder="1" applyAlignment="1">
      <alignment horizontal="center" vertical="center"/>
    </xf>
    <xf numFmtId="167" fontId="19" fillId="3" borderId="127" xfId="0" applyNumberFormat="1" applyFont="1" applyFill="1" applyBorder="1" applyAlignment="1">
      <alignment horizontal="right" vertical="center" wrapText="1" indent="1"/>
    </xf>
    <xf numFmtId="167" fontId="19" fillId="0" borderId="8" xfId="0" applyNumberFormat="1" applyFont="1" applyBorder="1" applyAlignment="1">
      <alignment horizontal="right" vertical="center" wrapText="1" indent="1"/>
    </xf>
    <xf numFmtId="0" fontId="0" fillId="0" borderId="0" xfId="0" applyAlignment="1">
      <alignment horizontal="right" indent="1"/>
    </xf>
    <xf numFmtId="0" fontId="29" fillId="0" borderId="0" xfId="0" applyFont="1" applyAlignment="1">
      <alignment horizontal="left" vertical="center" indent="1"/>
    </xf>
    <xf numFmtId="0" fontId="30" fillId="0" borderId="0" xfId="0" applyFont="1" applyAlignment="1">
      <alignment horizontal="left" vertical="center" indent="1"/>
    </xf>
    <xf numFmtId="166" fontId="31" fillId="0" borderId="0" xfId="2" applyNumberFormat="1" applyFont="1" applyAlignment="1">
      <alignment horizontal="center" vertical="center"/>
    </xf>
    <xf numFmtId="0" fontId="30" fillId="0" borderId="0" xfId="0" applyFont="1" applyAlignment="1">
      <alignment horizontal="right" vertical="center" indent="1"/>
    </xf>
    <xf numFmtId="0" fontId="30" fillId="0" borderId="0" xfId="0" applyFont="1" applyAlignment="1">
      <alignment horizontal="center" vertical="center"/>
    </xf>
    <xf numFmtId="0" fontId="30" fillId="0" borderId="0" xfId="0" applyFont="1" applyAlignment="1">
      <alignment horizontal="right" vertical="center" indent="2"/>
    </xf>
    <xf numFmtId="0" fontId="30" fillId="3" borderId="0" xfId="0" applyFont="1" applyFill="1" applyAlignment="1">
      <alignment horizontal="left" vertical="top"/>
    </xf>
    <xf numFmtId="0" fontId="30" fillId="3" borderId="0" xfId="0" applyFont="1" applyFill="1" applyAlignment="1">
      <alignment vertical="top"/>
    </xf>
    <xf numFmtId="0" fontId="32" fillId="3" borderId="0" xfId="0" applyFont="1" applyFill="1" applyAlignment="1">
      <alignment horizontal="left" vertical="top" indent="1"/>
    </xf>
    <xf numFmtId="0" fontId="33" fillId="0" borderId="0" xfId="2" applyNumberFormat="1" applyFont="1" applyAlignment="1">
      <alignment horizontal="center" wrapText="1"/>
    </xf>
    <xf numFmtId="0" fontId="34" fillId="3" borderId="0" xfId="2" applyNumberFormat="1" applyFont="1" applyFill="1" applyAlignment="1">
      <alignment horizontal="center" wrapText="1"/>
    </xf>
    <xf numFmtId="0" fontId="32" fillId="3" borderId="0" xfId="0" applyFont="1" applyFill="1" applyAlignment="1">
      <alignment horizontal="center" vertical="top"/>
    </xf>
    <xf numFmtId="0" fontId="35" fillId="0" borderId="0" xfId="2" applyNumberFormat="1" applyFont="1" applyAlignment="1">
      <alignment horizontal="center" wrapText="1"/>
    </xf>
    <xf numFmtId="0" fontId="36" fillId="0" borderId="0" xfId="2" applyNumberFormat="1" applyFont="1" applyAlignment="1">
      <alignment horizontal="center" wrapText="1"/>
    </xf>
    <xf numFmtId="49" fontId="37" fillId="0" borderId="0" xfId="0" applyNumberFormat="1" applyFont="1" applyAlignment="1">
      <alignment horizontal="left" vertical="top" indent="1"/>
    </xf>
    <xf numFmtId="49" fontId="38" fillId="2" borderId="0" xfId="0" applyNumberFormat="1" applyFont="1" applyFill="1" applyAlignment="1">
      <alignment horizontal="left" vertical="center" wrapText="1" indent="1"/>
    </xf>
    <xf numFmtId="49" fontId="39" fillId="2" borderId="0" xfId="0" applyNumberFormat="1" applyFont="1" applyFill="1" applyAlignment="1">
      <alignment horizontal="center" vertical="center" wrapText="1"/>
    </xf>
    <xf numFmtId="49" fontId="39" fillId="6" borderId="0" xfId="0" applyNumberFormat="1" applyFont="1" applyFill="1" applyAlignment="1">
      <alignment horizontal="center" vertical="center" wrapText="1"/>
    </xf>
    <xf numFmtId="0" fontId="40" fillId="0" borderId="0" xfId="0" applyFont="1" applyAlignment="1">
      <alignment horizontal="left" vertical="center"/>
    </xf>
    <xf numFmtId="49" fontId="41" fillId="0" borderId="0" xfId="0" applyNumberFormat="1" applyFont="1" applyAlignment="1">
      <alignment horizontal="center" vertical="center" wrapText="1"/>
    </xf>
    <xf numFmtId="0" fontId="5" fillId="0" borderId="8" xfId="0" applyFont="1" applyBorder="1" applyAlignment="1">
      <alignment horizontal="left" vertical="center" indent="1"/>
    </xf>
    <xf numFmtId="49" fontId="5" fillId="0" borderId="8" xfId="0" applyNumberFormat="1" applyFont="1" applyBorder="1" applyAlignment="1">
      <alignment horizontal="center" vertical="center"/>
    </xf>
    <xf numFmtId="9" fontId="5" fillId="3" borderId="8" xfId="2" applyFont="1" applyFill="1" applyBorder="1" applyAlignment="1">
      <alignment horizontal="center" vertical="center"/>
    </xf>
    <xf numFmtId="0" fontId="41" fillId="0" borderId="8" xfId="0" applyFont="1" applyBorder="1" applyAlignment="1">
      <alignment horizontal="center" vertical="center"/>
    </xf>
    <xf numFmtId="0" fontId="42" fillId="0" borderId="8" xfId="0" applyFont="1" applyBorder="1" applyAlignment="1">
      <alignment horizontal="center" vertical="center"/>
    </xf>
    <xf numFmtId="0" fontId="12" fillId="0" borderId="0" xfId="0" applyFont="1" applyAlignment="1">
      <alignment vertical="top"/>
    </xf>
    <xf numFmtId="0" fontId="5" fillId="0" borderId="8" xfId="0" quotePrefix="1" applyFont="1" applyBorder="1" applyAlignment="1">
      <alignment horizontal="center" vertical="center"/>
    </xf>
    <xf numFmtId="49" fontId="19" fillId="0" borderId="0" xfId="0" applyNumberFormat="1" applyFont="1" applyAlignment="1">
      <alignment horizontal="center" vertical="center" wrapText="1"/>
    </xf>
    <xf numFmtId="0" fontId="19" fillId="3" borderId="8" xfId="0" applyFont="1" applyFill="1" applyBorder="1" applyAlignment="1">
      <alignment horizontal="center" vertical="center"/>
    </xf>
    <xf numFmtId="49" fontId="24" fillId="0" borderId="0" xfId="0" applyNumberFormat="1" applyFont="1" applyAlignment="1">
      <alignment horizontal="left" vertical="top" indent="1"/>
    </xf>
    <xf numFmtId="0" fontId="43" fillId="0" borderId="0" xfId="0" applyFont="1" applyAlignment="1">
      <alignment horizontal="left" vertical="top"/>
    </xf>
    <xf numFmtId="49" fontId="24" fillId="5" borderId="8" xfId="0" applyNumberFormat="1" applyFont="1" applyFill="1" applyBorder="1" applyAlignment="1">
      <alignment horizontal="left" vertical="center" indent="1"/>
    </xf>
    <xf numFmtId="49" fontId="24" fillId="5" borderId="8" xfId="0" applyNumberFormat="1" applyFont="1" applyFill="1" applyBorder="1" applyAlignment="1">
      <alignment horizontal="center" vertical="center"/>
    </xf>
    <xf numFmtId="9" fontId="24" fillId="5" borderId="8" xfId="2" applyFont="1" applyFill="1" applyBorder="1" applyAlignment="1">
      <alignment horizontal="center" vertical="center"/>
    </xf>
    <xf numFmtId="49" fontId="44" fillId="3" borderId="0" xfId="0" applyNumberFormat="1" applyFont="1" applyFill="1" applyAlignment="1">
      <alignment horizontal="left" vertical="top" indent="1"/>
    </xf>
    <xf numFmtId="49" fontId="45" fillId="3" borderId="0" xfId="0" applyNumberFormat="1" applyFont="1" applyFill="1" applyAlignment="1">
      <alignment horizontal="left" vertical="center" indent="1"/>
    </xf>
    <xf numFmtId="0" fontId="46" fillId="3" borderId="0" xfId="0" applyFont="1" applyFill="1" applyAlignment="1">
      <alignment horizontal="center" vertical="center"/>
    </xf>
    <xf numFmtId="9" fontId="46" fillId="3" borderId="0" xfId="0" applyNumberFormat="1" applyFont="1" applyFill="1" applyAlignment="1">
      <alignment horizontal="center" vertical="center"/>
    </xf>
    <xf numFmtId="166" fontId="46" fillId="3" borderId="0" xfId="2" applyNumberFormat="1" applyFont="1" applyFill="1" applyAlignment="1">
      <alignment horizontal="center" vertical="center"/>
    </xf>
    <xf numFmtId="9" fontId="46" fillId="3" borderId="0" xfId="2" applyFont="1" applyFill="1" applyAlignment="1">
      <alignment horizontal="center" vertical="center"/>
    </xf>
    <xf numFmtId="0" fontId="47" fillId="3" borderId="0" xfId="0" applyFont="1" applyFill="1" applyAlignment="1">
      <alignment horizontal="left" vertical="top"/>
    </xf>
    <xf numFmtId="49" fontId="48" fillId="0" borderId="0" xfId="0" applyNumberFormat="1" applyFont="1" applyAlignment="1">
      <alignment horizontal="center" vertical="top" wrapText="1"/>
    </xf>
    <xf numFmtId="0" fontId="50" fillId="0" borderId="0" xfId="0" applyFont="1" applyAlignment="1">
      <alignment vertical="top"/>
    </xf>
    <xf numFmtId="0" fontId="51" fillId="0" borderId="0" xfId="0" applyFont="1" applyAlignment="1">
      <alignment vertical="top"/>
    </xf>
    <xf numFmtId="49" fontId="51" fillId="0" borderId="0" xfId="0" applyNumberFormat="1" applyFont="1" applyAlignment="1">
      <alignment horizontal="left" vertical="top" wrapText="1"/>
    </xf>
    <xf numFmtId="49" fontId="52" fillId="0" borderId="0" xfId="0" applyNumberFormat="1" applyFont="1" applyAlignment="1">
      <alignment horizontal="left" vertical="top"/>
    </xf>
    <xf numFmtId="0" fontId="53" fillId="0" borderId="0" xfId="0" applyFont="1" applyAlignment="1">
      <alignment horizontal="left" vertical="top"/>
    </xf>
    <xf numFmtId="0" fontId="52" fillId="0" borderId="0" xfId="0" applyFont="1" applyAlignment="1">
      <alignment horizontal="left" vertical="top"/>
    </xf>
    <xf numFmtId="49" fontId="51" fillId="0" borderId="0" xfId="0" applyNumberFormat="1" applyFont="1" applyAlignment="1">
      <alignment horizontal="center" vertical="top" wrapText="1"/>
    </xf>
    <xf numFmtId="49" fontId="54" fillId="0" borderId="0" xfId="0" applyNumberFormat="1" applyFont="1" applyAlignment="1">
      <alignment horizontal="left" vertical="top"/>
    </xf>
    <xf numFmtId="0" fontId="51" fillId="0" borderId="0" xfId="0" applyFont="1" applyAlignment="1">
      <alignment horizontal="left" vertical="top"/>
    </xf>
    <xf numFmtId="0" fontId="30" fillId="0" borderId="0" xfId="0" applyFont="1" applyAlignment="1">
      <alignment horizontal="left" vertical="top" indent="1"/>
    </xf>
    <xf numFmtId="0" fontId="55" fillId="0" borderId="0" xfId="0" applyFont="1" applyAlignment="1">
      <alignment horizontal="center" vertical="center"/>
    </xf>
    <xf numFmtId="0" fontId="55" fillId="0" borderId="0" xfId="0" applyFont="1" applyAlignment="1">
      <alignment horizontal="left" vertical="center" indent="1"/>
    </xf>
    <xf numFmtId="0" fontId="30" fillId="0" borderId="0" xfId="0" applyFont="1" applyAlignment="1">
      <alignment vertical="top"/>
    </xf>
    <xf numFmtId="0" fontId="56" fillId="3" borderId="0" xfId="0" applyFont="1" applyFill="1"/>
    <xf numFmtId="49" fontId="16" fillId="2" borderId="8" xfId="0" applyNumberFormat="1" applyFont="1" applyFill="1" applyBorder="1" applyAlignment="1">
      <alignment horizontal="left" vertical="center" wrapText="1" indent="1"/>
    </xf>
    <xf numFmtId="49" fontId="57" fillId="6" borderId="8" xfId="0" applyNumberFormat="1" applyFont="1" applyFill="1" applyBorder="1" applyAlignment="1">
      <alignment horizontal="left" vertical="center" wrapText="1" indent="1"/>
    </xf>
    <xf numFmtId="0" fontId="58" fillId="3" borderId="0" xfId="0" applyFont="1" applyFill="1" applyAlignment="1">
      <alignment vertical="top"/>
    </xf>
    <xf numFmtId="0" fontId="59" fillId="3" borderId="0" xfId="0" applyFont="1" applyFill="1" applyAlignment="1">
      <alignment vertical="center"/>
    </xf>
    <xf numFmtId="0" fontId="13" fillId="0" borderId="8" xfId="0" applyFont="1" applyBorder="1" applyAlignment="1">
      <alignment horizontal="left" vertical="center" indent="1"/>
    </xf>
    <xf numFmtId="171" fontId="13" fillId="0" borderId="8" xfId="0" applyNumberFormat="1" applyFont="1" applyBorder="1" applyAlignment="1">
      <alignment horizontal="right" vertical="center" indent="1"/>
    </xf>
    <xf numFmtId="37" fontId="13" fillId="0" borderId="8" xfId="0" applyNumberFormat="1" applyFont="1" applyBorder="1" applyAlignment="1">
      <alignment horizontal="right" vertical="center" indent="1"/>
    </xf>
    <xf numFmtId="171" fontId="13" fillId="0" borderId="8" xfId="0" quotePrefix="1" applyNumberFormat="1" applyFont="1" applyBorder="1" applyAlignment="1">
      <alignment horizontal="right" vertical="center" indent="1"/>
    </xf>
    <xf numFmtId="0" fontId="60" fillId="5" borderId="8" xfId="0" applyFont="1" applyFill="1" applyBorder="1" applyAlignment="1">
      <alignment horizontal="left" vertical="center" indent="1"/>
    </xf>
    <xf numFmtId="171" fontId="60" fillId="5" borderId="8" xfId="0" applyNumberFormat="1" applyFont="1" applyFill="1" applyBorder="1" applyAlignment="1">
      <alignment horizontal="right" vertical="center" indent="1"/>
    </xf>
    <xf numFmtId="0" fontId="30" fillId="3" borderId="0" xfId="0" applyFont="1" applyFill="1" applyAlignment="1">
      <alignment vertical="center"/>
    </xf>
    <xf numFmtId="0" fontId="61" fillId="3" borderId="0" xfId="0" applyFont="1" applyFill="1" applyAlignment="1">
      <alignment vertical="center"/>
    </xf>
    <xf numFmtId="0" fontId="63" fillId="3" borderId="0" xfId="0" applyFont="1" applyFill="1" applyAlignment="1">
      <alignment vertical="center"/>
    </xf>
    <xf numFmtId="172" fontId="64" fillId="3" borderId="0" xfId="0" applyNumberFormat="1" applyFont="1" applyFill="1" applyAlignment="1">
      <alignment vertical="center"/>
    </xf>
    <xf numFmtId="0" fontId="59" fillId="3" borderId="0" xfId="0" applyFont="1" applyFill="1" applyAlignment="1">
      <alignment vertical="top"/>
    </xf>
    <xf numFmtId="49" fontId="44" fillId="0" borderId="0" xfId="0" applyNumberFormat="1" applyFont="1" applyAlignment="1">
      <alignment horizontal="left" vertical="top" indent="1"/>
    </xf>
    <xf numFmtId="0" fontId="47" fillId="0" borderId="0" xfId="0" applyFont="1" applyAlignment="1">
      <alignment horizontal="left" vertical="top"/>
    </xf>
    <xf numFmtId="0" fontId="5" fillId="0" borderId="130" xfId="0" applyFont="1" applyBorder="1" applyAlignment="1">
      <alignment horizontal="left" vertical="center" wrapText="1" indent="2"/>
    </xf>
    <xf numFmtId="0" fontId="5" fillId="0" borderId="130" xfId="0" applyFont="1" applyBorder="1" applyAlignment="1">
      <alignment horizontal="center" vertical="center"/>
    </xf>
    <xf numFmtId="0" fontId="5" fillId="0" borderId="130" xfId="0" quotePrefix="1" applyFont="1" applyBorder="1" applyAlignment="1">
      <alignment horizontal="center" vertical="center" wrapText="1"/>
    </xf>
    <xf numFmtId="0" fontId="5" fillId="0" borderId="131" xfId="0" applyFont="1" applyBorder="1" applyAlignment="1">
      <alignment horizontal="left" vertical="center" wrapText="1" indent="2"/>
    </xf>
    <xf numFmtId="0" fontId="5" fillId="0" borderId="131" xfId="0" applyFont="1" applyBorder="1" applyAlignment="1">
      <alignment horizontal="center" vertical="center"/>
    </xf>
    <xf numFmtId="49" fontId="65" fillId="0" borderId="0" xfId="0" applyNumberFormat="1" applyFont="1" applyAlignment="1">
      <alignment horizontal="left" vertical="center" indent="1"/>
    </xf>
    <xf numFmtId="0" fontId="12" fillId="0" borderId="0" xfId="0" applyFont="1" applyAlignment="1">
      <alignment horizontal="left" vertical="center"/>
    </xf>
    <xf numFmtId="0" fontId="5" fillId="0" borderId="132" xfId="0" applyFont="1" applyBorder="1" applyAlignment="1">
      <alignment horizontal="left" vertical="center" wrapText="1" indent="2"/>
    </xf>
    <xf numFmtId="0" fontId="5" fillId="0" borderId="132" xfId="0" applyFont="1" applyBorder="1" applyAlignment="1">
      <alignment horizontal="center" vertical="center"/>
    </xf>
    <xf numFmtId="0" fontId="5" fillId="0" borderId="130" xfId="0" quotePrefix="1" applyFont="1" applyBorder="1" applyAlignment="1">
      <alignment horizontal="center" vertical="center"/>
    </xf>
    <xf numFmtId="0" fontId="43" fillId="0" borderId="0" xfId="0" applyFont="1" applyAlignment="1">
      <alignment vertical="top"/>
    </xf>
    <xf numFmtId="0" fontId="12" fillId="0" borderId="0" xfId="0" applyFont="1" applyAlignment="1">
      <alignment horizontal="left" vertical="top" indent="1"/>
    </xf>
    <xf numFmtId="0" fontId="12" fillId="0" borderId="0" xfId="0" applyFont="1" applyAlignment="1">
      <alignment horizontal="left" vertical="center" wrapText="1"/>
    </xf>
    <xf numFmtId="0" fontId="50" fillId="0" borderId="0" xfId="0" applyFont="1" applyAlignment="1">
      <alignment horizontal="center" vertical="center"/>
    </xf>
    <xf numFmtId="0" fontId="15" fillId="0" borderId="0" xfId="3" applyFont="1" applyAlignment="1">
      <alignment horizontal="center" vertical="center"/>
    </xf>
    <xf numFmtId="49" fontId="66" fillId="4" borderId="0" xfId="0" applyNumberFormat="1" applyFont="1" applyFill="1" applyAlignment="1">
      <alignment horizontal="left" vertical="top" wrapText="1" indent="1"/>
    </xf>
    <xf numFmtId="0" fontId="66" fillId="4" borderId="0" xfId="0" applyFont="1" applyFill="1" applyAlignment="1">
      <alignment horizontal="left" vertical="top" indent="1"/>
    </xf>
    <xf numFmtId="0" fontId="19" fillId="3" borderId="8" xfId="0" applyFont="1" applyFill="1" applyBorder="1" applyAlignment="1">
      <alignment horizontal="right" vertical="center" wrapText="1" indent="1"/>
    </xf>
    <xf numFmtId="0" fontId="19" fillId="3" borderId="128" xfId="0" applyFont="1" applyFill="1" applyBorder="1" applyAlignment="1">
      <alignment horizontal="right" vertical="center" wrapText="1" indent="1"/>
    </xf>
    <xf numFmtId="0" fontId="19" fillId="0" borderId="7" xfId="1" quotePrefix="1" applyNumberFormat="1" applyFont="1" applyFill="1" applyBorder="1" applyAlignment="1">
      <alignment horizontal="right" vertical="center" wrapText="1" indent="1"/>
    </xf>
    <xf numFmtId="0" fontId="19" fillId="0" borderId="31" xfId="1" quotePrefix="1" applyNumberFormat="1" applyFont="1" applyFill="1" applyBorder="1" applyAlignment="1">
      <alignment horizontal="right" vertical="center" wrapText="1" indent="1"/>
    </xf>
    <xf numFmtId="0" fontId="19" fillId="0" borderId="103" xfId="1" quotePrefix="1" applyNumberFormat="1" applyFont="1" applyFill="1" applyBorder="1" applyAlignment="1">
      <alignment horizontal="right" vertical="center" wrapText="1" indent="1"/>
    </xf>
    <xf numFmtId="49" fontId="18" fillId="3" borderId="3" xfId="0" applyNumberFormat="1" applyFont="1" applyFill="1" applyBorder="1" applyAlignment="1">
      <alignment horizontal="left" vertical="top" indent="1"/>
    </xf>
    <xf numFmtId="0" fontId="67" fillId="4" borderId="32" xfId="0" applyFont="1" applyFill="1" applyBorder="1" applyAlignment="1">
      <alignment horizontal="right" vertical="center" indent="1"/>
    </xf>
    <xf numFmtId="49" fontId="18" fillId="3" borderId="134" xfId="0" applyNumberFormat="1" applyFont="1" applyFill="1" applyBorder="1" applyAlignment="1">
      <alignment horizontal="left" vertical="top" wrapText="1" indent="1"/>
    </xf>
    <xf numFmtId="49" fontId="17" fillId="3" borderId="135" xfId="0" applyNumberFormat="1" applyFont="1" applyFill="1" applyBorder="1" applyAlignment="1">
      <alignment horizontal="left" vertical="top" wrapText="1" indent="1"/>
    </xf>
    <xf numFmtId="49" fontId="17" fillId="3" borderId="136" xfId="0" applyNumberFormat="1" applyFont="1" applyFill="1" applyBorder="1" applyAlignment="1">
      <alignment horizontal="left" vertical="top" wrapText="1" indent="1"/>
    </xf>
    <xf numFmtId="49" fontId="19" fillId="3" borderId="137" xfId="0" applyNumberFormat="1" applyFont="1" applyFill="1" applyBorder="1" applyAlignment="1">
      <alignment horizontal="left" vertical="top" wrapText="1" indent="1"/>
    </xf>
    <xf numFmtId="49" fontId="19" fillId="3" borderId="76" xfId="0" applyNumberFormat="1" applyFont="1" applyFill="1" applyBorder="1" applyAlignment="1">
      <alignment horizontal="left" vertical="top" wrapText="1" indent="1"/>
    </xf>
    <xf numFmtId="49" fontId="19" fillId="0" borderId="138" xfId="0" applyNumberFormat="1" applyFont="1" applyBorder="1" applyAlignment="1">
      <alignment horizontal="left" vertical="top" wrapText="1" indent="1"/>
    </xf>
    <xf numFmtId="0" fontId="19" fillId="3" borderId="134" xfId="0" applyFont="1" applyFill="1" applyBorder="1" applyAlignment="1">
      <alignment horizontal="left" vertical="top" indent="1"/>
    </xf>
    <xf numFmtId="0" fontId="23" fillId="3" borderId="135" xfId="0" applyFont="1" applyFill="1" applyBorder="1" applyAlignment="1">
      <alignment horizontal="left" vertical="top" indent="1"/>
    </xf>
    <xf numFmtId="0" fontId="23" fillId="3" borderId="136" xfId="0" applyFont="1" applyFill="1" applyBorder="1" applyAlignment="1">
      <alignment horizontal="left" vertical="top" indent="1"/>
    </xf>
    <xf numFmtId="49" fontId="68" fillId="3" borderId="34" xfId="0" applyNumberFormat="1" applyFont="1" applyFill="1" applyBorder="1" applyAlignment="1">
      <alignment horizontal="left" vertical="top" wrapText="1" indent="1"/>
    </xf>
    <xf numFmtId="49" fontId="69" fillId="3" borderId="31" xfId="0" applyNumberFormat="1" applyFont="1" applyFill="1" applyBorder="1" applyAlignment="1">
      <alignment horizontal="left" vertical="top" wrapText="1" indent="1"/>
    </xf>
    <xf numFmtId="49" fontId="69" fillId="3" borderId="32" xfId="0" applyNumberFormat="1" applyFont="1" applyFill="1" applyBorder="1" applyAlignment="1">
      <alignment horizontal="left" vertical="top" wrapText="1" indent="1"/>
    </xf>
    <xf numFmtId="49" fontId="68" fillId="3" borderId="32" xfId="0" applyNumberFormat="1" applyFont="1" applyFill="1" applyBorder="1" applyAlignment="1">
      <alignment horizontal="left" vertical="top" wrapText="1" indent="1"/>
    </xf>
    <xf numFmtId="49" fontId="68" fillId="3" borderId="2" xfId="0" applyNumberFormat="1" applyFont="1" applyFill="1" applyBorder="1" applyAlignment="1">
      <alignment horizontal="left" vertical="top" wrapText="1" indent="1"/>
    </xf>
    <xf numFmtId="49" fontId="69" fillId="3" borderId="46" xfId="0" applyNumberFormat="1" applyFont="1" applyFill="1" applyBorder="1" applyAlignment="1">
      <alignment horizontal="left" vertical="top" wrapText="1" indent="1"/>
    </xf>
    <xf numFmtId="49" fontId="19" fillId="0" borderId="44" xfId="0" applyNumberFormat="1" applyFont="1" applyBorder="1" applyAlignment="1">
      <alignment horizontal="left" vertical="top" wrapText="1" indent="1"/>
    </xf>
    <xf numFmtId="49" fontId="5" fillId="0" borderId="134" xfId="0" applyNumberFormat="1" applyFont="1" applyBorder="1" applyAlignment="1">
      <alignment horizontal="left" vertical="top" indent="1"/>
    </xf>
    <xf numFmtId="49" fontId="20" fillId="0" borderId="135" xfId="0" applyNumberFormat="1" applyFont="1" applyBorder="1" applyAlignment="1">
      <alignment horizontal="left" vertical="top" indent="1"/>
    </xf>
    <xf numFmtId="49" fontId="20" fillId="0" borderId="136" xfId="0" applyNumberFormat="1" applyFont="1" applyBorder="1" applyAlignment="1">
      <alignment horizontal="left" vertical="top" indent="1"/>
    </xf>
    <xf numFmtId="49" fontId="18" fillId="0" borderId="21" xfId="0" applyNumberFormat="1" applyFont="1" applyBorder="1" applyAlignment="1">
      <alignment horizontal="left" vertical="top" wrapText="1" indent="2"/>
    </xf>
    <xf numFmtId="168" fontId="19" fillId="0" borderId="67" xfId="1" quotePrefix="1" applyNumberFormat="1" applyFont="1" applyFill="1" applyBorder="1" applyAlignment="1">
      <alignment horizontal="right" vertical="center" wrapText="1" indent="1"/>
    </xf>
    <xf numFmtId="49" fontId="19" fillId="3" borderId="74" xfId="0" applyNumberFormat="1" applyFont="1" applyFill="1" applyBorder="1" applyAlignment="1">
      <alignment horizontal="left" vertical="top" wrapText="1" indent="2"/>
    </xf>
    <xf numFmtId="49" fontId="19" fillId="3" borderId="133" xfId="0" applyNumberFormat="1" applyFont="1" applyFill="1" applyBorder="1" applyAlignment="1">
      <alignment horizontal="left" vertical="top" wrapText="1" indent="2"/>
    </xf>
    <xf numFmtId="49" fontId="19" fillId="3" borderId="74" xfId="0" applyNumberFormat="1" applyFont="1" applyFill="1" applyBorder="1" applyAlignment="1">
      <alignment horizontal="left" vertical="top" wrapText="1" indent="1"/>
    </xf>
    <xf numFmtId="165" fontId="19" fillId="0" borderId="40" xfId="1" quotePrefix="1" applyNumberFormat="1" applyFont="1" applyFill="1" applyBorder="1" applyAlignment="1">
      <alignment horizontal="right" vertical="center" wrapText="1" indent="1"/>
    </xf>
    <xf numFmtId="0" fontId="46" fillId="0" borderId="0" xfId="0" applyFont="1" applyAlignment="1">
      <alignment horizontal="center" vertical="center"/>
    </xf>
    <xf numFmtId="0" fontId="24" fillId="5" borderId="8" xfId="0" applyFont="1" applyFill="1" applyBorder="1" applyAlignment="1">
      <alignment horizontal="center" vertical="center"/>
    </xf>
    <xf numFmtId="0" fontId="71" fillId="0" borderId="0" xfId="0" applyFont="1" applyAlignment="1">
      <alignment vertical="center" wrapText="1"/>
    </xf>
    <xf numFmtId="0" fontId="46" fillId="0" borderId="0" xfId="0" applyFont="1" applyAlignment="1">
      <alignment horizontal="left" vertical="center" wrapText="1"/>
    </xf>
    <xf numFmtId="0" fontId="46" fillId="0" borderId="0" xfId="0" applyFont="1" applyAlignment="1">
      <alignment vertical="center" wrapText="1"/>
    </xf>
    <xf numFmtId="0" fontId="72" fillId="0" borderId="0" xfId="0" applyFont="1" applyAlignment="1">
      <alignment vertical="center" wrapText="1"/>
    </xf>
    <xf numFmtId="8" fontId="72" fillId="0" borderId="0" xfId="0" applyNumberFormat="1" applyFont="1" applyAlignment="1">
      <alignment horizontal="right" vertical="center" wrapText="1"/>
    </xf>
    <xf numFmtId="8" fontId="72" fillId="0" borderId="0" xfId="0" applyNumberFormat="1" applyFont="1" applyAlignment="1">
      <alignment vertical="center" wrapText="1"/>
    </xf>
    <xf numFmtId="0" fontId="72" fillId="0" borderId="139" xfId="0" applyFont="1" applyBorder="1" applyAlignment="1">
      <alignment vertical="center" wrapText="1"/>
    </xf>
    <xf numFmtId="8" fontId="72" fillId="0" borderId="139" xfId="0" applyNumberFormat="1" applyFont="1" applyBorder="1" applyAlignment="1">
      <alignment horizontal="right" vertical="center" wrapText="1"/>
    </xf>
    <xf numFmtId="0" fontId="73" fillId="0" borderId="0" xfId="0" applyFont="1" applyAlignment="1">
      <alignment vertical="center" wrapText="1"/>
    </xf>
    <xf numFmtId="0" fontId="73" fillId="3" borderId="0" xfId="0" applyFont="1" applyFill="1" applyAlignment="1">
      <alignment vertical="center" wrapText="1"/>
    </xf>
    <xf numFmtId="0" fontId="71" fillId="3" borderId="0" xfId="0" applyFont="1" applyFill="1" applyAlignment="1">
      <alignment vertical="center" wrapText="1"/>
    </xf>
    <xf numFmtId="0" fontId="74" fillId="0" borderId="0" xfId="0" applyFont="1" applyAlignment="1">
      <alignment vertical="center"/>
    </xf>
    <xf numFmtId="174" fontId="74" fillId="0" borderId="0" xfId="0" applyNumberFormat="1" applyFont="1" applyAlignment="1">
      <alignment vertical="center"/>
    </xf>
    <xf numFmtId="174" fontId="74" fillId="0" borderId="139" xfId="0" applyNumberFormat="1" applyFont="1" applyBorder="1" applyAlignment="1">
      <alignment vertical="center"/>
    </xf>
    <xf numFmtId="0" fontId="72" fillId="3" borderId="0" xfId="0" applyFont="1" applyFill="1" applyAlignment="1">
      <alignment vertical="center" wrapText="1"/>
    </xf>
    <xf numFmtId="3" fontId="72" fillId="3" borderId="0" xfId="0" applyNumberFormat="1" applyFont="1" applyFill="1" applyAlignment="1">
      <alignment vertical="center" wrapText="1"/>
    </xf>
    <xf numFmtId="6" fontId="46" fillId="0" borderId="0" xfId="0" applyNumberFormat="1" applyFont="1" applyAlignment="1">
      <alignment vertical="center" wrapText="1"/>
    </xf>
    <xf numFmtId="175" fontId="71" fillId="3" borderId="0" xfId="0" applyNumberFormat="1" applyFont="1" applyFill="1" applyAlignment="1">
      <alignment vertical="center" wrapText="1"/>
    </xf>
    <xf numFmtId="2" fontId="71" fillId="3" borderId="0" xfId="0" applyNumberFormat="1" applyFont="1" applyFill="1" applyAlignment="1">
      <alignment vertical="center" wrapText="1"/>
    </xf>
    <xf numFmtId="10" fontId="71" fillId="0" borderId="0" xfId="2" applyNumberFormat="1" applyFont="1" applyAlignment="1">
      <alignment vertical="center" wrapText="1"/>
    </xf>
    <xf numFmtId="8" fontId="71" fillId="3" borderId="0" xfId="0" applyNumberFormat="1" applyFont="1" applyFill="1" applyAlignment="1">
      <alignment vertical="center" wrapText="1"/>
    </xf>
    <xf numFmtId="173" fontId="71" fillId="3" borderId="0" xfId="0" applyNumberFormat="1" applyFont="1" applyFill="1" applyAlignment="1">
      <alignment vertical="center" wrapText="1"/>
    </xf>
    <xf numFmtId="8" fontId="72" fillId="3" borderId="0" xfId="0" applyNumberFormat="1" applyFont="1" applyFill="1" applyAlignment="1">
      <alignment vertical="center" wrapText="1"/>
    </xf>
    <xf numFmtId="0" fontId="72" fillId="3" borderId="140" xfId="0" applyFont="1" applyFill="1" applyBorder="1" applyAlignment="1">
      <alignment vertical="center" wrapText="1"/>
    </xf>
    <xf numFmtId="8" fontId="71" fillId="3" borderId="140" xfId="0" applyNumberFormat="1" applyFont="1" applyFill="1" applyBorder="1" applyAlignment="1">
      <alignment vertical="center" wrapText="1"/>
    </xf>
    <xf numFmtId="8" fontId="71" fillId="0" borderId="0" xfId="0" applyNumberFormat="1" applyFont="1" applyAlignment="1">
      <alignment vertical="center" wrapText="1"/>
    </xf>
    <xf numFmtId="49" fontId="19" fillId="0" borderId="55" xfId="0" applyNumberFormat="1" applyFont="1" applyBorder="1" applyAlignment="1">
      <alignment horizontal="left" vertical="top" wrapText="1" indent="1"/>
    </xf>
    <xf numFmtId="166" fontId="19" fillId="0" borderId="62" xfId="2" applyNumberFormat="1" applyFont="1" applyFill="1" applyBorder="1" applyAlignment="1">
      <alignment horizontal="right" vertical="center" wrapText="1" indent="1"/>
    </xf>
    <xf numFmtId="170" fontId="19" fillId="0" borderId="75" xfId="1" applyNumberFormat="1" applyFont="1" applyFill="1" applyBorder="1" applyAlignment="1">
      <alignment horizontal="right" vertical="center" wrapText="1" indent="1"/>
    </xf>
    <xf numFmtId="0" fontId="15" fillId="0" borderId="0" xfId="3" applyFont="1" applyAlignment="1">
      <alignment horizontal="center"/>
    </xf>
    <xf numFmtId="177" fontId="0" fillId="0" borderId="0" xfId="0" applyNumberFormat="1" applyAlignment="1">
      <alignment horizontal="right" indent="1"/>
    </xf>
    <xf numFmtId="44" fontId="0" fillId="0" borderId="0" xfId="4" applyFont="1" applyAlignment="1">
      <alignment horizontal="right" indent="1"/>
    </xf>
    <xf numFmtId="0" fontId="17" fillId="0" borderId="0" xfId="0" applyFont="1" applyAlignment="1">
      <alignment horizontal="left" vertical="top" indent="1"/>
    </xf>
    <xf numFmtId="49" fontId="18" fillId="3" borderId="3" xfId="0" applyNumberFormat="1" applyFont="1" applyFill="1" applyBorder="1" applyAlignment="1">
      <alignment horizontal="left" vertical="top" wrapText="1" indent="1"/>
    </xf>
    <xf numFmtId="0" fontId="75" fillId="0" borderId="0" xfId="3" applyFont="1" applyFill="1"/>
    <xf numFmtId="0" fontId="76" fillId="3" borderId="0" xfId="0" applyFont="1" applyFill="1" applyAlignment="1">
      <alignment vertical="center" wrapText="1"/>
    </xf>
    <xf numFmtId="0" fontId="77" fillId="0" borderId="139" xfId="0" applyFont="1" applyBorder="1" applyAlignment="1">
      <alignment vertical="center" wrapText="1"/>
    </xf>
    <xf numFmtId="0" fontId="77" fillId="0" borderId="139" xfId="0" applyFont="1" applyBorder="1" applyAlignment="1">
      <alignment horizontal="center" vertical="center" wrapText="1"/>
    </xf>
    <xf numFmtId="0" fontId="78" fillId="3" borderId="0" xfId="0" applyFont="1" applyFill="1" applyAlignment="1">
      <alignment vertical="center" wrapText="1"/>
    </xf>
    <xf numFmtId="0" fontId="79" fillId="3" borderId="0" xfId="0" applyFont="1" applyFill="1" applyAlignment="1">
      <alignment vertical="center" wrapText="1"/>
    </xf>
    <xf numFmtId="0" fontId="80" fillId="0" borderId="0" xfId="0" applyFont="1" applyAlignment="1">
      <alignment horizontal="center" vertical="center" wrapText="1"/>
    </xf>
    <xf numFmtId="8" fontId="79" fillId="3" borderId="0" xfId="0" applyNumberFormat="1" applyFont="1" applyFill="1" applyAlignment="1">
      <alignment vertical="center" wrapText="1"/>
    </xf>
    <xf numFmtId="0" fontId="80" fillId="3" borderId="0" xfId="0" applyFont="1" applyFill="1" applyAlignment="1">
      <alignment vertical="center" wrapText="1"/>
    </xf>
    <xf numFmtId="0" fontId="74" fillId="0" borderId="0" xfId="0" applyFont="1" applyAlignment="1">
      <alignment horizontal="left" vertical="center" indent="1"/>
    </xf>
    <xf numFmtId="173" fontId="79" fillId="3" borderId="0" xfId="0" applyNumberFormat="1" applyFont="1" applyFill="1" applyAlignment="1">
      <alignment vertical="center" wrapText="1"/>
    </xf>
    <xf numFmtId="0" fontId="74" fillId="0" borderId="140" xfId="0" applyFont="1" applyBorder="1" applyAlignment="1">
      <alignment horizontal="left" vertical="center" indent="1"/>
    </xf>
    <xf numFmtId="0" fontId="59" fillId="0" borderId="0" xfId="0" applyFont="1" applyAlignment="1">
      <alignment vertical="center" wrapText="1"/>
    </xf>
    <xf numFmtId="0" fontId="80" fillId="0" borderId="0" xfId="0" applyFont="1" applyAlignment="1">
      <alignment vertical="center" wrapText="1"/>
    </xf>
    <xf numFmtId="0" fontId="79" fillId="0" borderId="0" xfId="0" applyFont="1" applyAlignment="1">
      <alignment vertical="center" wrapText="1"/>
    </xf>
    <xf numFmtId="173" fontId="81" fillId="0" borderId="0" xfId="0" applyNumberFormat="1" applyFont="1" applyAlignment="1">
      <alignment vertical="center"/>
    </xf>
    <xf numFmtId="0" fontId="79" fillId="0" borderId="140" xfId="0" applyFont="1" applyBorder="1"/>
    <xf numFmtId="0" fontId="59" fillId="0" borderId="140" xfId="0" applyFont="1" applyBorder="1" applyAlignment="1">
      <alignment vertical="center" wrapText="1"/>
    </xf>
    <xf numFmtId="10" fontId="79" fillId="0" borderId="140" xfId="2" applyNumberFormat="1" applyFont="1" applyBorder="1" applyAlignment="1">
      <alignment vertical="center" wrapText="1"/>
    </xf>
    <xf numFmtId="173" fontId="74" fillId="0" borderId="0" xfId="0" applyNumberFormat="1" applyFont="1" applyAlignment="1">
      <alignment vertical="center"/>
    </xf>
    <xf numFmtId="0" fontId="76" fillId="0" borderId="0" xfId="0" applyFont="1" applyAlignment="1">
      <alignment vertical="center" wrapText="1"/>
    </xf>
    <xf numFmtId="0" fontId="82" fillId="0" borderId="0" xfId="0" applyFont="1" applyAlignment="1">
      <alignment vertical="center" wrapText="1"/>
    </xf>
    <xf numFmtId="0" fontId="78" fillId="0" borderId="0" xfId="0" applyFont="1" applyAlignment="1">
      <alignment vertical="center" wrapText="1"/>
    </xf>
    <xf numFmtId="8" fontId="80" fillId="0" borderId="0" xfId="0" applyNumberFormat="1" applyFont="1" applyAlignment="1">
      <alignment horizontal="right" vertical="center" wrapText="1"/>
    </xf>
    <xf numFmtId="0" fontId="72" fillId="0" borderId="0" xfId="0" applyFont="1" applyAlignment="1">
      <alignment horizontal="left" vertical="center" wrapText="1" indent="1"/>
    </xf>
    <xf numFmtId="0" fontId="72" fillId="0" borderId="139" xfId="0" applyFont="1" applyBorder="1" applyAlignment="1">
      <alignment horizontal="left" vertical="center" wrapText="1" indent="1"/>
    </xf>
    <xf numFmtId="0" fontId="30" fillId="0" borderId="0" xfId="0" applyFont="1" applyAlignment="1">
      <alignment vertical="center" wrapText="1"/>
    </xf>
    <xf numFmtId="4" fontId="82" fillId="0" borderId="0" xfId="0" applyNumberFormat="1" applyFont="1" applyAlignment="1">
      <alignment vertical="center" wrapText="1"/>
    </xf>
    <xf numFmtId="0" fontId="59" fillId="3" borderId="0" xfId="0" applyFont="1" applyFill="1" applyAlignment="1">
      <alignment vertical="center" wrapText="1"/>
    </xf>
    <xf numFmtId="0" fontId="81" fillId="0" borderId="0" xfId="0" applyFont="1" applyAlignment="1">
      <alignment vertical="center"/>
    </xf>
    <xf numFmtId="4" fontId="59" fillId="0" borderId="0" xfId="0" applyNumberFormat="1" applyFont="1" applyAlignment="1">
      <alignment vertical="center" wrapText="1"/>
    </xf>
    <xf numFmtId="4" fontId="71" fillId="0" borderId="0" xfId="0" applyNumberFormat="1" applyFont="1" applyAlignment="1">
      <alignment vertical="center" wrapText="1"/>
    </xf>
    <xf numFmtId="0" fontId="74" fillId="0" borderId="139" xfId="0" applyFont="1" applyBorder="1" applyAlignment="1">
      <alignment horizontal="left" vertical="center" indent="1"/>
    </xf>
    <xf numFmtId="4" fontId="46" fillId="0" borderId="0" xfId="0" applyNumberFormat="1" applyFont="1" applyAlignment="1">
      <alignment vertical="center" wrapText="1"/>
    </xf>
    <xf numFmtId="174" fontId="81" fillId="0" borderId="0" xfId="0" applyNumberFormat="1" applyFont="1" applyAlignment="1">
      <alignment vertical="center"/>
    </xf>
    <xf numFmtId="3" fontId="30" fillId="0" borderId="0" xfId="0" applyNumberFormat="1" applyFont="1" applyAlignment="1">
      <alignment vertical="center" wrapText="1"/>
    </xf>
    <xf numFmtId="0" fontId="79" fillId="0" borderId="0" xfId="0" applyFont="1" applyAlignment="1">
      <alignment vertical="center"/>
    </xf>
    <xf numFmtId="173" fontId="79" fillId="0" borderId="0" xfId="0" applyNumberFormat="1" applyFont="1" applyAlignment="1">
      <alignment vertical="center"/>
    </xf>
    <xf numFmtId="3" fontId="59" fillId="0" borderId="0" xfId="0" applyNumberFormat="1" applyFont="1" applyAlignment="1">
      <alignment vertical="center" wrapText="1"/>
    </xf>
    <xf numFmtId="0" fontId="30" fillId="3" borderId="0" xfId="0" applyFont="1" applyFill="1" applyAlignment="1">
      <alignment vertical="center" wrapText="1"/>
    </xf>
    <xf numFmtId="8" fontId="79" fillId="0" borderId="0" xfId="0" applyNumberFormat="1" applyFont="1" applyAlignment="1">
      <alignment vertical="center" wrapText="1"/>
    </xf>
    <xf numFmtId="173" fontId="81" fillId="0" borderId="0" xfId="0" applyNumberFormat="1" applyFont="1" applyAlignment="1">
      <alignment vertical="center" wrapText="1"/>
    </xf>
    <xf numFmtId="0" fontId="79" fillId="0" borderId="140" xfId="0" applyFont="1" applyBorder="1" applyAlignment="1">
      <alignment vertical="center" wrapText="1"/>
    </xf>
    <xf numFmtId="10" fontId="59" fillId="0" borderId="0" xfId="2" applyNumberFormat="1" applyFont="1" applyAlignment="1">
      <alignment vertical="center" wrapText="1"/>
    </xf>
    <xf numFmtId="0" fontId="71" fillId="0" borderId="0" xfId="0" applyFont="1"/>
    <xf numFmtId="0" fontId="75" fillId="0" borderId="0" xfId="3" applyFont="1"/>
    <xf numFmtId="0" fontId="71" fillId="0" borderId="0" xfId="0" applyFont="1" applyAlignment="1">
      <alignment vertical="center"/>
    </xf>
    <xf numFmtId="10" fontId="79" fillId="0" borderId="140" xfId="2" applyNumberFormat="1" applyFont="1" applyFill="1" applyBorder="1" applyAlignment="1">
      <alignment vertical="center" wrapText="1"/>
    </xf>
    <xf numFmtId="0" fontId="86" fillId="0" borderId="141" xfId="0" applyFont="1" applyBorder="1" applyAlignment="1">
      <alignment horizontal="left" vertical="top" wrapText="1" indent="1"/>
    </xf>
    <xf numFmtId="49" fontId="84" fillId="3" borderId="28" xfId="0" applyNumberFormat="1" applyFont="1" applyFill="1" applyBorder="1" applyAlignment="1">
      <alignment horizontal="left" vertical="top" wrapText="1" indent="1"/>
    </xf>
    <xf numFmtId="0" fontId="84" fillId="0" borderId="30" xfId="0" applyFont="1" applyBorder="1" applyAlignment="1">
      <alignment horizontal="left" vertical="top" wrapText="1" indent="1"/>
    </xf>
    <xf numFmtId="0" fontId="86" fillId="0" borderId="35" xfId="0" applyFont="1" applyBorder="1" applyAlignment="1">
      <alignment horizontal="left" vertical="top" indent="1"/>
    </xf>
    <xf numFmtId="0" fontId="86" fillId="0" borderId="142" xfId="0" applyFont="1" applyBorder="1" applyAlignment="1">
      <alignment horizontal="left" vertical="top" wrapText="1" indent="1"/>
    </xf>
    <xf numFmtId="0" fontId="71" fillId="0" borderId="0" xfId="0" applyFont="1" applyAlignment="1">
      <alignment horizontal="left" vertical="center" wrapText="1" indent="1"/>
    </xf>
    <xf numFmtId="0" fontId="86" fillId="0" borderId="1" xfId="0" applyFont="1" applyBorder="1" applyAlignment="1">
      <alignment horizontal="left" vertical="top" indent="1"/>
    </xf>
    <xf numFmtId="0" fontId="86" fillId="0" borderId="32" xfId="0" applyFont="1" applyBorder="1" applyAlignment="1">
      <alignment horizontal="left" vertical="top" wrapText="1" indent="1"/>
    </xf>
    <xf numFmtId="0" fontId="88" fillId="0" borderId="0" xfId="0" applyFont="1" applyAlignment="1">
      <alignment vertical="center" wrapText="1"/>
    </xf>
    <xf numFmtId="0" fontId="89" fillId="3" borderId="0" xfId="0" applyFont="1" applyFill="1" applyAlignment="1">
      <alignment vertical="center" wrapText="1"/>
    </xf>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49" fontId="90" fillId="3" borderId="143" xfId="0" applyNumberFormat="1" applyFont="1" applyFill="1" applyBorder="1" applyAlignment="1">
      <alignment horizontal="left" vertical="center" wrapText="1" indent="1"/>
    </xf>
    <xf numFmtId="43" fontId="0" fillId="0" borderId="0" xfId="0" applyNumberFormat="1" applyAlignment="1">
      <alignment vertical="center"/>
    </xf>
    <xf numFmtId="0" fontId="91" fillId="0" borderId="0" xfId="0" applyFont="1" applyAlignment="1">
      <alignment vertical="center" wrapText="1"/>
    </xf>
    <xf numFmtId="49" fontId="16" fillId="2" borderId="143" xfId="0" applyNumberFormat="1" applyFont="1" applyFill="1" applyBorder="1" applyAlignment="1">
      <alignment horizontal="left" vertical="center" indent="1"/>
    </xf>
    <xf numFmtId="49" fontId="16" fillId="2" borderId="143" xfId="0" applyNumberFormat="1" applyFont="1" applyFill="1" applyBorder="1" applyAlignment="1">
      <alignment horizontal="left" vertical="center"/>
    </xf>
    <xf numFmtId="165" fontId="18" fillId="0" borderId="143" xfId="1" quotePrefix="1" applyNumberFormat="1" applyFont="1" applyFill="1" applyBorder="1" applyAlignment="1">
      <alignment horizontal="center" vertical="center" wrapText="1"/>
    </xf>
    <xf numFmtId="165" fontId="18" fillId="0" borderId="143" xfId="1" quotePrefix="1" applyNumberFormat="1" applyFont="1" applyFill="1" applyBorder="1" applyAlignment="1">
      <alignment horizontal="right" vertical="center" wrapText="1" indent="1"/>
    </xf>
    <xf numFmtId="164" fontId="18" fillId="0" borderId="143" xfId="1" quotePrefix="1" applyFont="1" applyFill="1" applyBorder="1" applyAlignment="1">
      <alignment horizontal="right" vertical="center" wrapText="1" indent="1"/>
    </xf>
    <xf numFmtId="165" fontId="18" fillId="0" borderId="0" xfId="1" quotePrefix="1" applyNumberFormat="1" applyFont="1" applyFill="1" applyBorder="1" applyAlignment="1">
      <alignment horizontal="center" vertical="center" wrapText="1"/>
    </xf>
    <xf numFmtId="164" fontId="18" fillId="0" borderId="0" xfId="1" quotePrefix="1" applyFont="1" applyFill="1" applyBorder="1" applyAlignment="1">
      <alignment horizontal="right" vertical="center" wrapText="1" indent="1"/>
    </xf>
    <xf numFmtId="49" fontId="16" fillId="0" borderId="0" xfId="0" applyNumberFormat="1" applyFont="1" applyAlignment="1">
      <alignment horizontal="left" vertical="center" wrapText="1" indent="1"/>
    </xf>
    <xf numFmtId="49" fontId="16" fillId="2" borderId="143" xfId="0" applyNumberFormat="1" applyFont="1" applyFill="1" applyBorder="1" applyAlignment="1">
      <alignment horizontal="left" vertical="center" wrapText="1" indent="1"/>
    </xf>
    <xf numFmtId="0" fontId="5" fillId="0" borderId="143" xfId="0" applyFont="1" applyBorder="1" applyAlignment="1">
      <alignment horizontal="right" vertical="center"/>
    </xf>
    <xf numFmtId="0" fontId="92" fillId="0" borderId="0" xfId="0" applyFont="1" applyAlignment="1">
      <alignment vertical="center"/>
    </xf>
    <xf numFmtId="0" fontId="93" fillId="0" borderId="143" xfId="0" applyFont="1" applyBorder="1" applyAlignment="1">
      <alignment horizontal="left" vertical="center" wrapText="1" indent="1"/>
    </xf>
    <xf numFmtId="164" fontId="18" fillId="0" borderId="143" xfId="1" quotePrefix="1" applyFont="1" applyFill="1" applyBorder="1" applyAlignment="1">
      <alignment horizontal="center" vertical="center" wrapText="1"/>
    </xf>
    <xf numFmtId="0" fontId="92" fillId="0" borderId="0" xfId="0" applyFont="1" applyAlignment="1">
      <alignment horizontal="left" vertical="center" indent="1"/>
    </xf>
    <xf numFmtId="2" fontId="18" fillId="0" borderId="143" xfId="1" quotePrefix="1" applyNumberFormat="1" applyFont="1" applyFill="1" applyBorder="1" applyAlignment="1">
      <alignment horizontal="right" vertical="center" wrapText="1"/>
    </xf>
    <xf numFmtId="164" fontId="90" fillId="7" borderId="143" xfId="1" quotePrefix="1" applyFont="1" applyFill="1" applyBorder="1" applyAlignment="1">
      <alignment horizontal="center" vertical="center" wrapText="1"/>
    </xf>
    <xf numFmtId="0" fontId="92" fillId="0" borderId="0" xfId="0" applyFont="1" applyAlignment="1">
      <alignment vertical="center" wrapText="1"/>
    </xf>
    <xf numFmtId="3" fontId="0" fillId="0" borderId="0" xfId="0" applyNumberFormat="1"/>
    <xf numFmtId="0" fontId="86" fillId="0" borderId="2" xfId="0" applyFont="1" applyBorder="1" applyAlignment="1">
      <alignment horizontal="left" vertical="top" wrapText="1" indent="1"/>
    </xf>
    <xf numFmtId="0" fontId="20" fillId="3" borderId="49" xfId="0" applyFont="1" applyFill="1" applyBorder="1" applyAlignment="1">
      <alignment horizontal="left" vertical="top" indent="1"/>
    </xf>
    <xf numFmtId="0" fontId="19" fillId="3" borderId="80" xfId="0" applyFont="1" applyFill="1" applyBorder="1" applyAlignment="1">
      <alignment horizontal="left" vertical="top" indent="1"/>
    </xf>
    <xf numFmtId="0" fontId="0" fillId="3" borderId="0" xfId="0" applyFill="1"/>
    <xf numFmtId="168" fontId="84" fillId="0" borderId="7" xfId="1" applyNumberFormat="1" applyFont="1" applyFill="1" applyBorder="1" applyAlignment="1">
      <alignment horizontal="right" vertical="center" wrapText="1" indent="1"/>
    </xf>
    <xf numFmtId="168" fontId="84" fillId="0" borderId="75" xfId="1" applyNumberFormat="1" applyFont="1" applyFill="1" applyBorder="1" applyAlignment="1">
      <alignment horizontal="right" vertical="center" wrapText="1" indent="1"/>
    </xf>
    <xf numFmtId="49" fontId="18" fillId="0" borderId="31" xfId="0" applyNumberFormat="1" applyFont="1" applyBorder="1" applyAlignment="1">
      <alignment horizontal="left" vertical="top" wrapText="1" indent="1"/>
    </xf>
    <xf numFmtId="0" fontId="59" fillId="0" borderId="0" xfId="0" applyFont="1" applyAlignment="1">
      <alignment horizontal="left" vertical="center" indent="2"/>
    </xf>
    <xf numFmtId="0" fontId="59" fillId="0" borderId="0" xfId="0" applyFont="1" applyAlignment="1">
      <alignment vertical="center"/>
    </xf>
    <xf numFmtId="0" fontId="59" fillId="0" borderId="0" xfId="0" applyFont="1" applyAlignment="1">
      <alignment horizontal="left" vertical="center" indent="1"/>
    </xf>
    <xf numFmtId="0" fontId="94" fillId="0" borderId="0" xfId="0" applyFont="1" applyAlignment="1">
      <alignment vertical="center" wrapText="1"/>
    </xf>
    <xf numFmtId="44" fontId="96" fillId="0" borderId="144" xfId="0" applyNumberFormat="1" applyFont="1" applyBorder="1" applyAlignment="1">
      <alignment horizontal="left" vertical="center" wrapText="1" indent="2"/>
    </xf>
    <xf numFmtId="0" fontId="59" fillId="0" borderId="146" xfId="0" applyFont="1" applyBorder="1" applyAlignment="1">
      <alignment vertical="center"/>
    </xf>
    <xf numFmtId="0" fontId="19" fillId="0" borderId="10" xfId="0" applyFont="1" applyBorder="1" applyAlignment="1">
      <alignment horizontal="left" vertical="top" wrapText="1" indent="1"/>
    </xf>
    <xf numFmtId="49" fontId="18" fillId="0" borderId="21" xfId="0" applyNumberFormat="1" applyFont="1" applyBorder="1" applyAlignment="1">
      <alignment horizontal="left" vertical="top" wrapText="1" indent="1"/>
    </xf>
    <xf numFmtId="49" fontId="84" fillId="0" borderId="21" xfId="0" applyNumberFormat="1" applyFont="1" applyBorder="1" applyAlignment="1">
      <alignment horizontal="center" vertical="center" wrapText="1"/>
    </xf>
    <xf numFmtId="49" fontId="19" fillId="0" borderId="21" xfId="0" applyNumberFormat="1" applyFont="1" applyBorder="1" applyAlignment="1">
      <alignment horizontal="center" vertical="center" wrapText="1"/>
    </xf>
    <xf numFmtId="3" fontId="18" fillId="0" borderId="21" xfId="0" applyNumberFormat="1" applyFont="1" applyBorder="1" applyAlignment="1">
      <alignment horizontal="right" vertical="center" wrapText="1" indent="1"/>
    </xf>
    <xf numFmtId="49" fontId="19" fillId="0" borderId="7" xfId="0" applyNumberFormat="1" applyFont="1" applyBorder="1" applyAlignment="1">
      <alignment horizontal="center" vertical="center" wrapText="1"/>
    </xf>
    <xf numFmtId="49" fontId="84" fillId="0" borderId="67" xfId="0" applyNumberFormat="1" applyFont="1" applyBorder="1" applyAlignment="1">
      <alignment horizontal="left" vertical="top" wrapText="1" indent="1"/>
    </xf>
    <xf numFmtId="3" fontId="84" fillId="0" borderId="7" xfId="0" applyNumberFormat="1" applyFont="1" applyBorder="1" applyAlignment="1">
      <alignment horizontal="right" vertical="center" wrapText="1" indent="1"/>
    </xf>
    <xf numFmtId="49" fontId="84" fillId="0" borderId="67" xfId="0" applyNumberFormat="1" applyFont="1" applyBorder="1" applyAlignment="1">
      <alignment horizontal="left" vertical="top" wrapText="1" indent="2"/>
    </xf>
    <xf numFmtId="166" fontId="84" fillId="0" borderId="7" xfId="2" applyNumberFormat="1" applyFont="1" applyFill="1" applyBorder="1" applyAlignment="1">
      <alignment horizontal="right" vertical="center" wrapText="1" indent="1"/>
    </xf>
    <xf numFmtId="0" fontId="5" fillId="0" borderId="67" xfId="0" applyFont="1" applyBorder="1" applyAlignment="1">
      <alignment horizontal="left" vertical="top" indent="2"/>
    </xf>
    <xf numFmtId="49" fontId="19" fillId="0" borderId="7" xfId="0" applyNumberFormat="1" applyFont="1" applyBorder="1" applyAlignment="1">
      <alignment horizontal="left" vertical="top" wrapText="1" indent="2"/>
    </xf>
    <xf numFmtId="49" fontId="19" fillId="0" borderId="7" xfId="0" applyNumberFormat="1" applyFont="1" applyBorder="1" applyAlignment="1">
      <alignment horizontal="left" vertical="top" wrapText="1" indent="3"/>
    </xf>
    <xf numFmtId="49" fontId="18" fillId="0" borderId="7" xfId="0" applyNumberFormat="1" applyFont="1" applyBorder="1" applyAlignment="1">
      <alignment horizontal="left" vertical="top" wrapText="1" indent="3"/>
    </xf>
    <xf numFmtId="49" fontId="84" fillId="0" borderId="7" xfId="0" applyNumberFormat="1" applyFont="1" applyBorder="1" applyAlignment="1">
      <alignment horizontal="left" vertical="top" wrapText="1" indent="2"/>
    </xf>
    <xf numFmtId="176" fontId="84" fillId="0" borderId="7" xfId="1" applyNumberFormat="1" applyFont="1" applyFill="1" applyBorder="1" applyAlignment="1">
      <alignment horizontal="right" vertical="center" wrapText="1" indent="1"/>
    </xf>
    <xf numFmtId="176" fontId="84" fillId="0" borderId="75" xfId="1" applyNumberFormat="1" applyFont="1" applyFill="1" applyBorder="1" applyAlignment="1">
      <alignment horizontal="right" vertical="center" wrapText="1" indent="1"/>
    </xf>
    <xf numFmtId="0" fontId="87" fillId="0" borderId="21" xfId="0" applyFont="1" applyBorder="1" applyAlignment="1">
      <alignment horizontal="center" vertical="center"/>
    </xf>
    <xf numFmtId="49" fontId="18" fillId="0" borderId="7" xfId="0" applyNumberFormat="1" applyFont="1" applyBorder="1" applyAlignment="1">
      <alignment horizontal="left" vertical="top" wrapText="1" indent="2"/>
    </xf>
    <xf numFmtId="49" fontId="84" fillId="0" borderId="7" xfId="0" applyNumberFormat="1" applyFont="1" applyBorder="1" applyAlignment="1">
      <alignment horizontal="left" vertical="top" wrapText="1" indent="1"/>
    </xf>
    <xf numFmtId="165" fontId="87" fillId="0" borderId="7" xfId="0" applyNumberFormat="1" applyFont="1" applyBorder="1" applyAlignment="1">
      <alignment horizontal="right" vertical="center" wrapText="1" indent="1"/>
    </xf>
    <xf numFmtId="165" fontId="87" fillId="0" borderId="75" xfId="0" applyNumberFormat="1" applyFont="1" applyBorder="1" applyAlignment="1">
      <alignment horizontal="right" vertical="center" wrapText="1" indent="1"/>
    </xf>
    <xf numFmtId="0" fontId="15" fillId="0" borderId="0" xfId="3" applyFont="1" applyAlignment="1">
      <alignment horizontal="center" vertical="top" wrapText="1"/>
    </xf>
    <xf numFmtId="49" fontId="49" fillId="0" borderId="0" xfId="0" applyNumberFormat="1" applyFont="1" applyAlignment="1">
      <alignment horizontal="left" vertical="top" wrapText="1" indent="2"/>
    </xf>
    <xf numFmtId="49" fontId="49" fillId="0" borderId="0" xfId="0" applyNumberFormat="1" applyFont="1" applyAlignment="1">
      <alignment horizontal="left" vertical="top" wrapText="1" indent="1"/>
    </xf>
    <xf numFmtId="49" fontId="49" fillId="0" borderId="0" xfId="0" applyNumberFormat="1" applyFont="1" applyAlignment="1">
      <alignment horizontal="left" vertical="top" wrapText="1"/>
    </xf>
    <xf numFmtId="0" fontId="49" fillId="3" borderId="0" xfId="0" applyFont="1" applyFill="1" applyAlignment="1">
      <alignment vertical="top"/>
    </xf>
    <xf numFmtId="0" fontId="62" fillId="3" borderId="0" xfId="0" applyFont="1" applyFill="1" applyAlignment="1">
      <alignment horizontal="left" vertical="top" wrapText="1"/>
    </xf>
    <xf numFmtId="0" fontId="70" fillId="0" borderId="0" xfId="0" applyFont="1" applyAlignment="1">
      <alignment horizontal="left" vertical="center" wrapText="1"/>
    </xf>
    <xf numFmtId="0" fontId="45" fillId="0" borderId="0" xfId="0" applyFont="1" applyAlignment="1">
      <alignment horizontal="left" vertical="center" wrapText="1"/>
    </xf>
    <xf numFmtId="0" fontId="85" fillId="0" borderId="0" xfId="3" applyFont="1" applyAlignment="1">
      <alignment wrapText="1"/>
    </xf>
    <xf numFmtId="0" fontId="85" fillId="0" borderId="0" xfId="3" applyFont="1" applyAlignment="1">
      <alignment horizontal="left" vertical="center" wrapText="1"/>
    </xf>
    <xf numFmtId="0" fontId="2" fillId="0" borderId="0" xfId="3" applyAlignment="1">
      <alignment horizontal="left" vertical="center" wrapText="1"/>
    </xf>
    <xf numFmtId="0" fontId="92" fillId="0" borderId="143" xfId="0" applyFont="1" applyBorder="1" applyAlignment="1">
      <alignment horizontal="left" vertical="center" wrapText="1" indent="1"/>
    </xf>
    <xf numFmtId="49" fontId="16" fillId="2" borderId="144" xfId="0" applyNumberFormat="1" applyFont="1" applyFill="1" applyBorder="1" applyAlignment="1">
      <alignment horizontal="left" vertical="center" wrapText="1" indent="1"/>
    </xf>
    <xf numFmtId="49" fontId="16" fillId="2" borderId="145" xfId="0" applyNumberFormat="1" applyFont="1" applyFill="1" applyBorder="1" applyAlignment="1">
      <alignment horizontal="left" vertical="center" wrapText="1" indent="1"/>
    </xf>
    <xf numFmtId="49" fontId="16" fillId="2" borderId="146" xfId="0" applyNumberFormat="1" applyFont="1" applyFill="1" applyBorder="1" applyAlignment="1">
      <alignment horizontal="left" vertical="center" wrapText="1" indent="1"/>
    </xf>
    <xf numFmtId="0" fontId="91" fillId="3" borderId="144" xfId="0" applyFont="1" applyFill="1" applyBorder="1" applyAlignment="1">
      <alignment horizontal="left" vertical="center" wrapText="1" indent="1"/>
    </xf>
    <xf numFmtId="0" fontId="91" fillId="3" borderId="145" xfId="0" applyFont="1" applyFill="1" applyBorder="1" applyAlignment="1">
      <alignment horizontal="left" vertical="center" wrapText="1" indent="1"/>
    </xf>
    <xf numFmtId="0" fontId="91" fillId="3" borderId="146" xfId="0" applyFont="1" applyFill="1" applyBorder="1" applyAlignment="1">
      <alignment horizontal="left" vertical="center" wrapText="1" indent="1"/>
    </xf>
    <xf numFmtId="49" fontId="16" fillId="2" borderId="143" xfId="0" applyNumberFormat="1" applyFont="1" applyFill="1" applyBorder="1" applyAlignment="1">
      <alignment horizontal="left" vertical="center" wrapText="1" indent="1"/>
    </xf>
    <xf numFmtId="0" fontId="93" fillId="7" borderId="144" xfId="0" applyFont="1" applyFill="1" applyBorder="1" applyAlignment="1">
      <alignment horizontal="left" vertical="center" wrapText="1" indent="1"/>
    </xf>
    <xf numFmtId="0" fontId="93" fillId="7" borderId="146" xfId="0" applyFont="1" applyFill="1" applyBorder="1" applyAlignment="1">
      <alignment horizontal="left" vertical="center" wrapText="1" indent="1"/>
    </xf>
    <xf numFmtId="49" fontId="45" fillId="7" borderId="143" xfId="0" applyNumberFormat="1" applyFont="1" applyFill="1" applyBorder="1" applyAlignment="1">
      <alignment horizontal="left" vertical="center" wrapText="1" indent="1"/>
    </xf>
    <xf numFmtId="0" fontId="94" fillId="0" borderId="0" xfId="0" applyFont="1" applyAlignment="1">
      <alignment horizontal="left" vertical="center" wrapText="1" indent="1"/>
    </xf>
    <xf numFmtId="49" fontId="95" fillId="2" borderId="143" xfId="0" applyNumberFormat="1" applyFont="1" applyFill="1" applyBorder="1" applyAlignment="1">
      <alignment horizontal="left" vertical="center" wrapText="1" indent="1"/>
    </xf>
    <xf numFmtId="0" fontId="96" fillId="0" borderId="143" xfId="0" applyFont="1" applyBorder="1" applyAlignment="1">
      <alignment horizontal="left" vertical="center" wrapText="1" indent="2"/>
    </xf>
    <xf numFmtId="0" fontId="55" fillId="0" borderId="143" xfId="0" applyFont="1" applyBorder="1" applyAlignment="1">
      <alignment horizontal="left" vertical="center" wrapText="1" indent="2"/>
    </xf>
    <xf numFmtId="49" fontId="45" fillId="7" borderId="147" xfId="0" applyNumberFormat="1" applyFont="1" applyFill="1" applyBorder="1" applyAlignment="1">
      <alignment horizontal="left" vertical="center" wrapText="1" indent="1"/>
    </xf>
    <xf numFmtId="49" fontId="45" fillId="7" borderId="148" xfId="0" applyNumberFormat="1" applyFont="1" applyFill="1" applyBorder="1" applyAlignment="1">
      <alignment horizontal="left" vertical="center" wrapText="1" indent="1"/>
    </xf>
    <xf numFmtId="0" fontId="96" fillId="0" borderId="149" xfId="0" applyFont="1" applyBorder="1" applyAlignment="1">
      <alignment horizontal="left" vertical="center" wrapText="1" indent="2"/>
    </xf>
    <xf numFmtId="0" fontId="96" fillId="0" borderId="150" xfId="0" applyFont="1" applyBorder="1" applyAlignment="1">
      <alignment horizontal="left" vertical="center" wrapText="1" indent="2"/>
    </xf>
    <xf numFmtId="0" fontId="96" fillId="0" borderId="151" xfId="0" applyFont="1" applyBorder="1" applyAlignment="1">
      <alignment horizontal="left" vertical="center" wrapText="1" indent="2"/>
    </xf>
    <xf numFmtId="0" fontId="96" fillId="0" borderId="152" xfId="0" applyFont="1" applyBorder="1" applyAlignment="1">
      <alignment horizontal="left" vertical="center" wrapText="1" indent="2"/>
    </xf>
    <xf numFmtId="49" fontId="95" fillId="2" borderId="143" xfId="0" applyNumberFormat="1" applyFont="1" applyFill="1" applyBorder="1" applyAlignment="1">
      <alignment horizontal="left" vertical="center" wrapText="1"/>
    </xf>
    <xf numFmtId="0" fontId="0" fillId="0" borderId="143" xfId="0" applyBorder="1" applyAlignment="1">
      <alignment horizontal="left" vertical="top" wrapText="1"/>
    </xf>
    <xf numFmtId="0" fontId="94" fillId="0" borderId="0" xfId="0" applyFont="1" applyAlignment="1">
      <alignment horizontal="center" vertical="center"/>
    </xf>
    <xf numFmtId="49" fontId="39" fillId="6" borderId="0" xfId="0" applyNumberFormat="1" applyFont="1" applyFill="1" applyAlignment="1">
      <alignment vertical="center"/>
    </xf>
  </cellXfs>
  <cellStyles count="5">
    <cellStyle name="Hiperlink" xfId="3" builtinId="8"/>
    <cellStyle name="Moeda" xfId="4" builtinId="4"/>
    <cellStyle name="Normal" xfId="0" builtinId="0"/>
    <cellStyle name="Porcentagem" xfId="2" builtinId="5"/>
    <cellStyle name="Vírgula" xfId="1" builtinId="3"/>
  </cellStyles>
  <dxfs count="0"/>
  <tableStyles count="0" defaultTableStyle="TableStyleMedium2" defaultPivotStyle="PivotStyleLight16"/>
  <colors>
    <mruColors>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10583</xdr:rowOff>
    </xdr:from>
    <xdr:to>
      <xdr:col>18</xdr:col>
      <xdr:colOff>85329</xdr:colOff>
      <xdr:row>5</xdr:row>
      <xdr:rowOff>157994</xdr:rowOff>
    </xdr:to>
    <xdr:grpSp>
      <xdr:nvGrpSpPr>
        <xdr:cNvPr id="2" name="Agrupar 1">
          <a:extLst>
            <a:ext uri="{FF2B5EF4-FFF2-40B4-BE49-F238E27FC236}">
              <a16:creationId xmlns:a16="http://schemas.microsoft.com/office/drawing/2014/main" id="{A705B707-89D9-42FE-BCAA-7C19537C9757}"/>
            </a:ext>
          </a:extLst>
        </xdr:cNvPr>
        <xdr:cNvGrpSpPr/>
      </xdr:nvGrpSpPr>
      <xdr:grpSpPr>
        <a:xfrm>
          <a:off x="0" y="10583"/>
          <a:ext cx="21287273" cy="994078"/>
          <a:chOff x="0" y="10583"/>
          <a:chExt cx="20362996" cy="994078"/>
        </a:xfrm>
      </xdr:grpSpPr>
      <xdr:sp macro="" textlink="">
        <xdr:nvSpPr>
          <xdr:cNvPr id="3" name="Retângulo: Cantos Arredondados 2">
            <a:extLst>
              <a:ext uri="{FF2B5EF4-FFF2-40B4-BE49-F238E27FC236}">
                <a16:creationId xmlns:a16="http://schemas.microsoft.com/office/drawing/2014/main" id="{BE971CF4-F1B0-E491-02FB-49749B458FC6}"/>
              </a:ext>
            </a:extLst>
          </xdr:cNvPr>
          <xdr:cNvSpPr/>
        </xdr:nvSpPr>
        <xdr:spPr>
          <a:xfrm>
            <a:off x="0" y="10583"/>
            <a:ext cx="20362996" cy="994078"/>
          </a:xfrm>
          <a:prstGeom prst="roundRect">
            <a:avLst>
              <a:gd name="adj" fmla="val 10279"/>
            </a:avLst>
          </a:prstGeom>
          <a:solidFill>
            <a:srgbClr val="FF62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cap="none" spc="0">
              <a:ln w="0"/>
              <a:solidFill>
                <a:schemeClr val="tx1"/>
              </a:solidFill>
              <a:effectLst>
                <a:outerShdw blurRad="38100" dist="19050" dir="2700000" algn="tl" rotWithShape="0">
                  <a:schemeClr val="dk1">
                    <a:alpha val="40000"/>
                  </a:schemeClr>
                </a:outerShdw>
              </a:effectLst>
              <a:latin typeface="Itau Text" panose="020B0503020204020203" pitchFamily="34" charset="0"/>
              <a:cs typeface="Itau Text" panose="020B0503020204020203" pitchFamily="34" charset="0"/>
            </a:endParaRPr>
          </a:p>
        </xdr:txBody>
      </xdr:sp>
      <xdr:cxnSp macro="">
        <xdr:nvCxnSpPr>
          <xdr:cNvPr id="4" name="Conector reto 3">
            <a:extLst>
              <a:ext uri="{FF2B5EF4-FFF2-40B4-BE49-F238E27FC236}">
                <a16:creationId xmlns:a16="http://schemas.microsoft.com/office/drawing/2014/main" id="{6BD8317C-5306-5B31-8427-C7FE3806913B}"/>
              </a:ext>
            </a:extLst>
          </xdr:cNvPr>
          <xdr:cNvCxnSpPr/>
        </xdr:nvCxnSpPr>
        <xdr:spPr>
          <a:xfrm flipH="1">
            <a:off x="1047178" y="159515"/>
            <a:ext cx="3032" cy="655429"/>
          </a:xfrm>
          <a:prstGeom prst="line">
            <a:avLst/>
          </a:prstGeom>
          <a:ln>
            <a:solidFill>
              <a:schemeClr val="bg1"/>
            </a:solidFill>
          </a:ln>
        </xdr:spPr>
        <xdr:style>
          <a:lnRef idx="3">
            <a:schemeClr val="accent3"/>
          </a:lnRef>
          <a:fillRef idx="0">
            <a:schemeClr val="accent3"/>
          </a:fillRef>
          <a:effectRef idx="2">
            <a:schemeClr val="accent3"/>
          </a:effectRef>
          <a:fontRef idx="minor">
            <a:schemeClr val="tx1"/>
          </a:fontRef>
        </xdr:style>
      </xdr:cxnSp>
      <xdr:sp macro="" textlink="">
        <xdr:nvSpPr>
          <xdr:cNvPr id="5" name="Retângulo 4">
            <a:extLst>
              <a:ext uri="{FF2B5EF4-FFF2-40B4-BE49-F238E27FC236}">
                <a16:creationId xmlns:a16="http://schemas.microsoft.com/office/drawing/2014/main" id="{0B6ED07A-D7AD-784E-8466-C445B6E229FE}"/>
              </a:ext>
            </a:extLst>
          </xdr:cNvPr>
          <xdr:cNvSpPr/>
        </xdr:nvSpPr>
        <xdr:spPr>
          <a:xfrm>
            <a:off x="1208115" y="175491"/>
            <a:ext cx="13442823" cy="581145"/>
          </a:xfrm>
          <a:prstGeom prst="rect">
            <a:avLst/>
          </a:prstGeom>
          <a:noFill/>
        </xdr:spPr>
        <xdr:txBody>
          <a:bodyPr wrap="square" lIns="91440" tIns="45720" rIns="91440" bIns="45720">
            <a:noAutofit/>
          </a:bodyPr>
          <a:lstStyle/>
          <a:p>
            <a:r>
              <a:rPr lang="pt-BR" sz="1800" b="1">
                <a:solidFill>
                  <a:schemeClr val="bg1"/>
                </a:solidFill>
                <a:effectLst/>
                <a:latin typeface="Itau Text Pro XBold" panose="020B0803020204020203" pitchFamily="34" charset="0"/>
                <a:ea typeface="+mn-ea"/>
                <a:cs typeface="Itau Text Pro XBold" panose="020B0803020204020203" pitchFamily="34" charset="0"/>
              </a:rPr>
              <a:t>Planilha de Indicadores</a:t>
            </a:r>
            <a:r>
              <a:rPr lang="pt-BR" sz="1800" b="1" baseline="0">
                <a:solidFill>
                  <a:schemeClr val="bg1"/>
                </a:solidFill>
                <a:effectLst/>
                <a:latin typeface="Itau Text Pro XBold" panose="020B0803020204020203" pitchFamily="34" charset="0"/>
                <a:ea typeface="+mn-ea"/>
                <a:cs typeface="Itau Text Pro XBold" panose="020B0803020204020203" pitchFamily="34" charset="0"/>
              </a:rPr>
              <a:t> ESG</a:t>
            </a:r>
            <a:br>
              <a:rPr lang="pt-BR" sz="2000" b="0" baseline="0">
                <a:solidFill>
                  <a:schemeClr val="bg1"/>
                </a:solidFill>
                <a:effectLst/>
                <a:latin typeface="Itau Text Pro XBold" panose="020B0803020204020203" pitchFamily="34" charset="0"/>
                <a:ea typeface="+mn-ea"/>
                <a:cs typeface="Itau Text Pro XBold" panose="020B0803020204020203" pitchFamily="34" charset="0"/>
              </a:rPr>
            </a:br>
            <a:r>
              <a:rPr lang="pt-BR" sz="1800" b="0">
                <a:solidFill>
                  <a:schemeClr val="bg1"/>
                </a:solidFill>
                <a:effectLst/>
                <a:latin typeface="Itau Text Pro" panose="020B0503020204020203" pitchFamily="34" charset="0"/>
                <a:ea typeface="+mn-ea"/>
                <a:cs typeface="Itau Text Pro" panose="020B0503020204020203" pitchFamily="34" charset="0"/>
              </a:rPr>
              <a:t>2023</a:t>
            </a:r>
          </a:p>
        </xdr:txBody>
      </xdr:sp>
      <xdr:pic>
        <xdr:nvPicPr>
          <xdr:cNvPr id="6" name="Imagem" descr="Imagem">
            <a:extLst>
              <a:ext uri="{FF2B5EF4-FFF2-40B4-BE49-F238E27FC236}">
                <a16:creationId xmlns:a16="http://schemas.microsoft.com/office/drawing/2014/main" id="{4ACE0D19-BFFA-121C-29C1-A2B21CAE9C39}"/>
              </a:ext>
            </a:extLst>
          </xdr:cNvPr>
          <xdr:cNvPicPr>
            <a:picLocks noChangeAspect="1"/>
          </xdr:cNvPicPr>
        </xdr:nvPicPr>
        <xdr:blipFill>
          <a:blip xmlns:r="http://schemas.openxmlformats.org/officeDocument/2006/relationships" r:embed="rId1"/>
          <a:stretch>
            <a:fillRect/>
          </a:stretch>
        </xdr:blipFill>
        <xdr:spPr>
          <a:xfrm>
            <a:off x="222250" y="201138"/>
            <a:ext cx="576972" cy="572183"/>
          </a:xfrm>
          <a:prstGeom prst="rect">
            <a:avLst/>
          </a:prstGeom>
          <a:ln w="12700">
            <a:miter lim="400000"/>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627529</xdr:colOff>
      <xdr:row>2</xdr:row>
      <xdr:rowOff>201706</xdr:rowOff>
    </xdr:to>
    <xdr:grpSp>
      <xdr:nvGrpSpPr>
        <xdr:cNvPr id="2" name="Agrupar 1">
          <a:hlinkClick xmlns:r="http://schemas.openxmlformats.org/officeDocument/2006/relationships" r:id=""/>
          <a:extLst>
            <a:ext uri="{FF2B5EF4-FFF2-40B4-BE49-F238E27FC236}">
              <a16:creationId xmlns:a16="http://schemas.microsoft.com/office/drawing/2014/main" id="{528311EE-DD4B-4FAE-8C1E-904A39575C2D}"/>
            </a:ext>
          </a:extLst>
        </xdr:cNvPr>
        <xdr:cNvGrpSpPr/>
      </xdr:nvGrpSpPr>
      <xdr:grpSpPr>
        <a:xfrm>
          <a:off x="101600" y="38100"/>
          <a:ext cx="525929" cy="772272"/>
          <a:chOff x="14541501" y="1230312"/>
          <a:chExt cx="753959" cy="1047750"/>
        </a:xfrm>
      </xdr:grpSpPr>
      <xdr:grpSp>
        <xdr:nvGrpSpPr>
          <xdr:cNvPr id="3" name="Agrupar 2">
            <a:extLst>
              <a:ext uri="{FF2B5EF4-FFF2-40B4-BE49-F238E27FC236}">
                <a16:creationId xmlns:a16="http://schemas.microsoft.com/office/drawing/2014/main" id="{FBC5907F-1EAC-81B1-37D6-EB23D2AC5402}"/>
              </a:ext>
            </a:extLst>
          </xdr:cNvPr>
          <xdr:cNvGrpSpPr/>
        </xdr:nvGrpSpPr>
        <xdr:grpSpPr>
          <a:xfrm>
            <a:off x="14581188" y="1992704"/>
            <a:ext cx="714272" cy="285358"/>
            <a:chOff x="14581188" y="1992704"/>
            <a:chExt cx="714272" cy="285358"/>
          </a:xfrm>
        </xdr:grpSpPr>
        <xdr:sp macro="" textlink="">
          <xdr:nvSpPr>
            <xdr:cNvPr id="5" name="Retângulo 4">
              <a:hlinkClick xmlns:r="http://schemas.openxmlformats.org/officeDocument/2006/relationships" r:id="rId1"/>
              <a:extLst>
                <a:ext uri="{FF2B5EF4-FFF2-40B4-BE49-F238E27FC236}">
                  <a16:creationId xmlns:a16="http://schemas.microsoft.com/office/drawing/2014/main" id="{C1A31CC3-D014-DBC4-9348-C8678E06F8FF}"/>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hlinkClick xmlns:r="http://schemas.openxmlformats.org/officeDocument/2006/relationships" r:id="rId1"/>
              <a:extLst>
                <a:ext uri="{FF2B5EF4-FFF2-40B4-BE49-F238E27FC236}">
                  <a16:creationId xmlns:a16="http://schemas.microsoft.com/office/drawing/2014/main" id="{A9AB00C8-136F-8985-DCB6-AE06C0DA4645}"/>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hlinkClick xmlns:r="http://schemas.openxmlformats.org/officeDocument/2006/relationships" r:id="rId1"/>
            <a:extLst>
              <a:ext uri="{FF2B5EF4-FFF2-40B4-BE49-F238E27FC236}">
                <a16:creationId xmlns:a16="http://schemas.microsoft.com/office/drawing/2014/main" id="{E2829858-51A2-9347-FC65-A48247F07BEA}"/>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twoCellAnchor>
    <xdr:from>
      <xdr:col>0</xdr:col>
      <xdr:colOff>3175</xdr:colOff>
      <xdr:row>4</xdr:row>
      <xdr:rowOff>3175</xdr:rowOff>
    </xdr:from>
    <xdr:to>
      <xdr:col>0</xdr:col>
      <xdr:colOff>66675</xdr:colOff>
      <xdr:row>4</xdr:row>
      <xdr:rowOff>105767</xdr:rowOff>
    </xdr:to>
    <xdr:sp macro="" textlink="">
      <xdr:nvSpPr>
        <xdr:cNvPr id="7" name="CaixaDeTexto 1">
          <a:extLst>
            <a:ext uri="{FF2B5EF4-FFF2-40B4-BE49-F238E27FC236}">
              <a16:creationId xmlns:a16="http://schemas.microsoft.com/office/drawing/2014/main" id="{7036C4A1-BAD7-4F0F-9510-7B30552902A2}"/>
            </a:ext>
          </a:extLst>
        </xdr:cNvPr>
        <xdr:cNvSpPr txBox="1"/>
      </xdr:nvSpPr>
      <xdr:spPr>
        <a:xfrm>
          <a:off x="3175" y="1527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X0A0T</a:t>
          </a:r>
        </a:p>
      </xdr:txBody>
    </xdr:sp>
    <xdr:clientData/>
  </xdr:twoCellAnchor>
  <xdr:twoCellAnchor>
    <xdr:from>
      <xdr:col>0</xdr:col>
      <xdr:colOff>3175</xdr:colOff>
      <xdr:row>79</xdr:row>
      <xdr:rowOff>3175</xdr:rowOff>
    </xdr:from>
    <xdr:to>
      <xdr:col>0</xdr:col>
      <xdr:colOff>66675</xdr:colOff>
      <xdr:row>79</xdr:row>
      <xdr:rowOff>105767</xdr:rowOff>
    </xdr:to>
    <xdr:sp macro="" textlink="">
      <xdr:nvSpPr>
        <xdr:cNvPr id="8" name="CaixaDeTexto 7">
          <a:extLst>
            <a:ext uri="{FF2B5EF4-FFF2-40B4-BE49-F238E27FC236}">
              <a16:creationId xmlns:a16="http://schemas.microsoft.com/office/drawing/2014/main" id="{BD018546-8A4E-48B0-9222-4905F49169BD}"/>
            </a:ext>
          </a:extLst>
        </xdr:cNvPr>
        <xdr:cNvSpPr txBox="1"/>
      </xdr:nvSpPr>
      <xdr:spPr>
        <a:xfrm>
          <a:off x="3175" y="19694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X0A1T</a:t>
          </a:r>
        </a:p>
      </xdr:txBody>
    </xdr:sp>
    <xdr:clientData/>
  </xdr:twoCellAnchor>
  <xdr:twoCellAnchor>
    <xdr:from>
      <xdr:col>0</xdr:col>
      <xdr:colOff>3175</xdr:colOff>
      <xdr:row>249</xdr:row>
      <xdr:rowOff>3175</xdr:rowOff>
    </xdr:from>
    <xdr:to>
      <xdr:col>0</xdr:col>
      <xdr:colOff>66675</xdr:colOff>
      <xdr:row>249</xdr:row>
      <xdr:rowOff>105767</xdr:rowOff>
    </xdr:to>
    <xdr:sp macro="" textlink="">
      <xdr:nvSpPr>
        <xdr:cNvPr id="9" name="CaixaDeTexto 8">
          <a:extLst>
            <a:ext uri="{FF2B5EF4-FFF2-40B4-BE49-F238E27FC236}">
              <a16:creationId xmlns:a16="http://schemas.microsoft.com/office/drawing/2014/main" id="{7559B375-E1F0-4FA0-AFDC-4B9FCE8FE0B7}"/>
            </a:ext>
          </a:extLst>
        </xdr:cNvPr>
        <xdr:cNvSpPr txBox="1"/>
      </xdr:nvSpPr>
      <xdr:spPr>
        <a:xfrm>
          <a:off x="3175" y="62874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X0A2T</a:t>
          </a:r>
        </a:p>
      </xdr:txBody>
    </xdr:sp>
    <xdr:clientData/>
  </xdr:twoCellAnchor>
  <xdr:twoCellAnchor>
    <xdr:from>
      <xdr:col>0</xdr:col>
      <xdr:colOff>3175</xdr:colOff>
      <xdr:row>588</xdr:row>
      <xdr:rowOff>3175</xdr:rowOff>
    </xdr:from>
    <xdr:to>
      <xdr:col>0</xdr:col>
      <xdr:colOff>66675</xdr:colOff>
      <xdr:row>588</xdr:row>
      <xdr:rowOff>105767</xdr:rowOff>
    </xdr:to>
    <xdr:sp macro="" textlink="">
      <xdr:nvSpPr>
        <xdr:cNvPr id="10" name="CaixaDeTexto 9">
          <a:extLst>
            <a:ext uri="{FF2B5EF4-FFF2-40B4-BE49-F238E27FC236}">
              <a16:creationId xmlns:a16="http://schemas.microsoft.com/office/drawing/2014/main" id="{346B402D-8222-4051-8A77-3DFA50E1517C}"/>
            </a:ext>
          </a:extLst>
        </xdr:cNvPr>
        <xdr:cNvSpPr txBox="1"/>
      </xdr:nvSpPr>
      <xdr:spPr>
        <a:xfrm>
          <a:off x="3175" y="147704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X0A3T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47624</xdr:rowOff>
    </xdr:from>
    <xdr:to>
      <xdr:col>1</xdr:col>
      <xdr:colOff>522754</xdr:colOff>
      <xdr:row>2</xdr:row>
      <xdr:rowOff>253439</xdr:rowOff>
    </xdr:to>
    <xdr:grpSp>
      <xdr:nvGrpSpPr>
        <xdr:cNvPr id="2" name="Agrupar 1">
          <a:hlinkClick xmlns:r="http://schemas.openxmlformats.org/officeDocument/2006/relationships" r:id="rId1"/>
          <a:extLst>
            <a:ext uri="{FF2B5EF4-FFF2-40B4-BE49-F238E27FC236}">
              <a16:creationId xmlns:a16="http://schemas.microsoft.com/office/drawing/2014/main" id="{7D8A5B13-87F9-4A11-BBC9-91B4805E98F5}"/>
            </a:ext>
          </a:extLst>
        </xdr:cNvPr>
        <xdr:cNvGrpSpPr/>
      </xdr:nvGrpSpPr>
      <xdr:grpSpPr>
        <a:xfrm>
          <a:off x="222250" y="47624"/>
          <a:ext cx="522754" cy="713815"/>
          <a:chOff x="14541501" y="1230312"/>
          <a:chExt cx="753959" cy="1047750"/>
        </a:xfrm>
      </xdr:grpSpPr>
      <xdr:grpSp>
        <xdr:nvGrpSpPr>
          <xdr:cNvPr id="3" name="Agrupar 2">
            <a:extLst>
              <a:ext uri="{FF2B5EF4-FFF2-40B4-BE49-F238E27FC236}">
                <a16:creationId xmlns:a16="http://schemas.microsoft.com/office/drawing/2014/main" id="{B1E87809-C013-4A9E-0E2B-F026C2E008DA}"/>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3AFC0357-BE91-77EE-2F03-27C3872DC36C}"/>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extLst>
                <a:ext uri="{FF2B5EF4-FFF2-40B4-BE49-F238E27FC236}">
                  <a16:creationId xmlns:a16="http://schemas.microsoft.com/office/drawing/2014/main" id="{CDDEFADE-CE31-DC3F-6AA4-4526C207A487}"/>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D8CE25F4-7A5C-DB5C-4452-E20F1E31A4FD}"/>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twoCellAnchor>
    <xdr:from>
      <xdr:col>1</xdr:col>
      <xdr:colOff>0</xdr:colOff>
      <xdr:row>0</xdr:row>
      <xdr:rowOff>35718</xdr:rowOff>
    </xdr:from>
    <xdr:to>
      <xdr:col>1</xdr:col>
      <xdr:colOff>522754</xdr:colOff>
      <xdr:row>2</xdr:row>
      <xdr:rowOff>235183</xdr:rowOff>
    </xdr:to>
    <xdr:grpSp>
      <xdr:nvGrpSpPr>
        <xdr:cNvPr id="7" name="Agrupar 6">
          <a:hlinkClick xmlns:r="http://schemas.openxmlformats.org/officeDocument/2006/relationships" r:id="rId1"/>
          <a:extLst>
            <a:ext uri="{FF2B5EF4-FFF2-40B4-BE49-F238E27FC236}">
              <a16:creationId xmlns:a16="http://schemas.microsoft.com/office/drawing/2014/main" id="{F817E06A-9049-4FF5-B054-75D4CD15FF9E}"/>
            </a:ext>
          </a:extLst>
        </xdr:cNvPr>
        <xdr:cNvGrpSpPr/>
      </xdr:nvGrpSpPr>
      <xdr:grpSpPr>
        <a:xfrm>
          <a:off x="222250" y="35718"/>
          <a:ext cx="522754" cy="707465"/>
          <a:chOff x="14541501" y="1230312"/>
          <a:chExt cx="753959" cy="1047750"/>
        </a:xfrm>
      </xdr:grpSpPr>
      <xdr:grpSp>
        <xdr:nvGrpSpPr>
          <xdr:cNvPr id="8" name="Agrupar 7">
            <a:extLst>
              <a:ext uri="{FF2B5EF4-FFF2-40B4-BE49-F238E27FC236}">
                <a16:creationId xmlns:a16="http://schemas.microsoft.com/office/drawing/2014/main" id="{2462667D-2CB8-C48B-393E-ED289049B22D}"/>
              </a:ext>
            </a:extLst>
          </xdr:cNvPr>
          <xdr:cNvGrpSpPr/>
        </xdr:nvGrpSpPr>
        <xdr:grpSpPr>
          <a:xfrm>
            <a:off x="14581188" y="1992704"/>
            <a:ext cx="714272" cy="285358"/>
            <a:chOff x="14581188" y="1992704"/>
            <a:chExt cx="714272" cy="285358"/>
          </a:xfrm>
        </xdr:grpSpPr>
        <xdr:sp macro="" textlink="">
          <xdr:nvSpPr>
            <xdr:cNvPr id="10" name="Retângulo 9">
              <a:extLst>
                <a:ext uri="{FF2B5EF4-FFF2-40B4-BE49-F238E27FC236}">
                  <a16:creationId xmlns:a16="http://schemas.microsoft.com/office/drawing/2014/main" id="{7D7E9DDC-54A5-5380-CC65-9D4D23C9C138}"/>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11" name="Seta: para a Esquerda 10">
              <a:extLst>
                <a:ext uri="{FF2B5EF4-FFF2-40B4-BE49-F238E27FC236}">
                  <a16:creationId xmlns:a16="http://schemas.microsoft.com/office/drawing/2014/main" id="{07092246-AEEF-FEA2-1EB2-D1E32EC4BEE5}"/>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9" name="Imagem" descr="Imagem">
            <a:extLst>
              <a:ext uri="{FF2B5EF4-FFF2-40B4-BE49-F238E27FC236}">
                <a16:creationId xmlns:a16="http://schemas.microsoft.com/office/drawing/2014/main" id="{67E50479-430C-EB13-FC03-F710E9743FD3}"/>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35718</xdr:rowOff>
    </xdr:from>
    <xdr:to>
      <xdr:col>1</xdr:col>
      <xdr:colOff>522754</xdr:colOff>
      <xdr:row>2</xdr:row>
      <xdr:rowOff>235183</xdr:rowOff>
    </xdr:to>
    <xdr:grpSp>
      <xdr:nvGrpSpPr>
        <xdr:cNvPr id="2" name="Agrupar 1">
          <a:hlinkClick xmlns:r="http://schemas.openxmlformats.org/officeDocument/2006/relationships" r:id="rId1"/>
          <a:extLst>
            <a:ext uri="{FF2B5EF4-FFF2-40B4-BE49-F238E27FC236}">
              <a16:creationId xmlns:a16="http://schemas.microsoft.com/office/drawing/2014/main" id="{3110C9BE-4A25-4A00-B37A-C6F399C4CFBE}"/>
            </a:ext>
          </a:extLst>
        </xdr:cNvPr>
        <xdr:cNvGrpSpPr/>
      </xdr:nvGrpSpPr>
      <xdr:grpSpPr>
        <a:xfrm>
          <a:off x="214313" y="35718"/>
          <a:ext cx="525929" cy="726515"/>
          <a:chOff x="14541501" y="1230312"/>
          <a:chExt cx="753959" cy="1047750"/>
        </a:xfrm>
      </xdr:grpSpPr>
      <xdr:grpSp>
        <xdr:nvGrpSpPr>
          <xdr:cNvPr id="3" name="Agrupar 2">
            <a:extLst>
              <a:ext uri="{FF2B5EF4-FFF2-40B4-BE49-F238E27FC236}">
                <a16:creationId xmlns:a16="http://schemas.microsoft.com/office/drawing/2014/main" id="{629F851D-D136-FFDA-9560-514DF8D90C49}"/>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D3B78019-D0DC-9B1B-5A5A-41D8F6728DB3}"/>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extLst>
                <a:ext uri="{FF2B5EF4-FFF2-40B4-BE49-F238E27FC236}">
                  <a16:creationId xmlns:a16="http://schemas.microsoft.com/office/drawing/2014/main" id="{FB745AB6-5300-D477-BB51-FAFF34E434C1}"/>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092CFFF8-501F-8E81-7463-AF2D8C8C86B7}"/>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35718</xdr:rowOff>
    </xdr:from>
    <xdr:to>
      <xdr:col>1</xdr:col>
      <xdr:colOff>522754</xdr:colOff>
      <xdr:row>3</xdr:row>
      <xdr:rowOff>235183</xdr:rowOff>
    </xdr:to>
    <xdr:grpSp>
      <xdr:nvGrpSpPr>
        <xdr:cNvPr id="2" name="Agrupar 1">
          <a:hlinkClick xmlns:r="http://schemas.openxmlformats.org/officeDocument/2006/relationships" r:id="rId1"/>
          <a:extLst>
            <a:ext uri="{FF2B5EF4-FFF2-40B4-BE49-F238E27FC236}">
              <a16:creationId xmlns:a16="http://schemas.microsoft.com/office/drawing/2014/main" id="{E16AB2B7-F14A-4AA0-86D6-04E501A70784}"/>
            </a:ext>
          </a:extLst>
        </xdr:cNvPr>
        <xdr:cNvGrpSpPr/>
      </xdr:nvGrpSpPr>
      <xdr:grpSpPr>
        <a:xfrm>
          <a:off x="214313" y="154781"/>
          <a:ext cx="525929" cy="726515"/>
          <a:chOff x="14541501" y="1230312"/>
          <a:chExt cx="753959" cy="1047750"/>
        </a:xfrm>
      </xdr:grpSpPr>
      <xdr:grpSp>
        <xdr:nvGrpSpPr>
          <xdr:cNvPr id="3" name="Agrupar 2">
            <a:extLst>
              <a:ext uri="{FF2B5EF4-FFF2-40B4-BE49-F238E27FC236}">
                <a16:creationId xmlns:a16="http://schemas.microsoft.com/office/drawing/2014/main" id="{F1B3D6B8-37D2-E436-640E-A7DA4EFE69E0}"/>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B0F1A38E-E528-AE3D-CCCD-35CEC0E37887}"/>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extLst>
                <a:ext uri="{FF2B5EF4-FFF2-40B4-BE49-F238E27FC236}">
                  <a16:creationId xmlns:a16="http://schemas.microsoft.com/office/drawing/2014/main" id="{89D81AF8-27D3-5DA7-BCA4-FE7729734DDA}"/>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0903F0D6-ADF2-F4A6-6AB9-F74E50DF7DF6}"/>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i.mziq.com/mzfilemanager/v2/d/42787847-4cf6-4461-94a5-40ed237dca33/08fae472-a142-a20e-0af1-2655999136e4?origin=2" TargetMode="External"/><Relationship Id="rId2" Type="http://schemas.openxmlformats.org/officeDocument/2006/relationships/hyperlink" Target="https://api.mziq.com/mzfilemanager/v2/d/42787847-4cf6-4461-94a5-40ed237dca33/08fae472-a142-a20e-0af1-2655999136e4?origin=2" TargetMode="External"/><Relationship Id="rId1" Type="http://schemas.openxmlformats.org/officeDocument/2006/relationships/hyperlink" Target="https://api.mziq.com/mzfilemanager/v2/d/42787847-4cf6-4461-94a5-40ed237dca33/08fae472-a142-a20e-0af1-2655999136e4?origin=2" TargetMode="External"/><Relationship Id="rId6" Type="http://schemas.openxmlformats.org/officeDocument/2006/relationships/drawing" Target="../drawings/drawing1.xml"/><Relationship Id="rId5" Type="http://schemas.openxmlformats.org/officeDocument/2006/relationships/hyperlink" Target="https://api.mziq.com/mzfilemanager/v2/d/42787847-4cf6-4461-94a5-40ed237dca33/08fae472-a142-a20e-0af1-2655999136e4?origin=2" TargetMode="External"/><Relationship Id="rId4" Type="http://schemas.openxmlformats.org/officeDocument/2006/relationships/hyperlink" Target="https://api.mziq.com/mzfilemanager/v2/d/42787847-4cf6-4461-94a5-40ed237dca33/08fae472-a142-a20e-0af1-2655999136e4?origin=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itau.com.br/download-file/v2/d/42787847-4cf6-4461-94a5-40ed237dca33/d5b8c4b5-cd94-c02f-a14d-36e3ef3958d5?origin=2" TargetMode="External"/><Relationship Id="rId2" Type="http://schemas.openxmlformats.org/officeDocument/2006/relationships/hyperlink" Target="https://www.itau.com.br/download-file/v2/d/42787847-4cf6-4461-94a5-40ed237dca33/d5b8c4b5-cd94-c02f-a14d-36e3ef3958d5?origin=2" TargetMode="External"/><Relationship Id="rId1" Type="http://schemas.openxmlformats.org/officeDocument/2006/relationships/hyperlink" Target="https://www.itau.com.br/download-file/v2/d/42787847-4cf6-4461-94a5-40ed237dca33/d5b8c4b5-cd94-c02f-a14d-36e3ef3958d5?origin=2" TargetMode="External"/><Relationship Id="rId4" Type="http://schemas.openxmlformats.org/officeDocument/2006/relationships/hyperlink" Target="https://www.itau.com.br/download-file/v2/d/42787847-4cf6-4461-94a5-40ed237dca33/d5b8c4b5-cd94-c02f-a14d-36e3ef3958d5?origin=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5B87D-CC8A-42E0-BAC6-80B373742F3A}">
  <sheetPr>
    <tabColor rgb="FFFF6200"/>
  </sheetPr>
  <dimension ref="B9:N97"/>
  <sheetViews>
    <sheetView showGridLines="0" tabSelected="1" zoomScale="90" zoomScaleNormal="90" workbookViewId="0"/>
  </sheetViews>
  <sheetFormatPr defaultColWidth="8.7265625" defaultRowHeight="13.5"/>
  <cols>
    <col min="1" max="1" width="15.7265625" style="13" customWidth="1"/>
    <col min="2" max="2" width="80.7265625" style="13" customWidth="1"/>
    <col min="3" max="3" width="8.7265625" style="13"/>
    <col min="4" max="4" width="80.7265625" style="13" customWidth="1"/>
    <col min="5" max="5" width="8.7265625" style="13"/>
    <col min="6" max="6" width="2.453125" style="13" customWidth="1"/>
    <col min="7" max="7" width="11" style="13" customWidth="1"/>
    <col min="8" max="16384" width="8.7265625" style="13"/>
  </cols>
  <sheetData>
    <row r="9" spans="2:14" s="5" customFormat="1" ht="20.149999999999999" customHeight="1">
      <c r="B9" s="1" t="s">
        <v>0</v>
      </c>
      <c r="C9" s="2"/>
      <c r="D9" s="1" t="s">
        <v>1</v>
      </c>
      <c r="E9" s="1"/>
      <c r="F9" s="1"/>
      <c r="G9" s="1"/>
      <c r="H9" s="1"/>
      <c r="I9" s="1"/>
      <c r="J9" s="1"/>
      <c r="K9" s="3"/>
      <c r="L9" s="4"/>
      <c r="M9" s="4"/>
    </row>
    <row r="10" spans="2:14" s="7" customFormat="1" ht="20.149999999999999" customHeight="1">
      <c r="B10" s="6" t="s">
        <v>2</v>
      </c>
      <c r="D10" s="6" t="s">
        <v>3</v>
      </c>
      <c r="E10" s="8"/>
      <c r="G10" s="8"/>
      <c r="H10" s="8"/>
      <c r="I10" s="8"/>
      <c r="J10" s="8"/>
      <c r="K10" s="8"/>
    </row>
    <row r="11" spans="2:14" s="7" customFormat="1" ht="20.149999999999999" customHeight="1">
      <c r="B11" s="6" t="s">
        <v>4</v>
      </c>
      <c r="C11"/>
      <c r="D11" s="6" t="s">
        <v>5</v>
      </c>
      <c r="E11" s="8"/>
      <c r="G11" s="8"/>
      <c r="H11" s="8"/>
      <c r="I11" s="8"/>
      <c r="J11" s="8"/>
      <c r="K11" s="8"/>
    </row>
    <row r="12" spans="2:14" s="7" customFormat="1" ht="20.149999999999999" customHeight="1">
      <c r="B12" s="6" t="s">
        <v>6</v>
      </c>
      <c r="D12" s="6" t="s">
        <v>7</v>
      </c>
      <c r="E12" s="8"/>
      <c r="G12" s="8"/>
      <c r="H12" s="8"/>
      <c r="I12" s="8"/>
      <c r="J12" s="8"/>
      <c r="K12" s="8"/>
    </row>
    <row r="13" spans="2:14" s="7" customFormat="1" ht="20.149999999999999" customHeight="1">
      <c r="B13" s="6" t="s">
        <v>882</v>
      </c>
      <c r="C13" s="9"/>
      <c r="D13" s="6" t="s">
        <v>8</v>
      </c>
      <c r="E13" s="8"/>
      <c r="G13" s="8"/>
      <c r="H13" s="8"/>
      <c r="I13" s="8"/>
      <c r="J13" s="8"/>
      <c r="K13" s="8"/>
    </row>
    <row r="14" spans="2:14" s="7" customFormat="1" ht="20.149999999999999" customHeight="1">
      <c r="D14" s="6" t="s">
        <v>9</v>
      </c>
      <c r="E14" s="8"/>
      <c r="G14" s="8"/>
      <c r="H14" s="8"/>
      <c r="I14" s="8"/>
      <c r="J14" s="8"/>
      <c r="K14" s="8"/>
    </row>
    <row r="15" spans="2:14" s="7" customFormat="1" ht="20.149999999999999" customHeight="1">
      <c r="C15"/>
      <c r="K15" s="10"/>
      <c r="L15" s="11"/>
      <c r="M15" s="11"/>
      <c r="N15" s="11"/>
    </row>
    <row r="16" spans="2:14" s="5" customFormat="1" ht="20.149999999999999" customHeight="1">
      <c r="B16" s="1" t="s">
        <v>10</v>
      </c>
      <c r="C16" s="2"/>
      <c r="D16" s="1" t="s">
        <v>11</v>
      </c>
      <c r="E16"/>
      <c r="F16"/>
      <c r="G16"/>
      <c r="H16"/>
      <c r="I16"/>
      <c r="J16"/>
      <c r="K16" s="3"/>
      <c r="L16" s="4"/>
      <c r="M16" s="4"/>
    </row>
    <row r="17" spans="2:11" s="7" customFormat="1" ht="20.149999999999999" customHeight="1">
      <c r="B17" s="6" t="s">
        <v>12</v>
      </c>
      <c r="C17" s="8"/>
      <c r="D17" s="6" t="s">
        <v>13</v>
      </c>
      <c r="E17" s="8"/>
      <c r="G17" s="8"/>
      <c r="H17" s="8"/>
      <c r="I17" s="8"/>
      <c r="J17" s="8"/>
      <c r="K17" s="8"/>
    </row>
    <row r="18" spans="2:11" s="7" customFormat="1" ht="20.149999999999999" customHeight="1">
      <c r="B18" s="6" t="s">
        <v>14</v>
      </c>
      <c r="C18" s="8"/>
      <c r="D18" s="12" t="s">
        <v>15</v>
      </c>
      <c r="E18" s="8"/>
      <c r="H18" s="9"/>
      <c r="I18" s="9"/>
      <c r="J18" s="8"/>
      <c r="K18" s="8"/>
    </row>
    <row r="19" spans="2:11" s="7" customFormat="1" ht="20.149999999999999" customHeight="1">
      <c r="B19" s="6" t="s">
        <v>16</v>
      </c>
      <c r="C19" s="8"/>
      <c r="D19" s="6" t="s">
        <v>17</v>
      </c>
      <c r="G19" s="8"/>
      <c r="H19" s="8"/>
      <c r="I19" s="8"/>
      <c r="J19" s="8"/>
      <c r="K19" s="8"/>
    </row>
    <row r="20" spans="2:11" s="7" customFormat="1" ht="20.149999999999999" customHeight="1">
      <c r="B20" s="6" t="s">
        <v>18</v>
      </c>
      <c r="C20" s="8"/>
      <c r="D20" s="12" t="s">
        <v>19</v>
      </c>
      <c r="E20" s="8"/>
      <c r="G20" s="8"/>
      <c r="H20" s="8"/>
      <c r="I20" s="8"/>
      <c r="J20" s="8"/>
      <c r="K20" s="8"/>
    </row>
    <row r="21" spans="2:11" s="7" customFormat="1" ht="20.149999999999999" customHeight="1">
      <c r="B21" s="6" t="s">
        <v>20</v>
      </c>
      <c r="C21" s="8"/>
      <c r="D21" s="6" t="s">
        <v>21</v>
      </c>
      <c r="E21" s="8"/>
      <c r="G21" s="8"/>
      <c r="H21" s="8"/>
      <c r="I21" s="8"/>
      <c r="J21" s="8"/>
      <c r="K21" s="8"/>
    </row>
    <row r="22" spans="2:11" s="7" customFormat="1" ht="20.149999999999999" customHeight="1">
      <c r="B22" s="6" t="s">
        <v>22</v>
      </c>
      <c r="C22" s="8"/>
      <c r="D22" s="6" t="s">
        <v>23</v>
      </c>
      <c r="E22" s="8"/>
      <c r="H22" s="8"/>
      <c r="I22" s="8"/>
      <c r="J22" s="8"/>
      <c r="K22" s="8"/>
    </row>
    <row r="23" spans="2:11" s="7" customFormat="1" ht="20.149999999999999" customHeight="1">
      <c r="B23" s="6" t="s">
        <v>24</v>
      </c>
      <c r="C23" s="8"/>
      <c r="D23" s="6" t="s">
        <v>25</v>
      </c>
      <c r="E23" s="8"/>
      <c r="G23" s="8"/>
      <c r="H23" s="8"/>
      <c r="I23" s="8"/>
      <c r="J23" s="8"/>
      <c r="K23" s="8"/>
    </row>
    <row r="24" spans="2:11" s="7" customFormat="1" ht="20.149999999999999" customHeight="1">
      <c r="B24" s="6" t="s">
        <v>26</v>
      </c>
      <c r="C24" s="8"/>
      <c r="D24" s="6" t="s">
        <v>27</v>
      </c>
      <c r="E24" s="8"/>
      <c r="F24" s="8"/>
      <c r="G24" s="8"/>
      <c r="H24" s="8"/>
      <c r="I24" s="8"/>
      <c r="J24" s="8"/>
      <c r="K24" s="8"/>
    </row>
    <row r="25" spans="2:11" s="7" customFormat="1" ht="20.149999999999999" customHeight="1">
      <c r="B25" s="6" t="s">
        <v>28</v>
      </c>
      <c r="C25" s="8"/>
      <c r="E25" s="8"/>
      <c r="F25" s="8"/>
      <c r="G25" s="8"/>
      <c r="H25" s="8"/>
      <c r="I25" s="8"/>
      <c r="J25" s="8"/>
      <c r="K25" s="8"/>
    </row>
    <row r="26" spans="2:11" s="7" customFormat="1" ht="20.149999999999999" customHeight="1">
      <c r="B26" s="6"/>
      <c r="C26" s="8"/>
      <c r="D26" s="1" t="s">
        <v>29</v>
      </c>
      <c r="F26" s="8"/>
      <c r="G26" s="8"/>
      <c r="H26" s="8"/>
      <c r="I26" s="8"/>
      <c r="J26" s="8"/>
      <c r="K26" s="8"/>
    </row>
    <row r="27" spans="2:11" ht="20.149999999999999" customHeight="1">
      <c r="D27" s="6" t="s">
        <v>30</v>
      </c>
      <c r="F27" s="14"/>
      <c r="G27" s="14"/>
      <c r="H27" s="14"/>
      <c r="I27" s="14"/>
      <c r="J27" s="14"/>
      <c r="K27" s="14"/>
    </row>
    <row r="28" spans="2:11" ht="20.149999999999999" customHeight="1">
      <c r="D28" s="6" t="s">
        <v>31</v>
      </c>
    </row>
    <row r="29" spans="2:11" ht="20.149999999999999" customHeight="1">
      <c r="D29" s="6" t="s">
        <v>32</v>
      </c>
    </row>
    <row r="30" spans="2:11" ht="20.149999999999999" customHeight="1">
      <c r="D30" s="6" t="s">
        <v>33</v>
      </c>
    </row>
    <row r="31" spans="2:11" ht="20.149999999999999" customHeight="1">
      <c r="D31" s="6" t="s">
        <v>34</v>
      </c>
    </row>
    <row r="32" spans="2:11" ht="20.149999999999999" customHeight="1"/>
    <row r="33" spans="7:11">
      <c r="G33" s="15"/>
    </row>
    <row r="37" spans="7:11">
      <c r="I37" s="16"/>
      <c r="J37" s="16"/>
    </row>
    <row r="38" spans="7:11">
      <c r="K38" s="16"/>
    </row>
    <row r="39" spans="7:11">
      <c r="H39" s="16"/>
    </row>
    <row r="82" spans="4:6">
      <c r="D82" s="13" t="e">
        <f>(D83+D90+D96)/#REF!</f>
        <v>#REF!</v>
      </c>
    </row>
    <row r="96" spans="4:6">
      <c r="D96" s="13">
        <v>0</v>
      </c>
      <c r="E96" s="13">
        <v>0</v>
      </c>
      <c r="F96" s="13">
        <v>0</v>
      </c>
    </row>
    <row r="97" spans="4:5">
      <c r="D97" s="13">
        <v>0</v>
      </c>
      <c r="E97" s="13">
        <v>0</v>
      </c>
    </row>
  </sheetData>
  <hyperlinks>
    <hyperlink ref="D18:I18" location="'Conselho de Administração'!A1" display="Conselho da administração" xr:uid="{FD61E576-DCF6-4D32-B9D3-116E7EA9B05E}"/>
    <hyperlink ref="D24" location="'Reporte fiscal'!A1" display="Transparência Fiscal" xr:uid="{22D623AB-A1D6-4442-9A3D-705713D1A460}"/>
    <hyperlink ref="B27:C27" location="'entidades e afiliações'!A1" display="Entidades e afiliações" xr:uid="{F974CFBE-0DE0-4769-B174-C82604CC75E1}"/>
    <hyperlink ref="B13:C13" location="'Indicadores ESG'!A5" display="Risco SAC" xr:uid="{B0D88C1F-6FA5-46DE-B689-2B1CDB962C6E}"/>
    <hyperlink ref="B10:C10" location="'Indicadores ESG'!A8" display="Riscos sociais, ambientais e climáticos" xr:uid="{186C57AD-E6E0-49A2-841B-61EC37494E86}"/>
    <hyperlink ref="B10" location="'Indicadores ESG'!A5" display="Riscos sociais, ambientais e climáticos" xr:uid="{EDF6D465-3D24-4D9D-AD70-58C618209B4A}"/>
    <hyperlink ref="B11" location="'Indicadores ESG'!A27" display="Finanças sustentáveis" xr:uid="{3754462F-1E0F-403C-81E0-831029665B33}"/>
    <hyperlink ref="B12" location="'Indicadores ESG'!A50" display="Asset management" xr:uid="{F2891E45-32C7-47B3-BC0B-76B8B6441077}"/>
    <hyperlink ref="B13" location="'Indicadores ESG'!A64" display="Banco de varejo e inclusão financeira" xr:uid="{F3FA4DC4-F194-423F-9FEC-D1EBC43CD357}"/>
    <hyperlink ref="D10" location="'Indicadores ESG'!A76" display="Gestão Ambiental" xr:uid="{BEF46BD2-B72A-4471-BE72-9438749D4C98}"/>
    <hyperlink ref="D11" location="'Indicadores ESG'!A80" display="Emissões GEE" xr:uid="{9527FB46-3F21-4800-A481-ADD39A4C70CF}"/>
    <hyperlink ref="D12" location="'Indicadores ESG'!A208" display="Energia " xr:uid="{700E7C29-0786-41D2-945C-3D0F6149097C}"/>
    <hyperlink ref="D13" location="'Indicadores ESG'!A217" display="Água " xr:uid="{AC84E95A-0E6C-4966-AB10-E6F6AF444D92}"/>
    <hyperlink ref="D14" location="'Indicadores ESG'!A231" display="Materiais e resíduos" xr:uid="{E903F56B-13E3-4C47-81CB-3BEA883785A6}"/>
    <hyperlink ref="B17" location="'Indicadores ESG'!A246" display="Força de trabalho" xr:uid="{A76549CC-3CC8-4EAB-AE04-0ACCEEA40FEB}"/>
    <hyperlink ref="B18" location="'Indicadores ESG'!A291" display="Diversidade e inclusão" xr:uid="{77511353-7D73-41FB-AB73-EDE4BAA69814}"/>
    <hyperlink ref="B19" location="'Indicadores ESG'!A372" display="Atração e Retenção" xr:uid="{9E0F2B09-FD86-49A2-A145-A819E1AF159F}"/>
    <hyperlink ref="B20" location="'Indicadores ESG'!A424" display="Experiência do colaborador" xr:uid="{A7D4A10F-152D-453B-A1F3-EA0A7FA2909C}"/>
    <hyperlink ref="B21" location="'Indicadores ESG'!A440" display="Desenvolvimento" xr:uid="{1A9E512D-BF79-47CB-9C75-3388A06F97F1}"/>
    <hyperlink ref="B22" location="'Indicadores ESG'!A477" display="Remuneração e benefícios" xr:uid="{4B35C2F1-F626-4084-A11C-5C9DC13CC6B2}"/>
    <hyperlink ref="B23" location="'Indicadores ESG'!A498" display="Saúde, segurança e bem-estar" xr:uid="{DE5BF56E-DC91-4799-9B1F-51DD357886A0}"/>
    <hyperlink ref="B24" location="'Indicadores ESG'!A526" display="Fornecedores" xr:uid="{882A0D6A-2F95-4070-9193-5ABE13AFBDA2}"/>
    <hyperlink ref="B25" location="'Indicadores ESG'!A543" display="Investimento social privado" xr:uid="{92836BE2-DB00-439C-AE5C-1EEA6FD89FFB}"/>
    <hyperlink ref="D17" location="'Indicadores ESG'!A580" display="Governança corporativa" xr:uid="{D3C4505C-57D5-4AD6-80AE-960FD5F0117C}"/>
    <hyperlink ref="D18" location="'Conselho de Administração'!A1" display="Conselho de administração" xr:uid="{26CAEF97-0239-4DD2-9184-5C062A1C5543}"/>
    <hyperlink ref="D19" location="'Indicadores ESG'!A591" display="Influência política" xr:uid="{C3674423-1C2B-4BE3-9DF6-F5FFA58412F6}"/>
    <hyperlink ref="D21" location="'Indicadores ESG'!A599" display="Ética nos negocios" xr:uid="{4F653052-35FE-4F4C-B197-3ED54167C065}"/>
    <hyperlink ref="D22" location="'Indicadores ESG'!A607" display="Canais de manifestação" xr:uid="{5B9F5B36-E3BE-46EA-B055-6066FF4AF030}"/>
    <hyperlink ref="D23" location="'Indicadores ESG'!A656" display="Comportamento corporativo" xr:uid="{18AAC03E-BFAE-47F8-A24C-B0F1FF23D39C}"/>
    <hyperlink ref="D27" r:id="rId1" location="page=5" xr:uid="{5D17FBFB-D476-4C04-B972-D2BDC94E4F7F}"/>
    <hyperlink ref="D28" r:id="rId2" location="page=27" xr:uid="{DDA0FE20-F85E-45BE-9987-1519EB38C45C}"/>
    <hyperlink ref="D29" r:id="rId3" location="page=32" xr:uid="{B499E487-5E85-4B5C-99C7-F335043767B1}"/>
    <hyperlink ref="D30" r:id="rId4" location="page=38" xr:uid="{173B201A-14BF-4610-B963-778A35F77EAA}"/>
    <hyperlink ref="D31" r:id="rId5" location="page=55" xr:uid="{D9648949-AB11-4BFD-94F4-C8951E11ADEF}"/>
    <hyperlink ref="D20" location="'Entidades e afiliações'!A1" display="Entidades e afiliações" xr:uid="{C4FA2CD9-217B-4939-ACAC-CA80719D6701}"/>
  </hyperlinks>
  <pageMargins left="0.511811024" right="0.511811024" top="0.78740157499999996" bottom="0.78740157499999996" header="0.31496062000000002" footer="0.31496062000000002"/>
  <headerFooter>
    <oddFooter>&amp;L_x000D_&amp;1#&amp;"Calibri"&amp;9&amp;K000000 Corporativo | Interno</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979D6-A620-42D0-BA94-217C2D439B58}">
  <sheetPr>
    <tabColor rgb="FFFF6200"/>
    <pageSetUpPr fitToPage="1"/>
  </sheetPr>
  <dimension ref="A1:H719"/>
  <sheetViews>
    <sheetView showGridLines="0" zoomScale="85" zoomScaleNormal="85" workbookViewId="0">
      <pane ySplit="4" topLeftCell="A5" activePane="bottomLeft" state="frozen"/>
      <selection activeCell="H97" sqref="H97"/>
      <selection pane="bottomLeft"/>
    </sheetView>
  </sheetViews>
  <sheetFormatPr defaultRowHeight="20.149999999999999" customHeight="1"/>
  <cols>
    <col min="1" max="1" width="25.1796875" style="131" customWidth="1"/>
    <col min="2" max="2" width="40.7265625" style="131" customWidth="1"/>
    <col min="3" max="3" width="73.453125" style="131" customWidth="1"/>
    <col min="4" max="4" width="18.7265625" style="22" customWidth="1"/>
    <col min="5" max="5" width="19.453125" style="22" bestFit="1" customWidth="1"/>
    <col min="6" max="6" width="13.7265625" style="22" customWidth="1"/>
    <col min="7" max="7" width="17" style="4" customWidth="1"/>
  </cols>
  <sheetData>
    <row r="1" spans="1:7" ht="21.65" customHeight="1">
      <c r="A1" s="17"/>
      <c r="B1" s="18"/>
      <c r="C1" s="19"/>
      <c r="D1" s="738" t="s">
        <v>35</v>
      </c>
      <c r="E1" s="616" t="s">
        <v>36</v>
      </c>
      <c r="F1" s="616" t="s">
        <v>10</v>
      </c>
      <c r="G1" s="550" t="s">
        <v>11</v>
      </c>
    </row>
    <row r="2" spans="1:7" ht="29.5" customHeight="1">
      <c r="A2" s="19" t="s">
        <v>37</v>
      </c>
      <c r="B2" s="20"/>
      <c r="C2" s="21"/>
      <c r="D2" s="738"/>
      <c r="E2" s="11"/>
      <c r="F2" s="11"/>
      <c r="G2" s="18"/>
    </row>
    <row r="3" spans="1:7" ht="12.65" customHeight="1">
      <c r="A3" s="21"/>
      <c r="B3" s="23"/>
      <c r="C3" s="21"/>
      <c r="G3" s="18"/>
    </row>
    <row r="4" spans="1:7" ht="20.149999999999999" customHeight="1">
      <c r="A4" s="24" t="s">
        <v>38</v>
      </c>
      <c r="B4" s="24" t="s">
        <v>39</v>
      </c>
      <c r="C4" s="24" t="s">
        <v>40</v>
      </c>
      <c r="D4" s="25">
        <v>2021</v>
      </c>
      <c r="E4" s="25">
        <v>2022</v>
      </c>
      <c r="F4" s="25">
        <v>2023</v>
      </c>
      <c r="G4" s="25" t="s">
        <v>41</v>
      </c>
    </row>
    <row r="5" spans="1:7" ht="31" customHeight="1">
      <c r="A5" s="26" t="s">
        <v>43</v>
      </c>
      <c r="B5" s="27" t="s">
        <v>44</v>
      </c>
      <c r="C5" s="558" t="s">
        <v>45</v>
      </c>
      <c r="D5" s="28">
        <v>33</v>
      </c>
      <c r="E5" s="28">
        <v>150</v>
      </c>
      <c r="F5" s="29" t="s">
        <v>46</v>
      </c>
      <c r="G5" s="30" t="s">
        <v>47</v>
      </c>
    </row>
    <row r="6" spans="1:7" ht="20.149999999999999" customHeight="1">
      <c r="A6" s="32" t="s">
        <v>43</v>
      </c>
      <c r="B6" s="33" t="s">
        <v>44</v>
      </c>
      <c r="C6" s="620" t="s">
        <v>48</v>
      </c>
      <c r="D6" s="35">
        <v>0.35</v>
      </c>
      <c r="E6" s="35">
        <v>0.47</v>
      </c>
      <c r="F6" s="29" t="s">
        <v>49</v>
      </c>
      <c r="G6" s="30" t="s">
        <v>50</v>
      </c>
    </row>
    <row r="7" spans="1:7" ht="20.149999999999999" customHeight="1">
      <c r="A7" s="32" t="s">
        <v>43</v>
      </c>
      <c r="B7" s="36" t="s">
        <v>44</v>
      </c>
      <c r="C7" s="34" t="s">
        <v>51</v>
      </c>
      <c r="D7" s="37">
        <v>20500</v>
      </c>
      <c r="E7" s="37">
        <v>19800</v>
      </c>
      <c r="F7" s="37">
        <v>20000</v>
      </c>
      <c r="G7" s="30" t="s">
        <v>52</v>
      </c>
    </row>
    <row r="8" spans="1:7" ht="20.149999999999999" customHeight="1">
      <c r="A8" s="32" t="s">
        <v>43</v>
      </c>
      <c r="B8" s="38" t="s">
        <v>44</v>
      </c>
      <c r="C8" s="39" t="s">
        <v>53</v>
      </c>
      <c r="D8" s="40">
        <v>2.5000000000000001E-2</v>
      </c>
      <c r="E8" s="40">
        <v>2.1999999999999999E-2</v>
      </c>
      <c r="F8" s="40">
        <v>2.1999999999999999E-2</v>
      </c>
      <c r="G8" s="30" t="s">
        <v>50</v>
      </c>
    </row>
    <row r="9" spans="1:7" ht="20.149999999999999" customHeight="1">
      <c r="A9" s="32" t="s">
        <v>43</v>
      </c>
      <c r="B9" s="27" t="s">
        <v>54</v>
      </c>
      <c r="C9" s="34" t="s">
        <v>55</v>
      </c>
      <c r="D9" s="29">
        <v>3</v>
      </c>
      <c r="E9" s="29">
        <v>1</v>
      </c>
      <c r="F9" s="41">
        <v>0</v>
      </c>
      <c r="G9" s="30" t="s">
        <v>47</v>
      </c>
    </row>
    <row r="10" spans="1:7" ht="20.149999999999999" customHeight="1">
      <c r="A10" s="32" t="s">
        <v>43</v>
      </c>
      <c r="B10" s="33" t="s">
        <v>54</v>
      </c>
      <c r="C10" s="34" t="s">
        <v>56</v>
      </c>
      <c r="D10" s="37">
        <v>19186.2</v>
      </c>
      <c r="E10" s="37">
        <v>506</v>
      </c>
      <c r="F10" s="37">
        <v>0</v>
      </c>
      <c r="G10" s="30" t="s">
        <v>52</v>
      </c>
    </row>
    <row r="11" spans="1:7" ht="20.149999999999999" customHeight="1">
      <c r="A11" s="32" t="s">
        <v>43</v>
      </c>
      <c r="B11" s="42" t="s">
        <v>54</v>
      </c>
      <c r="C11" s="34" t="s">
        <v>57</v>
      </c>
      <c r="D11" s="37">
        <v>1516.4</v>
      </c>
      <c r="E11" s="37">
        <v>506</v>
      </c>
      <c r="F11" s="37">
        <v>0</v>
      </c>
      <c r="G11" s="30" t="s">
        <v>52</v>
      </c>
    </row>
    <row r="12" spans="1:7" ht="27" customHeight="1">
      <c r="A12" s="32" t="s">
        <v>43</v>
      </c>
      <c r="B12" s="27" t="s">
        <v>58</v>
      </c>
      <c r="C12" s="34" t="s">
        <v>55</v>
      </c>
      <c r="D12" s="41">
        <v>42</v>
      </c>
      <c r="E12" s="41">
        <v>43</v>
      </c>
      <c r="F12" s="41">
        <v>42</v>
      </c>
      <c r="G12" s="30" t="s">
        <v>47</v>
      </c>
    </row>
    <row r="13" spans="1:7" ht="20.149999999999999" customHeight="1">
      <c r="A13" s="32" t="s">
        <v>43</v>
      </c>
      <c r="B13" s="33" t="s">
        <v>58</v>
      </c>
      <c r="C13" s="34" t="s">
        <v>56</v>
      </c>
      <c r="D13" s="37">
        <v>72257</v>
      </c>
      <c r="E13" s="37">
        <v>35570</v>
      </c>
      <c r="F13" s="37">
        <v>29118</v>
      </c>
      <c r="G13" s="30" t="s">
        <v>52</v>
      </c>
    </row>
    <row r="14" spans="1:7" ht="20.149999999999999" customHeight="1">
      <c r="A14" s="32" t="s">
        <v>43</v>
      </c>
      <c r="B14" s="42" t="s">
        <v>58</v>
      </c>
      <c r="C14" s="34" t="s">
        <v>57</v>
      </c>
      <c r="D14" s="37">
        <v>19534</v>
      </c>
      <c r="E14" s="37">
        <v>10734</v>
      </c>
      <c r="F14" s="37">
        <v>8539</v>
      </c>
      <c r="G14" s="30" t="s">
        <v>52</v>
      </c>
    </row>
    <row r="15" spans="1:7" ht="20.149999999999999" customHeight="1">
      <c r="A15" s="32" t="s">
        <v>43</v>
      </c>
      <c r="B15" s="43" t="s">
        <v>59</v>
      </c>
      <c r="C15" s="34" t="s">
        <v>55</v>
      </c>
      <c r="D15" s="41">
        <v>32</v>
      </c>
      <c r="E15" s="29" t="s">
        <v>60</v>
      </c>
      <c r="F15" s="29" t="s">
        <v>61</v>
      </c>
      <c r="G15" s="30" t="s">
        <v>47</v>
      </c>
    </row>
    <row r="16" spans="1:7" ht="20.149999999999999" customHeight="1">
      <c r="A16" s="32" t="s">
        <v>43</v>
      </c>
      <c r="B16" s="33" t="s">
        <v>59</v>
      </c>
      <c r="C16" s="34" t="s">
        <v>62</v>
      </c>
      <c r="D16" s="37">
        <v>8196</v>
      </c>
      <c r="E16" s="37">
        <v>8640</v>
      </c>
      <c r="F16" s="37">
        <v>25441</v>
      </c>
      <c r="G16" s="30" t="s">
        <v>52</v>
      </c>
    </row>
    <row r="17" spans="1:8" ht="20.149999999999999" customHeight="1">
      <c r="A17" s="32" t="s">
        <v>43</v>
      </c>
      <c r="B17" s="44" t="s">
        <v>59</v>
      </c>
      <c r="C17" s="34" t="s">
        <v>57</v>
      </c>
      <c r="D17" s="37">
        <v>5745</v>
      </c>
      <c r="E17" s="37">
        <v>5101</v>
      </c>
      <c r="F17" s="37">
        <v>5644</v>
      </c>
      <c r="G17" s="30" t="s">
        <v>52</v>
      </c>
    </row>
    <row r="18" spans="1:8" ht="20.149999999999999" customHeight="1">
      <c r="A18" s="32" t="s">
        <v>43</v>
      </c>
      <c r="B18" s="45" t="s">
        <v>63</v>
      </c>
      <c r="C18" s="34" t="s">
        <v>55</v>
      </c>
      <c r="D18" s="29" t="s">
        <v>64</v>
      </c>
      <c r="E18" s="29" t="s">
        <v>65</v>
      </c>
      <c r="F18" s="29" t="s">
        <v>66</v>
      </c>
      <c r="G18" s="30" t="s">
        <v>47</v>
      </c>
    </row>
    <row r="19" spans="1:8" ht="20.149999999999999" customHeight="1">
      <c r="A19" s="32" t="s">
        <v>43</v>
      </c>
      <c r="B19" s="33" t="s">
        <v>63</v>
      </c>
      <c r="C19" s="34" t="s">
        <v>62</v>
      </c>
      <c r="D19" s="37">
        <v>64061</v>
      </c>
      <c r="E19" s="37">
        <v>26929</v>
      </c>
      <c r="F19" s="37">
        <v>3677</v>
      </c>
      <c r="G19" s="30" t="s">
        <v>52</v>
      </c>
    </row>
    <row r="20" spans="1:8" ht="20.149999999999999" customHeight="1">
      <c r="A20" s="32" t="s">
        <v>43</v>
      </c>
      <c r="B20" s="44" t="s">
        <v>63</v>
      </c>
      <c r="C20" s="46" t="s">
        <v>57</v>
      </c>
      <c r="D20" s="47">
        <v>13789</v>
      </c>
      <c r="E20" s="47">
        <v>5633</v>
      </c>
      <c r="F20" s="47">
        <v>2895</v>
      </c>
      <c r="G20" s="48" t="s">
        <v>52</v>
      </c>
    </row>
    <row r="21" spans="1:8" ht="28" customHeight="1">
      <c r="A21" s="32" t="s">
        <v>43</v>
      </c>
      <c r="B21" s="45" t="s">
        <v>67</v>
      </c>
      <c r="C21" s="49" t="s">
        <v>68</v>
      </c>
      <c r="D21" s="50">
        <v>35</v>
      </c>
      <c r="E21" s="50">
        <v>30</v>
      </c>
      <c r="F21" s="50">
        <v>33</v>
      </c>
      <c r="G21" s="51" t="s">
        <v>47</v>
      </c>
    </row>
    <row r="22" spans="1:8" ht="20.149999999999999" customHeight="1">
      <c r="A22" s="32" t="s">
        <v>43</v>
      </c>
      <c r="B22" s="33" t="s">
        <v>67</v>
      </c>
      <c r="C22" s="49" t="s">
        <v>69</v>
      </c>
      <c r="D22" s="50">
        <v>19581</v>
      </c>
      <c r="E22" s="50">
        <v>17890</v>
      </c>
      <c r="F22" s="50">
        <v>30487</v>
      </c>
      <c r="G22" s="51" t="s">
        <v>52</v>
      </c>
    </row>
    <row r="23" spans="1:8" ht="27.65" customHeight="1">
      <c r="A23" s="32" t="s">
        <v>43</v>
      </c>
      <c r="B23" s="560" t="s">
        <v>883</v>
      </c>
      <c r="C23" s="71" t="s">
        <v>55</v>
      </c>
      <c r="D23" s="50">
        <v>2</v>
      </c>
      <c r="E23" s="50">
        <v>4</v>
      </c>
      <c r="F23" s="50">
        <v>1</v>
      </c>
      <c r="G23" s="51" t="s">
        <v>47</v>
      </c>
    </row>
    <row r="24" spans="1:8" ht="20.149999999999999" customHeight="1">
      <c r="A24" s="32" t="s">
        <v>43</v>
      </c>
      <c r="B24" s="561" t="s">
        <v>883</v>
      </c>
      <c r="C24" s="71" t="s">
        <v>62</v>
      </c>
      <c r="D24" s="50">
        <v>36.4</v>
      </c>
      <c r="E24" s="50">
        <v>4379</v>
      </c>
      <c r="F24" s="50">
        <v>4379</v>
      </c>
      <c r="G24" s="51" t="s">
        <v>52</v>
      </c>
    </row>
    <row r="25" spans="1:8" ht="20.149999999999999" customHeight="1">
      <c r="A25" s="52" t="s">
        <v>43</v>
      </c>
      <c r="B25" s="562" t="s">
        <v>883</v>
      </c>
      <c r="C25" s="71" t="s">
        <v>57</v>
      </c>
      <c r="D25" s="50">
        <v>36.4</v>
      </c>
      <c r="E25" s="50">
        <v>591</v>
      </c>
      <c r="F25" s="50">
        <v>126</v>
      </c>
      <c r="G25" s="51" t="s">
        <v>52</v>
      </c>
    </row>
    <row r="26" spans="1:8" ht="20.149999999999999" customHeight="1">
      <c r="A26" s="53" t="s">
        <v>4</v>
      </c>
      <c r="B26" s="54"/>
      <c r="C26" s="54"/>
      <c r="D26" s="55"/>
      <c r="E26" s="55"/>
      <c r="F26" s="55"/>
      <c r="G26" s="56"/>
    </row>
    <row r="27" spans="1:8" ht="20.149999999999999" customHeight="1">
      <c r="A27" s="57" t="s">
        <v>4</v>
      </c>
      <c r="B27" s="58" t="s">
        <v>70</v>
      </c>
      <c r="C27" s="59" t="s">
        <v>71</v>
      </c>
      <c r="D27" s="60">
        <v>171.1</v>
      </c>
      <c r="E27" s="60">
        <v>266.39999999999998</v>
      </c>
      <c r="F27" s="60">
        <v>355.9</v>
      </c>
      <c r="G27" s="61" t="s">
        <v>42</v>
      </c>
    </row>
    <row r="28" spans="1:8" ht="20.149999999999999" customHeight="1">
      <c r="A28" s="62" t="s">
        <v>4</v>
      </c>
      <c r="B28" s="63" t="s">
        <v>70</v>
      </c>
      <c r="C28" s="64" t="s">
        <v>72</v>
      </c>
      <c r="D28" s="60">
        <v>127.8</v>
      </c>
      <c r="E28" s="60">
        <v>196.7</v>
      </c>
      <c r="F28" s="60">
        <v>257.3</v>
      </c>
      <c r="G28" s="61" t="s">
        <v>42</v>
      </c>
    </row>
    <row r="29" spans="1:8" ht="20.149999999999999" customHeight="1">
      <c r="A29" s="62" t="s">
        <v>4</v>
      </c>
      <c r="B29" s="63" t="s">
        <v>70</v>
      </c>
      <c r="C29" s="65" t="s">
        <v>73</v>
      </c>
      <c r="D29" s="60">
        <v>51.1</v>
      </c>
      <c r="E29" s="60">
        <v>84</v>
      </c>
      <c r="F29" s="60">
        <v>112.5</v>
      </c>
      <c r="G29" s="61" t="s">
        <v>42</v>
      </c>
      <c r="H29" s="702"/>
    </row>
    <row r="30" spans="1:8" ht="20.149999999999999" customHeight="1">
      <c r="A30" s="62" t="s">
        <v>4</v>
      </c>
      <c r="B30" s="63" t="s">
        <v>70</v>
      </c>
      <c r="C30" s="65" t="s">
        <v>74</v>
      </c>
      <c r="D30" s="60">
        <v>27.4</v>
      </c>
      <c r="E30" s="60">
        <v>40.299999999999997</v>
      </c>
      <c r="F30" s="60">
        <v>50</v>
      </c>
      <c r="G30" s="61" t="s">
        <v>42</v>
      </c>
    </row>
    <row r="31" spans="1:8" ht="20.149999999999999" customHeight="1">
      <c r="A31" s="62" t="s">
        <v>4</v>
      </c>
      <c r="B31" s="63" t="s">
        <v>70</v>
      </c>
      <c r="C31" s="65" t="s">
        <v>75</v>
      </c>
      <c r="D31" s="60">
        <v>13.8</v>
      </c>
      <c r="E31" s="60">
        <v>17.7</v>
      </c>
      <c r="F31" s="60">
        <v>22.2</v>
      </c>
      <c r="G31" s="61" t="s">
        <v>42</v>
      </c>
    </row>
    <row r="32" spans="1:8" ht="20.149999999999999" customHeight="1">
      <c r="A32" s="62" t="s">
        <v>4</v>
      </c>
      <c r="B32" s="63" t="s">
        <v>70</v>
      </c>
      <c r="C32" s="65" t="s">
        <v>76</v>
      </c>
      <c r="D32" s="60">
        <v>12.9</v>
      </c>
      <c r="E32" s="60">
        <v>22.1</v>
      </c>
      <c r="F32" s="60">
        <v>31.2</v>
      </c>
      <c r="G32" s="61" t="s">
        <v>42</v>
      </c>
    </row>
    <row r="33" spans="1:7" ht="20.149999999999999" customHeight="1">
      <c r="A33" s="62" t="s">
        <v>4</v>
      </c>
      <c r="B33" s="63" t="s">
        <v>70</v>
      </c>
      <c r="C33" s="65" t="s">
        <v>77</v>
      </c>
      <c r="D33" s="60">
        <v>12.9</v>
      </c>
      <c r="E33" s="60">
        <v>18.899999999999999</v>
      </c>
      <c r="F33" s="60">
        <v>23.2</v>
      </c>
      <c r="G33" s="61" t="s">
        <v>42</v>
      </c>
    </row>
    <row r="34" spans="1:7" ht="20.149999999999999" customHeight="1">
      <c r="A34" s="62" t="s">
        <v>4</v>
      </c>
      <c r="B34" s="63" t="s">
        <v>70</v>
      </c>
      <c r="C34" s="65" t="s">
        <v>78</v>
      </c>
      <c r="D34" s="60">
        <v>9.6999999999999993</v>
      </c>
      <c r="E34" s="60">
        <v>14</v>
      </c>
      <c r="F34" s="60">
        <v>18.2</v>
      </c>
      <c r="G34" s="61" t="s">
        <v>42</v>
      </c>
    </row>
    <row r="35" spans="1:7" ht="20.149999999999999" customHeight="1">
      <c r="A35" s="62" t="s">
        <v>4</v>
      </c>
      <c r="B35" s="63" t="s">
        <v>70</v>
      </c>
      <c r="C35" s="64" t="s">
        <v>79</v>
      </c>
      <c r="D35" s="60">
        <v>23.1</v>
      </c>
      <c r="E35" s="60">
        <v>39.700000000000003</v>
      </c>
      <c r="F35" s="60">
        <v>57.9</v>
      </c>
      <c r="G35" s="61" t="s">
        <v>42</v>
      </c>
    </row>
    <row r="36" spans="1:7" ht="20.149999999999999" customHeight="1">
      <c r="A36" s="62" t="s">
        <v>4</v>
      </c>
      <c r="B36" s="63" t="s">
        <v>70</v>
      </c>
      <c r="C36" s="65" t="s">
        <v>80</v>
      </c>
      <c r="D36" s="60">
        <v>22.5</v>
      </c>
      <c r="E36" s="60">
        <v>38.200000000000003</v>
      </c>
      <c r="F36" s="60">
        <v>55</v>
      </c>
      <c r="G36" s="61" t="s">
        <v>42</v>
      </c>
    </row>
    <row r="37" spans="1:7" ht="20.149999999999999" customHeight="1">
      <c r="A37" s="62" t="s">
        <v>4</v>
      </c>
      <c r="B37" s="63" t="s">
        <v>70</v>
      </c>
      <c r="C37" s="65" t="s">
        <v>81</v>
      </c>
      <c r="D37" s="60">
        <v>0.3</v>
      </c>
      <c r="E37" s="60">
        <v>0.8</v>
      </c>
      <c r="F37" s="60">
        <v>0.7</v>
      </c>
      <c r="G37" s="61" t="s">
        <v>42</v>
      </c>
    </row>
    <row r="38" spans="1:7" ht="20.149999999999999" customHeight="1">
      <c r="A38" s="62" t="s">
        <v>4</v>
      </c>
      <c r="B38" s="63" t="s">
        <v>70</v>
      </c>
      <c r="C38" s="65" t="s">
        <v>82</v>
      </c>
      <c r="D38" s="60">
        <v>0.2</v>
      </c>
      <c r="E38" s="60">
        <v>0.6</v>
      </c>
      <c r="F38" s="60">
        <v>1.8</v>
      </c>
      <c r="G38" s="61" t="s">
        <v>42</v>
      </c>
    </row>
    <row r="39" spans="1:7" ht="20.149999999999999" customHeight="1">
      <c r="A39" s="62" t="s">
        <v>4</v>
      </c>
      <c r="B39" s="63" t="s">
        <v>70</v>
      </c>
      <c r="C39" s="65" t="s">
        <v>83</v>
      </c>
      <c r="D39" s="60">
        <v>0.1</v>
      </c>
      <c r="E39" s="60">
        <v>0.2</v>
      </c>
      <c r="F39" s="60">
        <v>0.3</v>
      </c>
      <c r="G39" s="61" t="s">
        <v>42</v>
      </c>
    </row>
    <row r="40" spans="1:7" ht="27" customHeight="1">
      <c r="A40" s="62" t="s">
        <v>4</v>
      </c>
      <c r="B40" s="66" t="s">
        <v>70</v>
      </c>
      <c r="C40" s="67" t="s">
        <v>84</v>
      </c>
      <c r="D40" s="68">
        <v>20.2</v>
      </c>
      <c r="E40" s="68">
        <v>29.9</v>
      </c>
      <c r="F40" s="68">
        <v>40.700000000000003</v>
      </c>
      <c r="G40" s="69" t="s">
        <v>42</v>
      </c>
    </row>
    <row r="41" spans="1:7" ht="20.149999999999999" customHeight="1">
      <c r="A41" s="62" t="s">
        <v>4</v>
      </c>
      <c r="B41" s="70" t="s">
        <v>85</v>
      </c>
      <c r="C41" s="71" t="s">
        <v>86</v>
      </c>
      <c r="D41" s="50">
        <v>310</v>
      </c>
      <c r="E41" s="50">
        <v>2400</v>
      </c>
      <c r="F41" s="72">
        <v>960.7</v>
      </c>
      <c r="G41" s="51" t="s">
        <v>52</v>
      </c>
    </row>
    <row r="42" spans="1:7" ht="20.149999999999999" customHeight="1">
      <c r="A42" s="62" t="s">
        <v>4</v>
      </c>
      <c r="B42" s="73" t="s">
        <v>87</v>
      </c>
      <c r="C42" s="74" t="s">
        <v>88</v>
      </c>
      <c r="D42" s="75">
        <v>1386.6</v>
      </c>
      <c r="E42" s="75">
        <v>2165</v>
      </c>
      <c r="F42" s="75">
        <v>2280.3000000000002</v>
      </c>
      <c r="G42" s="76" t="s">
        <v>52</v>
      </c>
    </row>
    <row r="43" spans="1:7" ht="20.149999999999999" customHeight="1">
      <c r="A43" s="62" t="s">
        <v>4</v>
      </c>
      <c r="B43" s="77" t="s">
        <v>87</v>
      </c>
      <c r="C43" s="78" t="s">
        <v>89</v>
      </c>
      <c r="D43" s="75">
        <v>601.1</v>
      </c>
      <c r="E43" s="75">
        <v>501.3</v>
      </c>
      <c r="F43" s="75">
        <v>313.8</v>
      </c>
      <c r="G43" s="79" t="s">
        <v>52</v>
      </c>
    </row>
    <row r="44" spans="1:7" ht="20.149999999999999" customHeight="1">
      <c r="A44" s="80" t="s">
        <v>4</v>
      </c>
      <c r="B44" s="77" t="s">
        <v>87</v>
      </c>
      <c r="C44" s="81" t="s">
        <v>90</v>
      </c>
      <c r="D44" s="82">
        <v>785.4</v>
      </c>
      <c r="E44" s="82">
        <v>1663.8</v>
      </c>
      <c r="F44" s="82">
        <v>1966.5</v>
      </c>
      <c r="G44" s="83" t="s">
        <v>52</v>
      </c>
    </row>
    <row r="45" spans="1:7" ht="20.149999999999999" customHeight="1">
      <c r="A45" s="80" t="s">
        <v>4</v>
      </c>
      <c r="B45" s="84" t="s">
        <v>91</v>
      </c>
      <c r="C45" s="85" t="s">
        <v>92</v>
      </c>
      <c r="D45" s="82" t="s">
        <v>93</v>
      </c>
      <c r="E45" s="82" t="s">
        <v>93</v>
      </c>
      <c r="F45" s="82">
        <v>161.69999999999999</v>
      </c>
      <c r="G45" s="83" t="s">
        <v>52</v>
      </c>
    </row>
    <row r="46" spans="1:7" ht="20.149999999999999" customHeight="1">
      <c r="A46" s="80" t="s">
        <v>4</v>
      </c>
      <c r="B46" s="77" t="s">
        <v>91</v>
      </c>
      <c r="C46" s="85" t="s">
        <v>94</v>
      </c>
      <c r="D46" s="82" t="s">
        <v>93</v>
      </c>
      <c r="E46" s="82" t="s">
        <v>93</v>
      </c>
      <c r="F46" s="82">
        <v>147.9</v>
      </c>
      <c r="G46" s="83" t="s">
        <v>52</v>
      </c>
    </row>
    <row r="47" spans="1:7" ht="20.149999999999999" customHeight="1">
      <c r="A47" s="80" t="s">
        <v>4</v>
      </c>
      <c r="B47" s="77" t="s">
        <v>91</v>
      </c>
      <c r="C47" s="85" t="s">
        <v>95</v>
      </c>
      <c r="D47" s="82" t="s">
        <v>93</v>
      </c>
      <c r="E47" s="82" t="s">
        <v>93</v>
      </c>
      <c r="F47" s="82">
        <v>0.4</v>
      </c>
      <c r="G47" s="83" t="s">
        <v>52</v>
      </c>
    </row>
    <row r="48" spans="1:7" ht="20.149999999999999" customHeight="1">
      <c r="A48" s="80" t="s">
        <v>4</v>
      </c>
      <c r="B48" s="77" t="s">
        <v>91</v>
      </c>
      <c r="C48" s="85" t="s">
        <v>96</v>
      </c>
      <c r="D48" s="82" t="s">
        <v>93</v>
      </c>
      <c r="E48" s="82" t="s">
        <v>93</v>
      </c>
      <c r="F48" s="82">
        <v>309.89999999999998</v>
      </c>
      <c r="G48" s="83" t="s">
        <v>52</v>
      </c>
    </row>
    <row r="49" spans="1:7" ht="20.149999999999999" customHeight="1">
      <c r="A49" s="86" t="s">
        <v>6</v>
      </c>
      <c r="B49" s="54"/>
      <c r="C49" s="87"/>
      <c r="D49" s="88"/>
      <c r="E49" s="88"/>
      <c r="F49" s="88"/>
      <c r="G49" s="89"/>
    </row>
    <row r="50" spans="1:7" ht="20.149999999999999" customHeight="1">
      <c r="A50" s="90" t="s">
        <v>6</v>
      </c>
      <c r="B50" s="91" t="s">
        <v>97</v>
      </c>
      <c r="C50" s="92" t="s">
        <v>98</v>
      </c>
      <c r="D50" s="93">
        <v>786</v>
      </c>
      <c r="E50" s="93">
        <v>836</v>
      </c>
      <c r="F50" s="93">
        <v>878.6</v>
      </c>
      <c r="G50" s="31" t="s">
        <v>42</v>
      </c>
    </row>
    <row r="51" spans="1:7" ht="20.149999999999999" customHeight="1">
      <c r="A51" s="94" t="s">
        <v>6</v>
      </c>
      <c r="B51" s="63" t="s">
        <v>97</v>
      </c>
      <c r="C51" s="95" t="s">
        <v>99</v>
      </c>
      <c r="D51" s="96" t="s">
        <v>93</v>
      </c>
      <c r="E51" s="97">
        <v>0.05</v>
      </c>
      <c r="F51" s="97">
        <v>0.05</v>
      </c>
      <c r="G51" s="31" t="s">
        <v>50</v>
      </c>
    </row>
    <row r="52" spans="1:7" ht="20.149999999999999" customHeight="1">
      <c r="A52" s="94" t="s">
        <v>6</v>
      </c>
      <c r="B52" s="63" t="s">
        <v>97</v>
      </c>
      <c r="C52" s="95" t="s">
        <v>100</v>
      </c>
      <c r="D52" s="96" t="s">
        <v>93</v>
      </c>
      <c r="E52" s="97">
        <v>0.01</v>
      </c>
      <c r="F52" s="97">
        <v>0.01</v>
      </c>
      <c r="G52" s="31" t="s">
        <v>50</v>
      </c>
    </row>
    <row r="53" spans="1:7" ht="20.149999999999999" customHeight="1">
      <c r="A53" s="94" t="s">
        <v>6</v>
      </c>
      <c r="B53" s="63" t="s">
        <v>97</v>
      </c>
      <c r="C53" s="95" t="s">
        <v>101</v>
      </c>
      <c r="D53" s="96" t="s">
        <v>93</v>
      </c>
      <c r="E53" s="97">
        <v>0.19</v>
      </c>
      <c r="F53" s="97">
        <v>0.19</v>
      </c>
      <c r="G53" s="31" t="s">
        <v>50</v>
      </c>
    </row>
    <row r="54" spans="1:7" ht="20.149999999999999" customHeight="1">
      <c r="A54" s="94" t="s">
        <v>6</v>
      </c>
      <c r="B54" s="63" t="s">
        <v>97</v>
      </c>
      <c r="C54" s="95" t="s">
        <v>102</v>
      </c>
      <c r="D54" s="96" t="s">
        <v>93</v>
      </c>
      <c r="E54" s="97">
        <v>0.22</v>
      </c>
      <c r="F54" s="97">
        <v>0.24</v>
      </c>
      <c r="G54" s="31" t="s">
        <v>50</v>
      </c>
    </row>
    <row r="55" spans="1:7" ht="20.149999999999999" customHeight="1">
      <c r="A55" s="94" t="s">
        <v>6</v>
      </c>
      <c r="B55" s="63" t="s">
        <v>97</v>
      </c>
      <c r="C55" s="95" t="s">
        <v>103</v>
      </c>
      <c r="D55" s="96" t="s">
        <v>93</v>
      </c>
      <c r="E55" s="97">
        <v>0.53</v>
      </c>
      <c r="F55" s="97">
        <v>0.51</v>
      </c>
      <c r="G55" s="31" t="s">
        <v>50</v>
      </c>
    </row>
    <row r="56" spans="1:7" ht="20.149999999999999" customHeight="1">
      <c r="A56" s="94" t="s">
        <v>6</v>
      </c>
      <c r="B56" s="98" t="s">
        <v>97</v>
      </c>
      <c r="C56" s="92" t="s">
        <v>104</v>
      </c>
      <c r="D56" s="96">
        <v>0.99709999999999999</v>
      </c>
      <c r="E56" s="96">
        <v>0.99750000000000005</v>
      </c>
      <c r="F56" s="96">
        <v>0.99870000000000003</v>
      </c>
      <c r="G56" s="31" t="s">
        <v>50</v>
      </c>
    </row>
    <row r="57" spans="1:7" ht="20.149999999999999" customHeight="1">
      <c r="A57" s="94" t="s">
        <v>6</v>
      </c>
      <c r="B57" s="91" t="s">
        <v>105</v>
      </c>
      <c r="C57" s="95" t="s">
        <v>106</v>
      </c>
      <c r="D57" s="97" t="s">
        <v>93</v>
      </c>
      <c r="E57" s="97">
        <v>0.06</v>
      </c>
      <c r="F57" s="97">
        <v>0.03</v>
      </c>
      <c r="G57" s="31" t="s">
        <v>50</v>
      </c>
    </row>
    <row r="58" spans="1:7" ht="20.149999999999999" customHeight="1">
      <c r="A58" s="94" t="s">
        <v>6</v>
      </c>
      <c r="B58" s="63" t="s">
        <v>105</v>
      </c>
      <c r="C58" s="95" t="s">
        <v>107</v>
      </c>
      <c r="D58" s="97" t="s">
        <v>93</v>
      </c>
      <c r="E58" s="97">
        <v>0.17</v>
      </c>
      <c r="F58" s="97">
        <v>0.09</v>
      </c>
      <c r="G58" s="31" t="s">
        <v>50</v>
      </c>
    </row>
    <row r="59" spans="1:7" ht="20.149999999999999" customHeight="1">
      <c r="A59" s="94" t="s">
        <v>6</v>
      </c>
      <c r="B59" s="63" t="s">
        <v>105</v>
      </c>
      <c r="C59" s="95" t="s">
        <v>108</v>
      </c>
      <c r="D59" s="97" t="s">
        <v>93</v>
      </c>
      <c r="E59" s="97">
        <v>0.67</v>
      </c>
      <c r="F59" s="97">
        <v>0.88</v>
      </c>
      <c r="G59" s="31" t="s">
        <v>50</v>
      </c>
    </row>
    <row r="60" spans="1:7" ht="20.149999999999999" customHeight="1">
      <c r="A60" s="94" t="s">
        <v>6</v>
      </c>
      <c r="B60" s="98" t="s">
        <v>105</v>
      </c>
      <c r="C60" s="95" t="s">
        <v>109</v>
      </c>
      <c r="D60" s="97" t="s">
        <v>93</v>
      </c>
      <c r="E60" s="97">
        <v>0.1</v>
      </c>
      <c r="F60" s="97">
        <v>0</v>
      </c>
      <c r="G60" s="31" t="s">
        <v>50</v>
      </c>
    </row>
    <row r="61" spans="1:7" ht="20.149999999999999" customHeight="1">
      <c r="A61" s="94" t="s">
        <v>6</v>
      </c>
      <c r="B61" s="91" t="s">
        <v>110</v>
      </c>
      <c r="C61" s="92" t="s">
        <v>111</v>
      </c>
      <c r="D61" s="93">
        <v>157</v>
      </c>
      <c r="E61" s="93">
        <v>173</v>
      </c>
      <c r="F61" s="93">
        <v>152</v>
      </c>
      <c r="G61" s="31" t="s">
        <v>47</v>
      </c>
    </row>
    <row r="62" spans="1:7" ht="20.149999999999999" customHeight="1">
      <c r="A62" s="99" t="s">
        <v>6</v>
      </c>
      <c r="B62" s="98" t="s">
        <v>110</v>
      </c>
      <c r="C62" s="100" t="s">
        <v>112</v>
      </c>
      <c r="D62" s="93">
        <v>158</v>
      </c>
      <c r="E62" s="93">
        <v>277</v>
      </c>
      <c r="F62" s="93">
        <v>236</v>
      </c>
      <c r="G62" s="31" t="s">
        <v>47</v>
      </c>
    </row>
    <row r="63" spans="1:7" ht="20.149999999999999" customHeight="1">
      <c r="A63" s="86" t="s">
        <v>882</v>
      </c>
      <c r="B63" s="54"/>
      <c r="C63" s="54"/>
      <c r="D63" s="55"/>
      <c r="E63" s="55"/>
      <c r="F63" s="55"/>
      <c r="G63" s="101"/>
    </row>
    <row r="64" spans="1:7" ht="30.65" customHeight="1">
      <c r="A64" s="102" t="s">
        <v>882</v>
      </c>
      <c r="B64" s="103" t="s">
        <v>82</v>
      </c>
      <c r="C64" s="59" t="s">
        <v>113</v>
      </c>
      <c r="D64" s="60">
        <v>99</v>
      </c>
      <c r="E64" s="60">
        <v>340.9</v>
      </c>
      <c r="F64" s="60">
        <v>748.7</v>
      </c>
      <c r="G64" s="61" t="s">
        <v>52</v>
      </c>
    </row>
    <row r="65" spans="1:7" ht="21" customHeight="1">
      <c r="A65" s="105" t="s">
        <v>882</v>
      </c>
      <c r="B65" s="63" t="s">
        <v>82</v>
      </c>
      <c r="C65" s="717" t="s">
        <v>919</v>
      </c>
      <c r="D65" s="136">
        <v>26.498000000000001</v>
      </c>
      <c r="E65" s="136">
        <v>95.7</v>
      </c>
      <c r="F65" s="136">
        <v>213.95500000000001</v>
      </c>
      <c r="G65" s="718" t="s">
        <v>115</v>
      </c>
    </row>
    <row r="66" spans="1:7" ht="20.149999999999999" customHeight="1">
      <c r="A66" s="105" t="s">
        <v>882</v>
      </c>
      <c r="B66" s="63" t="s">
        <v>82</v>
      </c>
      <c r="C66" s="717" t="s">
        <v>114</v>
      </c>
      <c r="D66" s="136">
        <v>26.5</v>
      </c>
      <c r="E66" s="136">
        <v>95.7</v>
      </c>
      <c r="F66" s="136">
        <v>185.01599999999999</v>
      </c>
      <c r="G66" s="719" t="s">
        <v>115</v>
      </c>
    </row>
    <row r="67" spans="1:7" ht="20.149999999999999" customHeight="1">
      <c r="A67" s="105" t="s">
        <v>882</v>
      </c>
      <c r="B67" s="63" t="s">
        <v>82</v>
      </c>
      <c r="C67" s="216" t="s">
        <v>116</v>
      </c>
      <c r="D67" s="410">
        <v>0.59</v>
      </c>
      <c r="E67" s="410">
        <v>0.63</v>
      </c>
      <c r="F67" s="410">
        <v>0.66</v>
      </c>
      <c r="G67" s="719" t="s">
        <v>50</v>
      </c>
    </row>
    <row r="68" spans="1:7" ht="20.149999999999999" customHeight="1">
      <c r="A68" s="105" t="s">
        <v>882</v>
      </c>
      <c r="B68" s="107" t="s">
        <v>117</v>
      </c>
      <c r="C68" s="123" t="s">
        <v>118</v>
      </c>
      <c r="D68" s="136">
        <v>13.3</v>
      </c>
      <c r="E68" s="136">
        <v>15.8</v>
      </c>
      <c r="F68" s="136">
        <v>17.600000000000001</v>
      </c>
      <c r="G68" s="719" t="s">
        <v>42</v>
      </c>
    </row>
    <row r="69" spans="1:7" ht="20.149999999999999" customHeight="1">
      <c r="A69" s="105" t="s">
        <v>882</v>
      </c>
      <c r="B69" s="619" t="s">
        <v>117</v>
      </c>
      <c r="C69" s="717" t="s">
        <v>918</v>
      </c>
      <c r="D69" s="720" t="s">
        <v>93</v>
      </c>
      <c r="E69" s="136">
        <v>205400</v>
      </c>
      <c r="F69" s="136">
        <v>197621</v>
      </c>
      <c r="G69" s="721" t="s">
        <v>47</v>
      </c>
    </row>
    <row r="70" spans="1:7" ht="28">
      <c r="A70" s="105" t="s">
        <v>882</v>
      </c>
      <c r="B70" s="619" t="s">
        <v>117</v>
      </c>
      <c r="C70" s="717" t="s">
        <v>1030</v>
      </c>
      <c r="D70" s="720" t="s">
        <v>93</v>
      </c>
      <c r="E70" s="136">
        <v>791500</v>
      </c>
      <c r="F70" s="136">
        <v>645265</v>
      </c>
      <c r="G70" s="721" t="s">
        <v>47</v>
      </c>
    </row>
    <row r="71" spans="1:7" ht="20.149999999999999" customHeight="1">
      <c r="A71" s="105" t="s">
        <v>882</v>
      </c>
      <c r="B71" s="108" t="s">
        <v>119</v>
      </c>
      <c r="C71" s="717" t="s">
        <v>949</v>
      </c>
      <c r="D71" s="136">
        <v>14.6</v>
      </c>
      <c r="E71" s="136">
        <v>18.5</v>
      </c>
      <c r="F71" s="136">
        <v>20.100000000000001</v>
      </c>
      <c r="G71" s="719" t="s">
        <v>121</v>
      </c>
    </row>
    <row r="72" spans="1:7" ht="20.149999999999999" customHeight="1">
      <c r="A72" s="105" t="s">
        <v>882</v>
      </c>
      <c r="B72" s="63" t="s">
        <v>124</v>
      </c>
      <c r="C72" s="398" t="s">
        <v>120</v>
      </c>
      <c r="D72" s="60">
        <v>14.6</v>
      </c>
      <c r="E72" s="60">
        <v>18.5</v>
      </c>
      <c r="F72" s="60">
        <v>20.100000000000001</v>
      </c>
      <c r="G72" s="61" t="s">
        <v>121</v>
      </c>
    </row>
    <row r="73" spans="1:7" ht="20.149999999999999" customHeight="1">
      <c r="A73" s="105" t="s">
        <v>882</v>
      </c>
      <c r="B73" s="63" t="s">
        <v>124</v>
      </c>
      <c r="C73" s="64" t="s">
        <v>122</v>
      </c>
      <c r="D73" s="60">
        <v>12.3</v>
      </c>
      <c r="E73" s="60">
        <v>16.899999999999999</v>
      </c>
      <c r="F73" s="60">
        <v>18.7</v>
      </c>
      <c r="G73" s="61" t="s">
        <v>121</v>
      </c>
    </row>
    <row r="74" spans="1:7" ht="20.149999999999999" customHeight="1">
      <c r="A74" s="105" t="s">
        <v>882</v>
      </c>
      <c r="B74" s="63" t="s">
        <v>124</v>
      </c>
      <c r="C74" s="64" t="s">
        <v>123</v>
      </c>
      <c r="D74" s="60">
        <v>5.8</v>
      </c>
      <c r="E74" s="60">
        <v>7.8</v>
      </c>
      <c r="F74" s="60">
        <v>10.5</v>
      </c>
      <c r="G74" s="61" t="s">
        <v>121</v>
      </c>
    </row>
    <row r="75" spans="1:7" ht="20.149999999999999" customHeight="1">
      <c r="A75" s="105" t="s">
        <v>882</v>
      </c>
      <c r="B75" s="63" t="s">
        <v>124</v>
      </c>
      <c r="C75" s="59" t="s">
        <v>125</v>
      </c>
      <c r="D75" s="60">
        <v>3.3</v>
      </c>
      <c r="E75" s="60">
        <v>6.5</v>
      </c>
      <c r="F75" s="60">
        <v>11.7</v>
      </c>
      <c r="G75" s="61" t="s">
        <v>42</v>
      </c>
    </row>
    <row r="76" spans="1:7" ht="20.149999999999999" customHeight="1">
      <c r="A76" s="105" t="s">
        <v>882</v>
      </c>
      <c r="B76" s="63" t="s">
        <v>124</v>
      </c>
      <c r="C76" s="57" t="s">
        <v>126</v>
      </c>
      <c r="D76" s="68">
        <v>6.2</v>
      </c>
      <c r="E76" s="68">
        <v>9.6</v>
      </c>
      <c r="F76" s="68">
        <v>12.6</v>
      </c>
      <c r="G76" s="69" t="s">
        <v>121</v>
      </c>
    </row>
    <row r="77" spans="1:7" ht="28.5" customHeight="1">
      <c r="A77" s="109" t="s">
        <v>882</v>
      </c>
      <c r="B77" s="716" t="s">
        <v>127</v>
      </c>
      <c r="C77" s="110" t="s">
        <v>128</v>
      </c>
      <c r="D77" s="111">
        <v>3</v>
      </c>
      <c r="E77" s="111">
        <v>55.1</v>
      </c>
      <c r="F77" s="111">
        <v>73.7</v>
      </c>
      <c r="G77" s="112" t="s">
        <v>52</v>
      </c>
    </row>
    <row r="78" spans="1:7" ht="20.149999999999999" customHeight="1">
      <c r="A78" s="113" t="s">
        <v>882</v>
      </c>
      <c r="B78" s="42" t="s">
        <v>127</v>
      </c>
      <c r="C78" s="110" t="s">
        <v>129</v>
      </c>
      <c r="D78" s="111">
        <v>326.7</v>
      </c>
      <c r="E78" s="111">
        <v>568.29999999999995</v>
      </c>
      <c r="F78" s="111">
        <v>1098.2</v>
      </c>
      <c r="G78" s="112" t="s">
        <v>52</v>
      </c>
    </row>
    <row r="79" spans="1:7" ht="20.149999999999999" customHeight="1">
      <c r="A79" s="124" t="s">
        <v>130</v>
      </c>
      <c r="B79" s="124"/>
      <c r="C79" s="124"/>
      <c r="D79" s="124"/>
      <c r="E79" s="124"/>
      <c r="F79" s="124"/>
      <c r="G79" s="124"/>
    </row>
    <row r="80" spans="1:7" ht="20.149999999999999" customHeight="1">
      <c r="A80" s="115" t="s">
        <v>130</v>
      </c>
      <c r="B80" s="566" t="s">
        <v>131</v>
      </c>
      <c r="C80" s="563" t="s">
        <v>132</v>
      </c>
      <c r="D80" s="116">
        <v>25000</v>
      </c>
      <c r="E80" s="116">
        <v>28000</v>
      </c>
      <c r="F80" s="116">
        <v>32000</v>
      </c>
      <c r="G80" s="117" t="s">
        <v>47</v>
      </c>
    </row>
    <row r="81" spans="1:7" ht="20.149999999999999" customHeight="1">
      <c r="A81" s="119" t="s">
        <v>130</v>
      </c>
      <c r="B81" s="567" t="s">
        <v>131</v>
      </c>
      <c r="C81" s="564" t="s">
        <v>133</v>
      </c>
      <c r="D81" s="60">
        <v>1.1000000000000001</v>
      </c>
      <c r="E81" s="60">
        <v>1.1000000000000001</v>
      </c>
      <c r="F81" s="60">
        <v>1.3</v>
      </c>
      <c r="G81" s="61" t="s">
        <v>52</v>
      </c>
    </row>
    <row r="82" spans="1:7" ht="20.149999999999999" customHeight="1">
      <c r="A82" s="113" t="s">
        <v>130</v>
      </c>
      <c r="B82" s="568" t="s">
        <v>131</v>
      </c>
      <c r="C82" s="565" t="s">
        <v>134</v>
      </c>
      <c r="D82" s="121">
        <v>5.3</v>
      </c>
      <c r="E82" s="121">
        <v>19</v>
      </c>
      <c r="F82" s="121">
        <v>334</v>
      </c>
      <c r="G82" s="122" t="s">
        <v>52</v>
      </c>
    </row>
    <row r="83" spans="1:7" ht="20.149999999999999" customHeight="1">
      <c r="A83" s="124" t="s">
        <v>5</v>
      </c>
      <c r="B83" s="54"/>
      <c r="C83" s="54"/>
      <c r="D83" s="55"/>
      <c r="E83" s="55"/>
      <c r="F83" s="55"/>
      <c r="G83" s="56"/>
    </row>
    <row r="84" spans="1:7" ht="20.149999999999999" customHeight="1">
      <c r="A84" s="125" t="s">
        <v>5</v>
      </c>
      <c r="B84" s="91" t="s">
        <v>135</v>
      </c>
      <c r="C84" s="92" t="s">
        <v>136</v>
      </c>
      <c r="D84" s="93">
        <v>19152005</v>
      </c>
      <c r="E84" s="93">
        <v>20691931</v>
      </c>
      <c r="F84" s="93">
        <v>22548880</v>
      </c>
      <c r="G84" s="31" t="s">
        <v>137</v>
      </c>
    </row>
    <row r="85" spans="1:7" ht="20.149999999999999" customHeight="1">
      <c r="A85" s="126" t="s">
        <v>5</v>
      </c>
      <c r="B85" s="63" t="s">
        <v>135</v>
      </c>
      <c r="C85" s="127" t="s">
        <v>138</v>
      </c>
      <c r="D85" s="128">
        <v>1.4616445363759702</v>
      </c>
      <c r="E85" s="129">
        <v>0.93479904806387759</v>
      </c>
      <c r="F85" s="129">
        <v>1.0805587064344655</v>
      </c>
      <c r="G85" s="31" t="s">
        <v>139</v>
      </c>
    </row>
    <row r="86" spans="1:7" ht="20.149999999999999" customHeight="1">
      <c r="A86" s="126" t="s">
        <v>5</v>
      </c>
      <c r="B86" s="98" t="s">
        <v>135</v>
      </c>
      <c r="C86" s="127" t="s">
        <v>140</v>
      </c>
      <c r="D86" s="128">
        <v>1.0464407130516478</v>
      </c>
      <c r="E86" s="129">
        <v>0.58897429250075317</v>
      </c>
      <c r="F86" s="129">
        <v>0.61968902664574799</v>
      </c>
      <c r="G86" s="31" t="s">
        <v>141</v>
      </c>
    </row>
    <row r="87" spans="1:7" ht="20.149999999999999" customHeight="1">
      <c r="A87" s="126" t="s">
        <v>5</v>
      </c>
      <c r="B87" s="91" t="s">
        <v>142</v>
      </c>
      <c r="C87" s="92" t="s">
        <v>143</v>
      </c>
      <c r="D87" s="93">
        <v>17048</v>
      </c>
      <c r="E87" s="93">
        <v>22925</v>
      </c>
      <c r="F87" s="93">
        <v>19208</v>
      </c>
      <c r="G87" s="31" t="s">
        <v>137</v>
      </c>
    </row>
    <row r="88" spans="1:7" ht="20.149999999999999" customHeight="1">
      <c r="A88" s="126" t="s">
        <v>5</v>
      </c>
      <c r="B88" s="63" t="s">
        <v>142</v>
      </c>
      <c r="C88" s="127" t="s">
        <v>144</v>
      </c>
      <c r="D88" s="93">
        <v>16477</v>
      </c>
      <c r="E88" s="93">
        <v>22328</v>
      </c>
      <c r="F88" s="93">
        <v>18738</v>
      </c>
      <c r="G88" s="31" t="s">
        <v>137</v>
      </c>
    </row>
    <row r="89" spans="1:7" ht="20.149999999999999" customHeight="1">
      <c r="A89" s="126" t="s">
        <v>5</v>
      </c>
      <c r="B89" s="63" t="s">
        <v>142</v>
      </c>
      <c r="C89" s="130" t="s">
        <v>145</v>
      </c>
      <c r="D89" s="93">
        <v>1325</v>
      </c>
      <c r="E89" s="93">
        <v>1463</v>
      </c>
      <c r="F89" s="93">
        <v>2415</v>
      </c>
      <c r="G89" s="31" t="s">
        <v>137</v>
      </c>
    </row>
    <row r="90" spans="1:7" ht="20.149999999999999" customHeight="1">
      <c r="A90" s="126" t="s">
        <v>5</v>
      </c>
      <c r="B90" s="63" t="s">
        <v>142</v>
      </c>
      <c r="C90" s="130" t="s">
        <v>146</v>
      </c>
      <c r="D90" s="93">
        <v>553</v>
      </c>
      <c r="E90" s="93">
        <v>878</v>
      </c>
      <c r="F90" s="93">
        <v>985</v>
      </c>
      <c r="G90" s="31" t="s">
        <v>137</v>
      </c>
    </row>
    <row r="91" spans="1:7" ht="20.149999999999999" customHeight="1">
      <c r="A91" s="126" t="s">
        <v>5</v>
      </c>
      <c r="B91" s="63" t="s">
        <v>142</v>
      </c>
      <c r="C91" s="130" t="s">
        <v>147</v>
      </c>
      <c r="D91" s="93">
        <v>14599</v>
      </c>
      <c r="E91" s="93">
        <v>19959</v>
      </c>
      <c r="F91" s="93">
        <v>15310</v>
      </c>
      <c r="G91" s="31" t="s">
        <v>137</v>
      </c>
    </row>
    <row r="92" spans="1:7" ht="20.149999999999999" customHeight="1">
      <c r="A92" s="126" t="s">
        <v>5</v>
      </c>
      <c r="B92" s="63" t="s">
        <v>142</v>
      </c>
      <c r="C92" s="130" t="s">
        <v>148</v>
      </c>
      <c r="D92" s="93" t="s">
        <v>149</v>
      </c>
      <c r="E92" s="93">
        <v>28</v>
      </c>
      <c r="F92" s="93">
        <v>28</v>
      </c>
      <c r="G92" s="31" t="s">
        <v>137</v>
      </c>
    </row>
    <row r="93" spans="1:7" ht="20.149999999999999" customHeight="1">
      <c r="A93" s="126" t="s">
        <v>5</v>
      </c>
      <c r="B93" s="98" t="s">
        <v>142</v>
      </c>
      <c r="C93" s="127" t="s">
        <v>150</v>
      </c>
      <c r="D93" s="93">
        <f>D87-D88</f>
        <v>571</v>
      </c>
      <c r="E93" s="93">
        <f>E87-E88</f>
        <v>597</v>
      </c>
      <c r="F93" s="93">
        <f>F87-F88</f>
        <v>470</v>
      </c>
      <c r="G93" s="31" t="s">
        <v>137</v>
      </c>
    </row>
    <row r="94" spans="1:7" ht="20.149999999999999" customHeight="1">
      <c r="A94" s="126" t="s">
        <v>5</v>
      </c>
      <c r="B94" s="131" t="s">
        <v>151</v>
      </c>
      <c r="C94" s="92" t="s">
        <v>152</v>
      </c>
      <c r="D94" s="93">
        <v>54907</v>
      </c>
      <c r="E94" s="93">
        <v>19475</v>
      </c>
      <c r="F94" s="93">
        <v>14468</v>
      </c>
      <c r="G94" s="31" t="s">
        <v>137</v>
      </c>
    </row>
    <row r="95" spans="1:7" ht="20.149999999999999" customHeight="1">
      <c r="A95" s="126" t="s">
        <v>5</v>
      </c>
      <c r="B95" s="63" t="s">
        <v>151</v>
      </c>
      <c r="C95" s="92" t="s">
        <v>153</v>
      </c>
      <c r="D95" s="93">
        <v>2739</v>
      </c>
      <c r="E95" s="93">
        <v>2703</v>
      </c>
      <c r="F95" s="93">
        <v>132</v>
      </c>
      <c r="G95" s="31" t="s">
        <v>137</v>
      </c>
    </row>
    <row r="96" spans="1:7" ht="20.149999999999999" customHeight="1">
      <c r="A96" s="126" t="s">
        <v>5</v>
      </c>
      <c r="B96" s="63" t="s">
        <v>151</v>
      </c>
      <c r="C96" s="127" t="s">
        <v>154</v>
      </c>
      <c r="D96" s="93">
        <v>52168</v>
      </c>
      <c r="E96" s="93">
        <v>16773</v>
      </c>
      <c r="F96" s="93">
        <v>14336</v>
      </c>
      <c r="G96" s="31" t="s">
        <v>137</v>
      </c>
    </row>
    <row r="97" spans="1:7" ht="20.149999999999999" customHeight="1">
      <c r="A97" s="126" t="s">
        <v>5</v>
      </c>
      <c r="B97" s="63" t="s">
        <v>151</v>
      </c>
      <c r="C97" s="127" t="s">
        <v>155</v>
      </c>
      <c r="D97" s="93">
        <v>0</v>
      </c>
      <c r="E97" s="93">
        <v>0</v>
      </c>
      <c r="F97" s="93">
        <v>0</v>
      </c>
      <c r="G97" s="31" t="s">
        <v>137</v>
      </c>
    </row>
    <row r="98" spans="1:7" ht="20.149999999999999" customHeight="1">
      <c r="A98" s="126" t="s">
        <v>5</v>
      </c>
      <c r="B98" s="63" t="s">
        <v>151</v>
      </c>
      <c r="C98" s="127" t="s">
        <v>156</v>
      </c>
      <c r="D98" s="93">
        <v>2739</v>
      </c>
      <c r="E98" s="93">
        <v>2703</v>
      </c>
      <c r="F98" s="93">
        <v>132</v>
      </c>
      <c r="G98" s="31" t="s">
        <v>137</v>
      </c>
    </row>
    <row r="99" spans="1:7" ht="20.149999999999999" customHeight="1">
      <c r="A99" s="126" t="s">
        <v>5</v>
      </c>
      <c r="B99" s="63" t="s">
        <v>151</v>
      </c>
      <c r="C99" s="132" t="s">
        <v>157</v>
      </c>
      <c r="D99" s="133">
        <v>2739</v>
      </c>
      <c r="E99" s="133">
        <v>2703</v>
      </c>
      <c r="F99" s="133">
        <v>132</v>
      </c>
      <c r="G99" s="134" t="s">
        <v>137</v>
      </c>
    </row>
    <row r="100" spans="1:7" ht="20.149999999999999" customHeight="1">
      <c r="A100" s="126" t="s">
        <v>5</v>
      </c>
      <c r="B100" s="58" t="s">
        <v>158</v>
      </c>
      <c r="C100" s="59" t="s">
        <v>159</v>
      </c>
      <c r="D100" s="60">
        <v>59479</v>
      </c>
      <c r="E100" s="60">
        <v>41659</v>
      </c>
      <c r="F100" s="60">
        <v>63490</v>
      </c>
      <c r="G100" s="61" t="s">
        <v>137</v>
      </c>
    </row>
    <row r="101" spans="1:7" ht="20.149999999999999" customHeight="1">
      <c r="A101" s="126" t="s">
        <v>5</v>
      </c>
      <c r="B101" s="63" t="s">
        <v>158</v>
      </c>
      <c r="C101" s="135" t="s">
        <v>160</v>
      </c>
      <c r="D101" s="60">
        <v>58477</v>
      </c>
      <c r="E101" s="60">
        <v>40525</v>
      </c>
      <c r="F101" s="136">
        <v>62682</v>
      </c>
      <c r="G101" s="61" t="s">
        <v>137</v>
      </c>
    </row>
    <row r="102" spans="1:7" ht="20.149999999999999" customHeight="1">
      <c r="A102" s="126" t="s">
        <v>5</v>
      </c>
      <c r="B102" s="63" t="s">
        <v>158</v>
      </c>
      <c r="C102" s="65" t="s">
        <v>161</v>
      </c>
      <c r="D102" s="60">
        <v>12480</v>
      </c>
      <c r="E102" s="60">
        <v>12710</v>
      </c>
      <c r="F102" s="60">
        <v>24419</v>
      </c>
      <c r="G102" s="61" t="s">
        <v>137</v>
      </c>
    </row>
    <row r="103" spans="1:7" ht="20.149999999999999" customHeight="1">
      <c r="A103" s="126" t="s">
        <v>5</v>
      </c>
      <c r="B103" s="63" t="s">
        <v>158</v>
      </c>
      <c r="C103" s="65" t="s">
        <v>162</v>
      </c>
      <c r="D103" s="60">
        <v>31616</v>
      </c>
      <c r="E103" s="60">
        <v>5439</v>
      </c>
      <c r="F103" s="60">
        <v>4647</v>
      </c>
      <c r="G103" s="61" t="s">
        <v>137</v>
      </c>
    </row>
    <row r="104" spans="1:7" ht="20.149999999999999" customHeight="1">
      <c r="A104" s="126" t="s">
        <v>5</v>
      </c>
      <c r="B104" s="63" t="s">
        <v>158</v>
      </c>
      <c r="C104" s="65" t="s">
        <v>163</v>
      </c>
      <c r="D104" s="60">
        <v>11608</v>
      </c>
      <c r="E104" s="60">
        <v>8096</v>
      </c>
      <c r="F104" s="60">
        <v>10343</v>
      </c>
      <c r="G104" s="61" t="s">
        <v>137</v>
      </c>
    </row>
    <row r="105" spans="1:7" ht="20.149999999999999" customHeight="1">
      <c r="A105" s="126" t="s">
        <v>5</v>
      </c>
      <c r="B105" s="63" t="s">
        <v>158</v>
      </c>
      <c r="C105" s="65" t="s">
        <v>164</v>
      </c>
      <c r="D105" s="60">
        <v>116</v>
      </c>
      <c r="E105" s="60">
        <v>343</v>
      </c>
      <c r="F105" s="60">
        <v>353</v>
      </c>
      <c r="G105" s="61" t="s">
        <v>137</v>
      </c>
    </row>
    <row r="106" spans="1:7" ht="20.149999999999999" customHeight="1">
      <c r="A106" s="126" t="s">
        <v>5</v>
      </c>
      <c r="B106" s="63" t="s">
        <v>158</v>
      </c>
      <c r="C106" s="65" t="s">
        <v>165</v>
      </c>
      <c r="D106" s="60">
        <v>2657</v>
      </c>
      <c r="E106" s="60">
        <v>13937</v>
      </c>
      <c r="F106" s="60">
        <v>22920</v>
      </c>
      <c r="G106" s="61" t="s">
        <v>137</v>
      </c>
    </row>
    <row r="107" spans="1:7" ht="20.149999999999999" customHeight="1">
      <c r="A107" s="126" t="s">
        <v>5</v>
      </c>
      <c r="B107" s="63" t="s">
        <v>158</v>
      </c>
      <c r="C107" s="137" t="s">
        <v>166</v>
      </c>
      <c r="D107" s="68">
        <v>1002</v>
      </c>
      <c r="E107" s="68">
        <v>1134</v>
      </c>
      <c r="F107" s="138">
        <v>808</v>
      </c>
      <c r="G107" s="69" t="s">
        <v>137</v>
      </c>
    </row>
    <row r="108" spans="1:7" ht="20.149999999999999" customHeight="1">
      <c r="A108" s="139" t="s">
        <v>5</v>
      </c>
      <c r="B108" s="140" t="s">
        <v>167</v>
      </c>
      <c r="C108" s="141" t="s">
        <v>168</v>
      </c>
      <c r="D108" s="37">
        <v>19020571</v>
      </c>
      <c r="E108" s="37">
        <v>20607872</v>
      </c>
      <c r="F108" s="37">
        <v>22451714</v>
      </c>
      <c r="G108" s="142" t="s">
        <v>137</v>
      </c>
    </row>
    <row r="109" spans="1:7" ht="20.149999999999999" customHeight="1">
      <c r="A109" s="139" t="s">
        <v>5</v>
      </c>
      <c r="B109" s="143" t="s">
        <v>167</v>
      </c>
      <c r="C109" s="144" t="s">
        <v>169</v>
      </c>
      <c r="D109" s="37">
        <v>628.1</v>
      </c>
      <c r="E109" s="37">
        <v>680.8</v>
      </c>
      <c r="F109" s="37">
        <v>716.1</v>
      </c>
      <c r="G109" s="142" t="s">
        <v>42</v>
      </c>
    </row>
    <row r="110" spans="1:7" ht="20.149999999999999" customHeight="1">
      <c r="A110" s="139" t="s">
        <v>5</v>
      </c>
      <c r="B110" s="143" t="s">
        <v>167</v>
      </c>
      <c r="C110" s="144" t="s">
        <v>170</v>
      </c>
      <c r="D110" s="35">
        <v>0.61099999999999999</v>
      </c>
      <c r="E110" s="35">
        <v>0.59599999999999997</v>
      </c>
      <c r="F110" s="35">
        <v>0.60899999999999999</v>
      </c>
      <c r="G110" s="142" t="s">
        <v>50</v>
      </c>
    </row>
    <row r="111" spans="1:7" ht="20.149999999999999" customHeight="1">
      <c r="A111" s="139" t="s">
        <v>5</v>
      </c>
      <c r="B111" s="143" t="s">
        <v>167</v>
      </c>
      <c r="C111" s="144" t="s">
        <v>171</v>
      </c>
      <c r="D111" s="147">
        <v>1</v>
      </c>
      <c r="E111" s="147">
        <v>1</v>
      </c>
      <c r="F111" s="147">
        <v>1</v>
      </c>
      <c r="G111" s="148" t="s">
        <v>50</v>
      </c>
    </row>
    <row r="112" spans="1:7" ht="20.149999999999999" customHeight="1">
      <c r="A112" s="139" t="s">
        <v>5</v>
      </c>
      <c r="B112" s="149" t="s">
        <v>172</v>
      </c>
      <c r="C112" s="141" t="s">
        <v>173</v>
      </c>
      <c r="D112" s="150">
        <v>17.399999999999999</v>
      </c>
      <c r="E112" s="150">
        <v>18.8</v>
      </c>
      <c r="F112" s="150">
        <v>20.6</v>
      </c>
      <c r="G112" s="142" t="s">
        <v>174</v>
      </c>
    </row>
    <row r="113" spans="1:7" ht="20.149999999999999" customHeight="1">
      <c r="A113" s="139" t="s">
        <v>5</v>
      </c>
      <c r="B113" s="152" t="s">
        <v>172</v>
      </c>
      <c r="C113" s="153" t="s">
        <v>175</v>
      </c>
      <c r="D113" s="37">
        <v>527.5</v>
      </c>
      <c r="E113" s="37">
        <v>559.29999999999995</v>
      </c>
      <c r="F113" s="37">
        <v>588.1</v>
      </c>
      <c r="G113" s="142" t="s">
        <v>42</v>
      </c>
    </row>
    <row r="114" spans="1:7" ht="20.149999999999999" customHeight="1">
      <c r="A114" s="139" t="s">
        <v>5</v>
      </c>
      <c r="B114" s="152" t="s">
        <v>172</v>
      </c>
      <c r="C114" s="144" t="s">
        <v>176</v>
      </c>
      <c r="D114" s="150">
        <v>4.3</v>
      </c>
      <c r="E114" s="150">
        <v>4</v>
      </c>
      <c r="F114" s="150">
        <v>3.83</v>
      </c>
      <c r="G114" s="142" t="s">
        <v>177</v>
      </c>
    </row>
    <row r="115" spans="1:7" ht="20.149999999999999" customHeight="1">
      <c r="A115" s="139" t="s">
        <v>5</v>
      </c>
      <c r="B115" s="154" t="s">
        <v>172</v>
      </c>
      <c r="C115" s="144" t="s">
        <v>178</v>
      </c>
      <c r="D115" s="147">
        <v>1</v>
      </c>
      <c r="E115" s="147">
        <v>1</v>
      </c>
      <c r="F115" s="147">
        <v>1</v>
      </c>
      <c r="G115" s="142" t="s">
        <v>50</v>
      </c>
    </row>
    <row r="116" spans="1:7" ht="20.149999999999999" customHeight="1">
      <c r="A116" s="139" t="s">
        <v>5</v>
      </c>
      <c r="B116" s="149" t="s">
        <v>179</v>
      </c>
      <c r="C116" s="141" t="s">
        <v>180</v>
      </c>
      <c r="D116" s="150">
        <v>1.5</v>
      </c>
      <c r="E116" s="150">
        <v>1.6</v>
      </c>
      <c r="F116" s="150">
        <v>1.5</v>
      </c>
      <c r="G116" s="142" t="s">
        <v>174</v>
      </c>
    </row>
    <row r="117" spans="1:7" ht="20.149999999999999" customHeight="1">
      <c r="A117" s="139" t="s">
        <v>5</v>
      </c>
      <c r="B117" s="152" t="s">
        <v>179</v>
      </c>
      <c r="C117" s="144" t="s">
        <v>181</v>
      </c>
      <c r="D117" s="37">
        <v>29.6</v>
      </c>
      <c r="E117" s="37">
        <v>30.2</v>
      </c>
      <c r="F117" s="37">
        <v>33.200000000000003</v>
      </c>
      <c r="G117" s="142" t="s">
        <v>42</v>
      </c>
    </row>
    <row r="118" spans="1:7" ht="20.149999999999999" customHeight="1">
      <c r="A118" s="139" t="s">
        <v>5</v>
      </c>
      <c r="B118" s="152" t="s">
        <v>179</v>
      </c>
      <c r="C118" s="144" t="s">
        <v>182</v>
      </c>
      <c r="D118" s="150">
        <v>4.0999999999999996</v>
      </c>
      <c r="E118" s="150">
        <v>4.5</v>
      </c>
      <c r="F118" s="150">
        <v>4.25</v>
      </c>
      <c r="G118" s="142" t="s">
        <v>177</v>
      </c>
    </row>
    <row r="119" spans="1:7" ht="20.149999999999999" customHeight="1">
      <c r="A119" s="139" t="s">
        <v>5</v>
      </c>
      <c r="B119" s="154" t="s">
        <v>179</v>
      </c>
      <c r="C119" s="155" t="s">
        <v>183</v>
      </c>
      <c r="D119" s="156">
        <v>1</v>
      </c>
      <c r="E119" s="156">
        <v>1</v>
      </c>
      <c r="F119" s="156">
        <v>1</v>
      </c>
      <c r="G119" s="146" t="s">
        <v>50</v>
      </c>
    </row>
    <row r="120" spans="1:7" ht="20.149999999999999" customHeight="1">
      <c r="A120" s="139" t="s">
        <v>5</v>
      </c>
      <c r="B120" s="149" t="s">
        <v>184</v>
      </c>
      <c r="C120" s="141" t="s">
        <v>185</v>
      </c>
      <c r="D120" s="157">
        <v>0.2</v>
      </c>
      <c r="E120" s="157">
        <v>0.2</v>
      </c>
      <c r="F120" s="157">
        <v>0.3</v>
      </c>
      <c r="G120" s="151" t="s">
        <v>174</v>
      </c>
    </row>
    <row r="121" spans="1:7" ht="20.149999999999999" customHeight="1">
      <c r="A121" s="139" t="s">
        <v>5</v>
      </c>
      <c r="B121" s="152" t="s">
        <v>184</v>
      </c>
      <c r="C121" s="144" t="s">
        <v>186</v>
      </c>
      <c r="D121" s="37">
        <v>71</v>
      </c>
      <c r="E121" s="37">
        <v>89.9</v>
      </c>
      <c r="F121" s="37">
        <v>94.8</v>
      </c>
      <c r="G121" s="145" t="s">
        <v>42</v>
      </c>
    </row>
    <row r="122" spans="1:7" ht="20.149999999999999" customHeight="1">
      <c r="A122" s="139" t="s">
        <v>5</v>
      </c>
      <c r="B122" s="152" t="s">
        <v>184</v>
      </c>
      <c r="C122" s="144" t="s">
        <v>187</v>
      </c>
      <c r="D122" s="150">
        <v>4</v>
      </c>
      <c r="E122" s="150">
        <v>4</v>
      </c>
      <c r="F122" s="150">
        <v>4</v>
      </c>
      <c r="G122" s="145" t="s">
        <v>177</v>
      </c>
    </row>
    <row r="123" spans="1:7" ht="20.149999999999999" customHeight="1">
      <c r="A123" s="158" t="s">
        <v>5</v>
      </c>
      <c r="B123" s="154" t="s">
        <v>184</v>
      </c>
      <c r="C123" s="159" t="s">
        <v>188</v>
      </c>
      <c r="D123" s="160">
        <v>0.83</v>
      </c>
      <c r="E123" s="160">
        <v>0.85</v>
      </c>
      <c r="F123" s="160">
        <v>0.84</v>
      </c>
      <c r="G123" s="161" t="s">
        <v>50</v>
      </c>
    </row>
    <row r="124" spans="1:7" ht="20.149999999999999" customHeight="1">
      <c r="A124" s="126" t="s">
        <v>5</v>
      </c>
      <c r="B124" s="162" t="s">
        <v>189</v>
      </c>
      <c r="C124" s="163" t="s">
        <v>190</v>
      </c>
      <c r="D124" s="150">
        <v>12.4</v>
      </c>
      <c r="E124" s="150">
        <v>12.1</v>
      </c>
      <c r="F124" s="150">
        <v>11.7</v>
      </c>
      <c r="G124" s="142" t="s">
        <v>174</v>
      </c>
    </row>
    <row r="125" spans="1:7" ht="20.149999999999999" customHeight="1">
      <c r="A125" s="126" t="s">
        <v>5</v>
      </c>
      <c r="B125" s="63" t="s">
        <v>189</v>
      </c>
      <c r="C125" s="163" t="s">
        <v>191</v>
      </c>
      <c r="D125" s="150">
        <v>4.9000000000000004</v>
      </c>
      <c r="E125" s="150">
        <v>6.6</v>
      </c>
      <c r="F125" s="150">
        <v>8.9</v>
      </c>
      <c r="G125" s="142" t="s">
        <v>174</v>
      </c>
    </row>
    <row r="126" spans="1:7" ht="20.149999999999999" customHeight="1">
      <c r="A126" s="126" t="s">
        <v>5</v>
      </c>
      <c r="B126" s="164" t="s">
        <v>192</v>
      </c>
      <c r="C126" s="163" t="s">
        <v>193</v>
      </c>
      <c r="D126" s="165">
        <v>11.7</v>
      </c>
      <c r="E126" s="166">
        <v>12.8</v>
      </c>
      <c r="F126" s="165">
        <v>15.3</v>
      </c>
      <c r="G126" s="142" t="s">
        <v>174</v>
      </c>
    </row>
    <row r="127" spans="1:7" ht="20.149999999999999" customHeight="1">
      <c r="A127" s="126" t="s">
        <v>5</v>
      </c>
      <c r="B127" s="63" t="s">
        <v>192</v>
      </c>
      <c r="C127" s="163" t="s">
        <v>194</v>
      </c>
      <c r="D127" s="165">
        <v>3.3</v>
      </c>
      <c r="E127" s="166">
        <v>2.9</v>
      </c>
      <c r="F127" s="165">
        <v>3</v>
      </c>
      <c r="G127" s="142" t="s">
        <v>174</v>
      </c>
    </row>
    <row r="128" spans="1:7" ht="20.149999999999999" customHeight="1">
      <c r="A128" s="126" t="s">
        <v>5</v>
      </c>
      <c r="B128" s="63" t="s">
        <v>192</v>
      </c>
      <c r="C128" s="163" t="s">
        <v>195</v>
      </c>
      <c r="D128" s="165">
        <v>2.4</v>
      </c>
      <c r="E128" s="166">
        <v>3.1</v>
      </c>
      <c r="F128" s="165">
        <v>2.2999999999999998</v>
      </c>
      <c r="G128" s="142" t="s">
        <v>174</v>
      </c>
    </row>
    <row r="129" spans="1:7" ht="20.149999999999999" customHeight="1">
      <c r="A129" s="126" t="s">
        <v>5</v>
      </c>
      <c r="B129" s="164" t="s">
        <v>196</v>
      </c>
      <c r="C129" s="167" t="s">
        <v>197</v>
      </c>
      <c r="D129" s="150">
        <v>4.3</v>
      </c>
      <c r="E129" s="150">
        <v>5</v>
      </c>
      <c r="F129" s="150">
        <v>8.1999999999999993</v>
      </c>
      <c r="G129" s="142" t="s">
        <v>174</v>
      </c>
    </row>
    <row r="130" spans="1:7" ht="20.149999999999999" customHeight="1">
      <c r="A130" s="126" t="s">
        <v>5</v>
      </c>
      <c r="B130" s="63" t="s">
        <v>196</v>
      </c>
      <c r="C130" s="167" t="s">
        <v>198</v>
      </c>
      <c r="D130" s="150">
        <v>1.2</v>
      </c>
      <c r="E130" s="150">
        <v>2</v>
      </c>
      <c r="F130" s="150">
        <v>1.2</v>
      </c>
      <c r="G130" s="142" t="s">
        <v>174</v>
      </c>
    </row>
    <row r="131" spans="1:7" ht="20.149999999999999" customHeight="1">
      <c r="A131" s="126" t="s">
        <v>5</v>
      </c>
      <c r="B131" s="63" t="s">
        <v>196</v>
      </c>
      <c r="C131" s="167" t="s">
        <v>199</v>
      </c>
      <c r="D131" s="150">
        <v>1.4</v>
      </c>
      <c r="E131" s="150">
        <v>1.9</v>
      </c>
      <c r="F131" s="150">
        <v>1.3</v>
      </c>
      <c r="G131" s="142" t="s">
        <v>174</v>
      </c>
    </row>
    <row r="132" spans="1:7" ht="20.149999999999999" customHeight="1">
      <c r="A132" s="126" t="s">
        <v>5</v>
      </c>
      <c r="B132" s="63" t="s">
        <v>196</v>
      </c>
      <c r="C132" s="167" t="s">
        <v>200</v>
      </c>
      <c r="D132" s="150">
        <v>1.5</v>
      </c>
      <c r="E132" s="150">
        <v>1.6</v>
      </c>
      <c r="F132" s="150">
        <v>1.3</v>
      </c>
      <c r="G132" s="142" t="s">
        <v>174</v>
      </c>
    </row>
    <row r="133" spans="1:7" ht="20.149999999999999" customHeight="1">
      <c r="A133" s="126" t="s">
        <v>5</v>
      </c>
      <c r="B133" s="63" t="s">
        <v>196</v>
      </c>
      <c r="C133" s="167" t="s">
        <v>201</v>
      </c>
      <c r="D133" s="150">
        <v>1.2</v>
      </c>
      <c r="E133" s="150">
        <v>1.4</v>
      </c>
      <c r="F133" s="150">
        <v>1</v>
      </c>
      <c r="G133" s="142" t="s">
        <v>174</v>
      </c>
    </row>
    <row r="134" spans="1:7" ht="20.149999999999999" customHeight="1">
      <c r="A134" s="126" t="s">
        <v>5</v>
      </c>
      <c r="B134" s="63" t="s">
        <v>196</v>
      </c>
      <c r="C134" s="167" t="s">
        <v>202</v>
      </c>
      <c r="D134" s="150">
        <v>2.1</v>
      </c>
      <c r="E134" s="150">
        <v>1.2</v>
      </c>
      <c r="F134" s="150">
        <v>0.8</v>
      </c>
      <c r="G134" s="142" t="s">
        <v>174</v>
      </c>
    </row>
    <row r="135" spans="1:7" ht="20.149999999999999" customHeight="1">
      <c r="A135" s="126" t="s">
        <v>5</v>
      </c>
      <c r="B135" s="63" t="s">
        <v>196</v>
      </c>
      <c r="C135" s="167" t="s">
        <v>203</v>
      </c>
      <c r="D135" s="150">
        <v>0.8</v>
      </c>
      <c r="E135" s="150">
        <v>0.9</v>
      </c>
      <c r="F135" s="150">
        <v>1.6</v>
      </c>
      <c r="G135" s="142" t="s">
        <v>174</v>
      </c>
    </row>
    <row r="136" spans="1:7" ht="20.149999999999999" customHeight="1">
      <c r="A136" s="126" t="s">
        <v>5</v>
      </c>
      <c r="B136" s="63" t="s">
        <v>196</v>
      </c>
      <c r="C136" s="167" t="s">
        <v>204</v>
      </c>
      <c r="D136" s="150">
        <v>0.8</v>
      </c>
      <c r="E136" s="150">
        <v>0.8</v>
      </c>
      <c r="F136" s="150">
        <v>0.9</v>
      </c>
      <c r="G136" s="142" t="s">
        <v>174</v>
      </c>
    </row>
    <row r="137" spans="1:7" ht="20.149999999999999" customHeight="1">
      <c r="A137" s="126" t="s">
        <v>5</v>
      </c>
      <c r="B137" s="63" t="s">
        <v>196</v>
      </c>
      <c r="C137" s="167" t="s">
        <v>205</v>
      </c>
      <c r="D137" s="150">
        <v>0.8</v>
      </c>
      <c r="E137" s="150">
        <v>0.8</v>
      </c>
      <c r="F137" s="150">
        <v>0.3</v>
      </c>
      <c r="G137" s="142" t="s">
        <v>174</v>
      </c>
    </row>
    <row r="138" spans="1:7" ht="20.149999999999999" customHeight="1">
      <c r="A138" s="126" t="s">
        <v>5</v>
      </c>
      <c r="B138" s="63" t="s">
        <v>196</v>
      </c>
      <c r="C138" s="167" t="s">
        <v>206</v>
      </c>
      <c r="D138" s="150">
        <v>0.7</v>
      </c>
      <c r="E138" s="150">
        <v>0.7</v>
      </c>
      <c r="F138" s="150">
        <v>0.8</v>
      </c>
      <c r="G138" s="142" t="s">
        <v>174</v>
      </c>
    </row>
    <row r="139" spans="1:7" ht="20.149999999999999" customHeight="1">
      <c r="A139" s="126" t="s">
        <v>5</v>
      </c>
      <c r="B139" s="63" t="s">
        <v>196</v>
      </c>
      <c r="C139" s="167" t="s">
        <v>207</v>
      </c>
      <c r="D139" s="150">
        <v>0.7</v>
      </c>
      <c r="E139" s="150">
        <v>0.7</v>
      </c>
      <c r="F139" s="150">
        <v>1.5</v>
      </c>
      <c r="G139" s="142" t="s">
        <v>174</v>
      </c>
    </row>
    <row r="140" spans="1:7" ht="20.149999999999999" customHeight="1">
      <c r="A140" s="126" t="s">
        <v>5</v>
      </c>
      <c r="B140" s="63" t="s">
        <v>196</v>
      </c>
      <c r="C140" s="167" t="s">
        <v>78</v>
      </c>
      <c r="D140" s="150">
        <v>0.2</v>
      </c>
      <c r="E140" s="150">
        <v>0.3</v>
      </c>
      <c r="F140" s="150">
        <v>0.3</v>
      </c>
      <c r="G140" s="142" t="s">
        <v>174</v>
      </c>
    </row>
    <row r="141" spans="1:7" ht="20.149999999999999" customHeight="1">
      <c r="A141" s="126" t="s">
        <v>5</v>
      </c>
      <c r="B141" s="63" t="s">
        <v>196</v>
      </c>
      <c r="C141" s="167" t="s">
        <v>208</v>
      </c>
      <c r="D141" s="150">
        <v>0.2</v>
      </c>
      <c r="E141" s="150">
        <v>0.2</v>
      </c>
      <c r="F141" s="150">
        <v>0.2</v>
      </c>
      <c r="G141" s="142" t="s">
        <v>174</v>
      </c>
    </row>
    <row r="142" spans="1:7" ht="20.149999999999999" customHeight="1">
      <c r="A142" s="126" t="s">
        <v>5</v>
      </c>
      <c r="B142" s="63" t="s">
        <v>196</v>
      </c>
      <c r="C142" s="167" t="s">
        <v>209</v>
      </c>
      <c r="D142" s="150">
        <v>0.1</v>
      </c>
      <c r="E142" s="150">
        <v>0.2</v>
      </c>
      <c r="F142" s="150">
        <v>0.2</v>
      </c>
      <c r="G142" s="142" t="s">
        <v>174</v>
      </c>
    </row>
    <row r="143" spans="1:7" ht="20.149999999999999" customHeight="1">
      <c r="A143" s="126" t="s">
        <v>5</v>
      </c>
      <c r="B143" s="63" t="s">
        <v>196</v>
      </c>
      <c r="C143" s="167" t="s">
        <v>210</v>
      </c>
      <c r="D143" s="150">
        <v>0.2</v>
      </c>
      <c r="E143" s="150">
        <v>0.1</v>
      </c>
      <c r="F143" s="150">
        <v>0.3</v>
      </c>
      <c r="G143" s="142" t="s">
        <v>174</v>
      </c>
    </row>
    <row r="144" spans="1:7" ht="20.149999999999999" customHeight="1">
      <c r="A144" s="126" t="s">
        <v>5</v>
      </c>
      <c r="B144" s="63" t="s">
        <v>196</v>
      </c>
      <c r="C144" s="167" t="s">
        <v>211</v>
      </c>
      <c r="D144" s="150">
        <v>0.1</v>
      </c>
      <c r="E144" s="150">
        <v>0.1</v>
      </c>
      <c r="F144" s="150">
        <v>0.1</v>
      </c>
      <c r="G144" s="142" t="s">
        <v>174</v>
      </c>
    </row>
    <row r="145" spans="1:7" ht="20.149999999999999" customHeight="1">
      <c r="A145" s="126" t="s">
        <v>5</v>
      </c>
      <c r="B145" s="63" t="s">
        <v>196</v>
      </c>
      <c r="C145" s="167" t="s">
        <v>212</v>
      </c>
      <c r="D145" s="150">
        <v>0.1</v>
      </c>
      <c r="E145" s="150">
        <v>0.1</v>
      </c>
      <c r="F145" s="150">
        <v>0.1</v>
      </c>
      <c r="G145" s="142" t="s">
        <v>174</v>
      </c>
    </row>
    <row r="146" spans="1:7" ht="20.149999999999999" customHeight="1">
      <c r="A146" s="126" t="s">
        <v>5</v>
      </c>
      <c r="B146" s="63" t="s">
        <v>196</v>
      </c>
      <c r="C146" s="167" t="s">
        <v>213</v>
      </c>
      <c r="D146" s="150">
        <v>0.1</v>
      </c>
      <c r="E146" s="150">
        <v>0.1</v>
      </c>
      <c r="F146" s="150">
        <v>0.1</v>
      </c>
      <c r="G146" s="142" t="s">
        <v>174</v>
      </c>
    </row>
    <row r="147" spans="1:7" ht="20.149999999999999" customHeight="1">
      <c r="A147" s="126" t="s">
        <v>5</v>
      </c>
      <c r="B147" s="63" t="s">
        <v>196</v>
      </c>
      <c r="C147" s="167" t="s">
        <v>214</v>
      </c>
      <c r="D147" s="150">
        <v>0</v>
      </c>
      <c r="E147" s="150">
        <v>0.1</v>
      </c>
      <c r="F147" s="150">
        <v>0.1</v>
      </c>
      <c r="G147" s="142" t="s">
        <v>174</v>
      </c>
    </row>
    <row r="148" spans="1:7" ht="20.149999999999999" customHeight="1">
      <c r="A148" s="126" t="s">
        <v>5</v>
      </c>
      <c r="B148" s="63" t="s">
        <v>196</v>
      </c>
      <c r="C148" s="167" t="s">
        <v>215</v>
      </c>
      <c r="D148" s="150">
        <v>0.6</v>
      </c>
      <c r="E148" s="150">
        <v>0.1</v>
      </c>
      <c r="F148" s="150">
        <v>0</v>
      </c>
      <c r="G148" s="142" t="s">
        <v>174</v>
      </c>
    </row>
    <row r="149" spans="1:7" ht="20.149999999999999" customHeight="1">
      <c r="A149" s="126" t="s">
        <v>5</v>
      </c>
      <c r="B149" s="63" t="s">
        <v>196</v>
      </c>
      <c r="C149" s="167" t="s">
        <v>216</v>
      </c>
      <c r="D149" s="150">
        <v>0.1</v>
      </c>
      <c r="E149" s="150">
        <v>0.1</v>
      </c>
      <c r="F149" s="150">
        <v>0.1</v>
      </c>
      <c r="G149" s="142" t="s">
        <v>174</v>
      </c>
    </row>
    <row r="150" spans="1:7" ht="20.149999999999999" customHeight="1">
      <c r="A150" s="126" t="s">
        <v>5</v>
      </c>
      <c r="B150" s="63" t="s">
        <v>196</v>
      </c>
      <c r="C150" s="167" t="s">
        <v>217</v>
      </c>
      <c r="D150" s="150">
        <v>0</v>
      </c>
      <c r="E150" s="150">
        <v>0</v>
      </c>
      <c r="F150" s="150">
        <v>0.1</v>
      </c>
      <c r="G150" s="142" t="s">
        <v>174</v>
      </c>
    </row>
    <row r="151" spans="1:7" ht="20.149999999999999" customHeight="1">
      <c r="A151" s="126" t="s">
        <v>5</v>
      </c>
      <c r="B151" s="63" t="s">
        <v>196</v>
      </c>
      <c r="C151" s="167" t="s">
        <v>218</v>
      </c>
      <c r="D151" s="150">
        <v>0</v>
      </c>
      <c r="E151" s="150">
        <v>0</v>
      </c>
      <c r="F151" s="150">
        <v>0</v>
      </c>
      <c r="G151" s="142" t="s">
        <v>174</v>
      </c>
    </row>
    <row r="152" spans="1:7" ht="20.149999999999999" customHeight="1">
      <c r="A152" s="126" t="s">
        <v>5</v>
      </c>
      <c r="B152" s="63" t="s">
        <v>196</v>
      </c>
      <c r="C152" s="167" t="s">
        <v>219</v>
      </c>
      <c r="D152" s="150">
        <v>0</v>
      </c>
      <c r="E152" s="150">
        <v>0</v>
      </c>
      <c r="F152" s="150">
        <v>0</v>
      </c>
      <c r="G152" s="142" t="s">
        <v>174</v>
      </c>
    </row>
    <row r="153" spans="1:7" ht="20.149999999999999" customHeight="1">
      <c r="A153" s="126" t="s">
        <v>5</v>
      </c>
      <c r="B153" s="63" t="s">
        <v>196</v>
      </c>
      <c r="C153" s="167" t="s">
        <v>220</v>
      </c>
      <c r="D153" s="150">
        <v>0</v>
      </c>
      <c r="E153" s="150">
        <v>0</v>
      </c>
      <c r="F153" s="150">
        <v>0</v>
      </c>
      <c r="G153" s="142" t="s">
        <v>174</v>
      </c>
    </row>
    <row r="154" spans="1:7" ht="20.149999999999999" customHeight="1">
      <c r="A154" s="126" t="s">
        <v>5</v>
      </c>
      <c r="B154" s="63" t="s">
        <v>196</v>
      </c>
      <c r="C154" s="167" t="s">
        <v>221</v>
      </c>
      <c r="D154" s="150">
        <v>0</v>
      </c>
      <c r="E154" s="150">
        <v>0</v>
      </c>
      <c r="F154" s="150">
        <v>0</v>
      </c>
      <c r="G154" s="142" t="s">
        <v>174</v>
      </c>
    </row>
    <row r="155" spans="1:7" ht="20.149999999999999" customHeight="1">
      <c r="A155" s="126" t="s">
        <v>5</v>
      </c>
      <c r="B155" s="63" t="s">
        <v>196</v>
      </c>
      <c r="C155" s="167" t="s">
        <v>222</v>
      </c>
      <c r="D155" s="150">
        <v>0</v>
      </c>
      <c r="E155" s="150">
        <v>0</v>
      </c>
      <c r="F155" s="150">
        <v>0.1</v>
      </c>
      <c r="G155" s="142" t="s">
        <v>174</v>
      </c>
    </row>
    <row r="156" spans="1:7" ht="20.149999999999999" customHeight="1">
      <c r="A156" s="126" t="s">
        <v>5</v>
      </c>
      <c r="B156" s="63" t="s">
        <v>196</v>
      </c>
      <c r="C156" s="167" t="s">
        <v>223</v>
      </c>
      <c r="D156" s="150">
        <v>0</v>
      </c>
      <c r="E156" s="150">
        <v>0</v>
      </c>
      <c r="F156" s="150">
        <v>0</v>
      </c>
      <c r="G156" s="142" t="s">
        <v>174</v>
      </c>
    </row>
    <row r="157" spans="1:7" ht="20.149999999999999" customHeight="1">
      <c r="A157" s="126" t="s">
        <v>5</v>
      </c>
      <c r="B157" s="63" t="s">
        <v>196</v>
      </c>
      <c r="C157" s="168" t="s">
        <v>224</v>
      </c>
      <c r="D157" s="150">
        <v>0</v>
      </c>
      <c r="E157" s="150">
        <v>0</v>
      </c>
      <c r="F157" s="150">
        <v>0</v>
      </c>
      <c r="G157" s="142" t="s">
        <v>174</v>
      </c>
    </row>
    <row r="158" spans="1:7" ht="20.149999999999999" customHeight="1">
      <c r="A158" s="126" t="s">
        <v>5</v>
      </c>
      <c r="B158" s="63" t="s">
        <v>196</v>
      </c>
      <c r="C158" s="168" t="s">
        <v>225</v>
      </c>
      <c r="D158" s="150">
        <v>0</v>
      </c>
      <c r="E158" s="150">
        <v>0</v>
      </c>
      <c r="F158" s="150">
        <v>0</v>
      </c>
      <c r="G158" s="142" t="s">
        <v>174</v>
      </c>
    </row>
    <row r="159" spans="1:7" ht="20.149999999999999" customHeight="1">
      <c r="A159" s="126" t="s">
        <v>5</v>
      </c>
      <c r="B159" s="63" t="s">
        <v>196</v>
      </c>
      <c r="C159" s="168" t="s">
        <v>226</v>
      </c>
      <c r="D159" s="150">
        <v>0</v>
      </c>
      <c r="E159" s="150">
        <v>0</v>
      </c>
      <c r="F159" s="150">
        <v>0</v>
      </c>
      <c r="G159" s="142" t="s">
        <v>174</v>
      </c>
    </row>
    <row r="160" spans="1:7" ht="20.149999999999999" customHeight="1">
      <c r="A160" s="126" t="s">
        <v>5</v>
      </c>
      <c r="B160" s="63" t="s">
        <v>196</v>
      </c>
      <c r="C160" s="168" t="s">
        <v>227</v>
      </c>
      <c r="D160" s="150">
        <v>0</v>
      </c>
      <c r="E160" s="150">
        <v>0</v>
      </c>
      <c r="F160" s="150">
        <v>0</v>
      </c>
      <c r="G160" s="142" t="s">
        <v>174</v>
      </c>
    </row>
    <row r="161" spans="1:7" ht="20.149999999999999" customHeight="1">
      <c r="A161" s="126" t="s">
        <v>5</v>
      </c>
      <c r="B161" s="63" t="s">
        <v>196</v>
      </c>
      <c r="C161" s="168" t="s">
        <v>228</v>
      </c>
      <c r="D161" s="150">
        <v>0</v>
      </c>
      <c r="E161" s="150">
        <v>0</v>
      </c>
      <c r="F161" s="150">
        <v>0</v>
      </c>
      <c r="G161" s="142" t="s">
        <v>174</v>
      </c>
    </row>
    <row r="162" spans="1:7" ht="20.149999999999999" customHeight="1">
      <c r="A162" s="126" t="s">
        <v>5</v>
      </c>
      <c r="B162" s="63" t="s">
        <v>196</v>
      </c>
      <c r="C162" s="168" t="s">
        <v>229</v>
      </c>
      <c r="D162" s="150">
        <v>0</v>
      </c>
      <c r="E162" s="150">
        <v>0</v>
      </c>
      <c r="F162" s="150">
        <v>0</v>
      </c>
      <c r="G162" s="142" t="s">
        <v>174</v>
      </c>
    </row>
    <row r="163" spans="1:7" ht="20.149999999999999" customHeight="1">
      <c r="A163" s="126" t="s">
        <v>5</v>
      </c>
      <c r="B163" s="63" t="s">
        <v>196</v>
      </c>
      <c r="C163" s="168" t="s">
        <v>230</v>
      </c>
      <c r="D163" s="150">
        <v>0</v>
      </c>
      <c r="E163" s="150">
        <v>0</v>
      </c>
      <c r="F163" s="150">
        <v>0</v>
      </c>
      <c r="G163" s="142" t="s">
        <v>174</v>
      </c>
    </row>
    <row r="164" spans="1:7" ht="20.149999999999999" customHeight="1">
      <c r="A164" s="126" t="s">
        <v>5</v>
      </c>
      <c r="B164" s="63" t="s">
        <v>196</v>
      </c>
      <c r="C164" s="168" t="s">
        <v>231</v>
      </c>
      <c r="D164" s="150">
        <v>0.1</v>
      </c>
      <c r="E164" s="150">
        <v>0</v>
      </c>
      <c r="F164" s="150">
        <v>0.1</v>
      </c>
      <c r="G164" s="142" t="s">
        <v>174</v>
      </c>
    </row>
    <row r="165" spans="1:7" ht="20.149999999999999" customHeight="1">
      <c r="A165" s="126" t="s">
        <v>5</v>
      </c>
      <c r="B165" s="140" t="s">
        <v>189</v>
      </c>
      <c r="C165" s="163" t="s">
        <v>232</v>
      </c>
      <c r="D165" s="37">
        <v>406.6</v>
      </c>
      <c r="E165" s="37">
        <v>416.7</v>
      </c>
      <c r="F165" s="37">
        <v>412.2</v>
      </c>
      <c r="G165" s="169" t="s">
        <v>42</v>
      </c>
    </row>
    <row r="166" spans="1:7" ht="20.149999999999999" customHeight="1">
      <c r="A166" s="126" t="s">
        <v>5</v>
      </c>
      <c r="B166" s="63" t="s">
        <v>189</v>
      </c>
      <c r="C166" s="163" t="s">
        <v>191</v>
      </c>
      <c r="D166" s="37">
        <v>120.8</v>
      </c>
      <c r="E166" s="37">
        <v>142.5</v>
      </c>
      <c r="F166" s="37">
        <v>175.9</v>
      </c>
      <c r="G166" s="169" t="s">
        <v>42</v>
      </c>
    </row>
    <row r="167" spans="1:7" ht="20.149999999999999" customHeight="1">
      <c r="A167" s="126" t="s">
        <v>5</v>
      </c>
      <c r="B167" s="164" t="s">
        <v>192</v>
      </c>
      <c r="C167" s="163" t="s">
        <v>193</v>
      </c>
      <c r="D167" s="28">
        <v>343.8</v>
      </c>
      <c r="E167" s="170">
        <v>372.7</v>
      </c>
      <c r="F167" s="28">
        <v>410.3</v>
      </c>
      <c r="G167" s="169" t="s">
        <v>42</v>
      </c>
    </row>
    <row r="168" spans="1:7" ht="20.149999999999999" customHeight="1">
      <c r="A168" s="126" t="s">
        <v>5</v>
      </c>
      <c r="B168" s="63" t="s">
        <v>192</v>
      </c>
      <c r="C168" s="163" t="s">
        <v>233</v>
      </c>
      <c r="D168" s="28">
        <v>114.8</v>
      </c>
      <c r="E168" s="170">
        <v>110.9</v>
      </c>
      <c r="F168" s="28">
        <v>108.7</v>
      </c>
      <c r="G168" s="169" t="s">
        <v>42</v>
      </c>
    </row>
    <row r="169" spans="1:7" ht="20.149999999999999" customHeight="1">
      <c r="A169" s="126" t="s">
        <v>5</v>
      </c>
      <c r="B169" s="63" t="s">
        <v>192</v>
      </c>
      <c r="C169" s="163" t="s">
        <v>195</v>
      </c>
      <c r="D169" s="28">
        <v>68.8</v>
      </c>
      <c r="E169" s="170">
        <v>75.7</v>
      </c>
      <c r="F169" s="28">
        <v>69.099999999999994</v>
      </c>
      <c r="G169" s="169" t="s">
        <v>42</v>
      </c>
    </row>
    <row r="170" spans="1:7" ht="20.149999999999999" customHeight="1">
      <c r="A170" s="126" t="s">
        <v>5</v>
      </c>
      <c r="B170" s="164" t="s">
        <v>196</v>
      </c>
      <c r="C170" s="167" t="s">
        <v>197</v>
      </c>
      <c r="D170" s="37">
        <v>30.2</v>
      </c>
      <c r="E170" s="37">
        <v>33.9</v>
      </c>
      <c r="F170" s="37">
        <v>47.5</v>
      </c>
      <c r="G170" s="142" t="s">
        <v>42</v>
      </c>
    </row>
    <row r="171" spans="1:7" ht="20.149999999999999" customHeight="1">
      <c r="A171" s="126" t="s">
        <v>5</v>
      </c>
      <c r="B171" s="63" t="s">
        <v>196</v>
      </c>
      <c r="C171" s="167" t="s">
        <v>198</v>
      </c>
      <c r="D171" s="37">
        <v>12.6</v>
      </c>
      <c r="E171" s="37">
        <v>16.8</v>
      </c>
      <c r="F171" s="37">
        <v>18.8</v>
      </c>
      <c r="G171" s="142" t="s">
        <v>42</v>
      </c>
    </row>
    <row r="172" spans="1:7" ht="20.149999999999999" customHeight="1">
      <c r="A172" s="126" t="s">
        <v>5</v>
      </c>
      <c r="B172" s="63" t="s">
        <v>196</v>
      </c>
      <c r="C172" s="167" t="s">
        <v>199</v>
      </c>
      <c r="D172" s="37">
        <v>96</v>
      </c>
      <c r="E172" s="37">
        <v>114.3</v>
      </c>
      <c r="F172" s="37">
        <v>107.5</v>
      </c>
      <c r="G172" s="142" t="s">
        <v>42</v>
      </c>
    </row>
    <row r="173" spans="1:7" ht="20.149999999999999" customHeight="1">
      <c r="A173" s="126" t="s">
        <v>5</v>
      </c>
      <c r="B173" s="63" t="s">
        <v>196</v>
      </c>
      <c r="C173" s="167" t="s">
        <v>200</v>
      </c>
      <c r="D173" s="37">
        <v>28.8</v>
      </c>
      <c r="E173" s="37">
        <v>42</v>
      </c>
      <c r="F173" s="37">
        <v>50.5</v>
      </c>
      <c r="G173" s="142" t="s">
        <v>42</v>
      </c>
    </row>
    <row r="174" spans="1:7" ht="20.149999999999999" customHeight="1">
      <c r="A174" s="126" t="s">
        <v>5</v>
      </c>
      <c r="B174" s="63" t="s">
        <v>196</v>
      </c>
      <c r="C174" s="167" t="s">
        <v>201</v>
      </c>
      <c r="D174" s="37">
        <v>18.600000000000001</v>
      </c>
      <c r="E174" s="37">
        <v>19.7</v>
      </c>
      <c r="F174" s="37">
        <v>11.7</v>
      </c>
      <c r="G174" s="142" t="s">
        <v>42</v>
      </c>
    </row>
    <row r="175" spans="1:7" ht="20.149999999999999" customHeight="1">
      <c r="A175" s="126" t="s">
        <v>5</v>
      </c>
      <c r="B175" s="63" t="s">
        <v>196</v>
      </c>
      <c r="C175" s="167" t="s">
        <v>202</v>
      </c>
      <c r="D175" s="37">
        <v>35.799999999999997</v>
      </c>
      <c r="E175" s="37">
        <v>33.799999999999997</v>
      </c>
      <c r="F175" s="37">
        <v>32.799999999999997</v>
      </c>
      <c r="G175" s="142" t="s">
        <v>42</v>
      </c>
    </row>
    <row r="176" spans="1:7" ht="20.149999999999999" customHeight="1">
      <c r="A176" s="126" t="s">
        <v>5</v>
      </c>
      <c r="B176" s="63" t="s">
        <v>196</v>
      </c>
      <c r="C176" s="167" t="s">
        <v>203</v>
      </c>
      <c r="D176" s="37">
        <v>1.4</v>
      </c>
      <c r="E176" s="37">
        <v>3.1</v>
      </c>
      <c r="F176" s="37">
        <v>3.2</v>
      </c>
      <c r="G176" s="142" t="s">
        <v>42</v>
      </c>
    </row>
    <row r="177" spans="1:7" ht="20.149999999999999" customHeight="1">
      <c r="A177" s="126" t="s">
        <v>5</v>
      </c>
      <c r="B177" s="63" t="s">
        <v>196</v>
      </c>
      <c r="C177" s="167" t="s">
        <v>204</v>
      </c>
      <c r="D177" s="37">
        <v>13.9</v>
      </c>
      <c r="E177" s="37">
        <v>15</v>
      </c>
      <c r="F177" s="37">
        <v>13.4</v>
      </c>
      <c r="G177" s="142" t="s">
        <v>42</v>
      </c>
    </row>
    <row r="178" spans="1:7" ht="20.149999999999999" customHeight="1">
      <c r="A178" s="126" t="s">
        <v>5</v>
      </c>
      <c r="B178" s="63" t="s">
        <v>196</v>
      </c>
      <c r="C178" s="167" t="s">
        <v>205</v>
      </c>
      <c r="D178" s="37">
        <v>64.599999999999994</v>
      </c>
      <c r="E178" s="37">
        <v>58</v>
      </c>
      <c r="F178" s="37">
        <v>57.2</v>
      </c>
      <c r="G178" s="142" t="s">
        <v>42</v>
      </c>
    </row>
    <row r="179" spans="1:7" ht="20.149999999999999" customHeight="1">
      <c r="A179" s="126" t="s">
        <v>5</v>
      </c>
      <c r="B179" s="63" t="s">
        <v>196</v>
      </c>
      <c r="C179" s="167" t="s">
        <v>206</v>
      </c>
      <c r="D179" s="37">
        <v>28.2</v>
      </c>
      <c r="E179" s="37">
        <v>30.6</v>
      </c>
      <c r="F179" s="37">
        <v>29.4</v>
      </c>
      <c r="G179" s="142" t="s">
        <v>42</v>
      </c>
    </row>
    <row r="180" spans="1:7" ht="20.149999999999999" customHeight="1">
      <c r="A180" s="126" t="s">
        <v>5</v>
      </c>
      <c r="B180" s="63" t="s">
        <v>196</v>
      </c>
      <c r="C180" s="167" t="s">
        <v>207</v>
      </c>
      <c r="D180" s="37">
        <v>10.6</v>
      </c>
      <c r="E180" s="37">
        <v>9.9</v>
      </c>
      <c r="F180" s="37">
        <v>11.8</v>
      </c>
      <c r="G180" s="142" t="s">
        <v>42</v>
      </c>
    </row>
    <row r="181" spans="1:7" ht="20.149999999999999" customHeight="1">
      <c r="A181" s="126" t="s">
        <v>5</v>
      </c>
      <c r="B181" s="63" t="s">
        <v>196</v>
      </c>
      <c r="C181" s="167" t="s">
        <v>78</v>
      </c>
      <c r="D181" s="37">
        <v>6</v>
      </c>
      <c r="E181" s="37">
        <v>6.1</v>
      </c>
      <c r="F181" s="37">
        <v>7</v>
      </c>
      <c r="G181" s="142" t="s">
        <v>42</v>
      </c>
    </row>
    <row r="182" spans="1:7" ht="20.149999999999999" customHeight="1">
      <c r="A182" s="126" t="s">
        <v>5</v>
      </c>
      <c r="B182" s="63" t="s">
        <v>196</v>
      </c>
      <c r="C182" s="167" t="s">
        <v>208</v>
      </c>
      <c r="D182" s="37">
        <v>4.5</v>
      </c>
      <c r="E182" s="37">
        <v>5.5</v>
      </c>
      <c r="F182" s="37">
        <v>5.5</v>
      </c>
      <c r="G182" s="142" t="s">
        <v>42</v>
      </c>
    </row>
    <row r="183" spans="1:7" ht="20.149999999999999" customHeight="1">
      <c r="A183" s="126" t="s">
        <v>5</v>
      </c>
      <c r="B183" s="63" t="s">
        <v>196</v>
      </c>
      <c r="C183" s="167" t="s">
        <v>209</v>
      </c>
      <c r="D183" s="37">
        <v>5.8</v>
      </c>
      <c r="E183" s="37">
        <v>6.3</v>
      </c>
      <c r="F183" s="37">
        <v>6.6</v>
      </c>
      <c r="G183" s="142" t="s">
        <v>42</v>
      </c>
    </row>
    <row r="184" spans="1:7" ht="20.149999999999999" customHeight="1">
      <c r="A184" s="126" t="s">
        <v>5</v>
      </c>
      <c r="B184" s="63" t="s">
        <v>196</v>
      </c>
      <c r="C184" s="167" t="s">
        <v>210</v>
      </c>
      <c r="D184" s="37">
        <v>5.2</v>
      </c>
      <c r="E184" s="37">
        <v>2.7</v>
      </c>
      <c r="F184" s="37">
        <v>3.7</v>
      </c>
      <c r="G184" s="142" t="s">
        <v>42</v>
      </c>
    </row>
    <row r="185" spans="1:7" ht="20.149999999999999" customHeight="1">
      <c r="A185" s="126" t="s">
        <v>5</v>
      </c>
      <c r="B185" s="63" t="s">
        <v>196</v>
      </c>
      <c r="C185" s="167" t="s">
        <v>211</v>
      </c>
      <c r="D185" s="37">
        <v>5.7</v>
      </c>
      <c r="E185" s="37">
        <v>5.9</v>
      </c>
      <c r="F185" s="37">
        <v>5.4</v>
      </c>
      <c r="G185" s="142" t="s">
        <v>42</v>
      </c>
    </row>
    <row r="186" spans="1:7" ht="20.149999999999999" customHeight="1">
      <c r="A186" s="126" t="s">
        <v>5</v>
      </c>
      <c r="B186" s="63" t="s">
        <v>196</v>
      </c>
      <c r="C186" s="167" t="s">
        <v>212</v>
      </c>
      <c r="D186" s="37">
        <v>4.5</v>
      </c>
      <c r="E186" s="37">
        <v>4.5999999999999996</v>
      </c>
      <c r="F186" s="37">
        <v>3.9</v>
      </c>
      <c r="G186" s="142" t="s">
        <v>42</v>
      </c>
    </row>
    <row r="187" spans="1:7" ht="20.149999999999999" customHeight="1">
      <c r="A187" s="126" t="s">
        <v>5</v>
      </c>
      <c r="B187" s="63" t="s">
        <v>196</v>
      </c>
      <c r="C187" s="167" t="s">
        <v>213</v>
      </c>
      <c r="D187" s="37">
        <v>6.3</v>
      </c>
      <c r="E187" s="37">
        <v>6.6</v>
      </c>
      <c r="F187" s="37">
        <v>6.8</v>
      </c>
      <c r="G187" s="142" t="s">
        <v>42</v>
      </c>
    </row>
    <row r="188" spans="1:7" ht="20.149999999999999" customHeight="1">
      <c r="A188" s="126" t="s">
        <v>5</v>
      </c>
      <c r="B188" s="63" t="s">
        <v>196</v>
      </c>
      <c r="C188" s="167" t="s">
        <v>214</v>
      </c>
      <c r="D188" s="37">
        <v>19.5</v>
      </c>
      <c r="E188" s="37">
        <v>28.2</v>
      </c>
      <c r="F188" s="37">
        <v>28.8</v>
      </c>
      <c r="G188" s="142" t="s">
        <v>42</v>
      </c>
    </row>
    <row r="189" spans="1:7" ht="20.149999999999999" customHeight="1">
      <c r="A189" s="126" t="s">
        <v>5</v>
      </c>
      <c r="B189" s="63" t="s">
        <v>196</v>
      </c>
      <c r="C189" s="167" t="s">
        <v>215</v>
      </c>
      <c r="D189" s="37">
        <v>43.7</v>
      </c>
      <c r="E189" s="37">
        <v>27.8</v>
      </c>
      <c r="F189" s="37">
        <v>27.4</v>
      </c>
      <c r="G189" s="142" t="s">
        <v>42</v>
      </c>
    </row>
    <row r="190" spans="1:7" ht="20.149999999999999" customHeight="1">
      <c r="A190" s="126" t="s">
        <v>5</v>
      </c>
      <c r="B190" s="63" t="s">
        <v>196</v>
      </c>
      <c r="C190" s="167" t="s">
        <v>216</v>
      </c>
      <c r="D190" s="37">
        <v>22.6</v>
      </c>
      <c r="E190" s="37">
        <v>24.4</v>
      </c>
      <c r="F190" s="37">
        <v>28.9</v>
      </c>
      <c r="G190" s="142" t="s">
        <v>42</v>
      </c>
    </row>
    <row r="191" spans="1:7" ht="20.149999999999999" customHeight="1">
      <c r="A191" s="126" t="s">
        <v>5</v>
      </c>
      <c r="B191" s="63" t="s">
        <v>196</v>
      </c>
      <c r="C191" s="167" t="s">
        <v>217</v>
      </c>
      <c r="D191" s="37">
        <v>0.2</v>
      </c>
      <c r="E191" s="37">
        <v>0.4</v>
      </c>
      <c r="F191" s="37">
        <v>0.4</v>
      </c>
      <c r="G191" s="142" t="s">
        <v>42</v>
      </c>
    </row>
    <row r="192" spans="1:7" ht="20.149999999999999" customHeight="1">
      <c r="A192" s="126" t="s">
        <v>5</v>
      </c>
      <c r="B192" s="63" t="s">
        <v>196</v>
      </c>
      <c r="C192" s="167" t="s">
        <v>218</v>
      </c>
      <c r="D192" s="37">
        <v>5.7</v>
      </c>
      <c r="E192" s="37">
        <v>6.1</v>
      </c>
      <c r="F192" s="37">
        <v>7.7</v>
      </c>
      <c r="G192" s="142" t="s">
        <v>42</v>
      </c>
    </row>
    <row r="193" spans="1:7" ht="20.149999999999999" customHeight="1">
      <c r="A193" s="126" t="s">
        <v>5</v>
      </c>
      <c r="B193" s="63" t="s">
        <v>196</v>
      </c>
      <c r="C193" s="167" t="s">
        <v>219</v>
      </c>
      <c r="D193" s="37">
        <v>0</v>
      </c>
      <c r="E193" s="37">
        <v>0</v>
      </c>
      <c r="F193" s="37">
        <v>0</v>
      </c>
      <c r="G193" s="142" t="s">
        <v>42</v>
      </c>
    </row>
    <row r="194" spans="1:7" ht="20.149999999999999" customHeight="1">
      <c r="A194" s="126" t="s">
        <v>5</v>
      </c>
      <c r="B194" s="63" t="s">
        <v>196</v>
      </c>
      <c r="C194" s="167" t="s">
        <v>220</v>
      </c>
      <c r="D194" s="37">
        <v>10.5</v>
      </c>
      <c r="E194" s="37">
        <v>10.5</v>
      </c>
      <c r="F194" s="37">
        <v>10.9</v>
      </c>
      <c r="G194" s="142" t="s">
        <v>42</v>
      </c>
    </row>
    <row r="195" spans="1:7" ht="20.149999999999999" customHeight="1">
      <c r="A195" s="126" t="s">
        <v>5</v>
      </c>
      <c r="B195" s="63" t="s">
        <v>196</v>
      </c>
      <c r="C195" s="167" t="s">
        <v>221</v>
      </c>
      <c r="D195" s="37">
        <v>3.4</v>
      </c>
      <c r="E195" s="37">
        <v>3.7</v>
      </c>
      <c r="F195" s="37">
        <v>3.6</v>
      </c>
      <c r="G195" s="142" t="s">
        <v>42</v>
      </c>
    </row>
    <row r="196" spans="1:7" ht="20.149999999999999" customHeight="1">
      <c r="A196" s="126" t="s">
        <v>5</v>
      </c>
      <c r="B196" s="63" t="s">
        <v>196</v>
      </c>
      <c r="C196" s="167" t="s">
        <v>222</v>
      </c>
      <c r="D196" s="37">
        <v>6.5</v>
      </c>
      <c r="E196" s="37">
        <v>6.8</v>
      </c>
      <c r="F196" s="37">
        <v>6.9</v>
      </c>
      <c r="G196" s="142" t="s">
        <v>42</v>
      </c>
    </row>
    <row r="197" spans="1:7" ht="20.149999999999999" customHeight="1">
      <c r="A197" s="126" t="s">
        <v>5</v>
      </c>
      <c r="B197" s="63" t="s">
        <v>196</v>
      </c>
      <c r="C197" s="167" t="s">
        <v>223</v>
      </c>
      <c r="D197" s="37">
        <v>7.8</v>
      </c>
      <c r="E197" s="37">
        <v>8.1</v>
      </c>
      <c r="F197" s="37">
        <v>11</v>
      </c>
      <c r="G197" s="142" t="s">
        <v>42</v>
      </c>
    </row>
    <row r="198" spans="1:7" ht="20.149999999999999" customHeight="1">
      <c r="A198" s="126" t="s">
        <v>5</v>
      </c>
      <c r="B198" s="63" t="s">
        <v>196</v>
      </c>
      <c r="C198" s="168" t="s">
        <v>224</v>
      </c>
      <c r="D198" s="37">
        <v>2</v>
      </c>
      <c r="E198" s="37">
        <v>4.2</v>
      </c>
      <c r="F198" s="37">
        <v>4.8</v>
      </c>
      <c r="G198" s="142" t="s">
        <v>42</v>
      </c>
    </row>
    <row r="199" spans="1:7" ht="20.149999999999999" customHeight="1">
      <c r="A199" s="126" t="s">
        <v>5</v>
      </c>
      <c r="B199" s="63" t="s">
        <v>196</v>
      </c>
      <c r="C199" s="168" t="s">
        <v>225</v>
      </c>
      <c r="D199" s="37">
        <v>3.7</v>
      </c>
      <c r="E199" s="37">
        <v>3.9</v>
      </c>
      <c r="F199" s="37">
        <v>2.7</v>
      </c>
      <c r="G199" s="142" t="s">
        <v>42</v>
      </c>
    </row>
    <row r="200" spans="1:7" ht="20.149999999999999" customHeight="1">
      <c r="A200" s="126" t="s">
        <v>5</v>
      </c>
      <c r="B200" s="63" t="s">
        <v>196</v>
      </c>
      <c r="C200" s="168" t="s">
        <v>226</v>
      </c>
      <c r="D200" s="37">
        <v>4.0999999999999996</v>
      </c>
      <c r="E200" s="37">
        <v>5.3</v>
      </c>
      <c r="F200" s="37">
        <v>5.2</v>
      </c>
      <c r="G200" s="142" t="s">
        <v>42</v>
      </c>
    </row>
    <row r="201" spans="1:7" ht="20.149999999999999" customHeight="1">
      <c r="A201" s="126" t="s">
        <v>5</v>
      </c>
      <c r="B201" s="63" t="s">
        <v>196</v>
      </c>
      <c r="C201" s="168" t="s">
        <v>227</v>
      </c>
      <c r="D201" s="37">
        <v>3.4</v>
      </c>
      <c r="E201" s="37">
        <v>5.5</v>
      </c>
      <c r="F201" s="37">
        <v>6.8</v>
      </c>
      <c r="G201" s="142" t="s">
        <v>42</v>
      </c>
    </row>
    <row r="202" spans="1:7" ht="20.149999999999999" customHeight="1">
      <c r="A202" s="126" t="s">
        <v>5</v>
      </c>
      <c r="B202" s="63" t="s">
        <v>196</v>
      </c>
      <c r="C202" s="168" t="s">
        <v>228</v>
      </c>
      <c r="D202" s="37">
        <v>2.4</v>
      </c>
      <c r="E202" s="37">
        <v>2.4</v>
      </c>
      <c r="F202" s="37">
        <v>3.2</v>
      </c>
      <c r="G202" s="142" t="s">
        <v>42</v>
      </c>
    </row>
    <row r="203" spans="1:7" ht="20.149999999999999" customHeight="1">
      <c r="A203" s="126" t="s">
        <v>5</v>
      </c>
      <c r="B203" s="63" t="s">
        <v>196</v>
      </c>
      <c r="C203" s="168" t="s">
        <v>229</v>
      </c>
      <c r="D203" s="37">
        <v>1.2</v>
      </c>
      <c r="E203" s="37">
        <v>1.6</v>
      </c>
      <c r="F203" s="37">
        <v>1.5</v>
      </c>
      <c r="G203" s="142" t="s">
        <v>42</v>
      </c>
    </row>
    <row r="204" spans="1:7" ht="20.149999999999999" customHeight="1">
      <c r="A204" s="126" t="s">
        <v>5</v>
      </c>
      <c r="B204" s="63" t="s">
        <v>196</v>
      </c>
      <c r="C204" s="168" t="s">
        <v>230</v>
      </c>
      <c r="D204" s="37">
        <v>0.1</v>
      </c>
      <c r="E204" s="37">
        <v>0.1</v>
      </c>
      <c r="F204" s="37">
        <v>0</v>
      </c>
      <c r="G204" s="142" t="s">
        <v>42</v>
      </c>
    </row>
    <row r="205" spans="1:7" ht="20.149999999999999" customHeight="1">
      <c r="A205" s="126" t="s">
        <v>5</v>
      </c>
      <c r="B205" s="63" t="s">
        <v>196</v>
      </c>
      <c r="C205" s="168" t="s">
        <v>231</v>
      </c>
      <c r="D205" s="37">
        <v>12</v>
      </c>
      <c r="E205" s="37">
        <v>5.6</v>
      </c>
      <c r="F205" s="37">
        <v>15.7</v>
      </c>
      <c r="G205" s="142" t="s">
        <v>42</v>
      </c>
    </row>
    <row r="206" spans="1:7" ht="20.149999999999999" customHeight="1">
      <c r="A206" s="139" t="s">
        <v>5</v>
      </c>
      <c r="B206" s="576" t="s">
        <v>234</v>
      </c>
      <c r="C206" s="575" t="s">
        <v>235</v>
      </c>
      <c r="D206" s="171" t="s">
        <v>236</v>
      </c>
      <c r="E206" s="172">
        <v>0.17299999999999999</v>
      </c>
      <c r="F206" s="172">
        <v>0.16500000000000001</v>
      </c>
      <c r="G206" s="173" t="s">
        <v>50</v>
      </c>
    </row>
    <row r="207" spans="1:7" ht="20.149999999999999" customHeight="1">
      <c r="A207" s="139" t="s">
        <v>5</v>
      </c>
      <c r="B207" s="577" t="s">
        <v>234</v>
      </c>
      <c r="C207" s="575" t="s">
        <v>237</v>
      </c>
      <c r="D207" s="171" t="s">
        <v>238</v>
      </c>
      <c r="E207" s="172">
        <v>1.4E-2</v>
      </c>
      <c r="F207" s="172">
        <v>1.9E-2</v>
      </c>
      <c r="G207" s="173" t="s">
        <v>50</v>
      </c>
    </row>
    <row r="208" spans="1:7" ht="20.149999999999999" customHeight="1">
      <c r="A208" s="139" t="s">
        <v>5</v>
      </c>
      <c r="B208" s="577" t="s">
        <v>234</v>
      </c>
      <c r="C208" s="575" t="s">
        <v>239</v>
      </c>
      <c r="D208" s="171" t="s">
        <v>240</v>
      </c>
      <c r="E208" s="172">
        <v>0</v>
      </c>
      <c r="F208" s="172">
        <v>1.4E-2</v>
      </c>
      <c r="G208" s="173" t="s">
        <v>50</v>
      </c>
    </row>
    <row r="209" spans="1:7" ht="20.149999999999999" customHeight="1">
      <c r="A209" s="139" t="s">
        <v>5</v>
      </c>
      <c r="B209" s="577" t="s">
        <v>234</v>
      </c>
      <c r="C209" s="575" t="s">
        <v>241</v>
      </c>
      <c r="D209" s="171" t="s">
        <v>242</v>
      </c>
      <c r="E209" s="172">
        <v>0.28399999999999997</v>
      </c>
      <c r="F209" s="172">
        <v>0.42199999999999999</v>
      </c>
      <c r="G209" s="173" t="s">
        <v>50</v>
      </c>
    </row>
    <row r="210" spans="1:7" ht="20.149999999999999" customHeight="1">
      <c r="A210" s="139" t="s">
        <v>5</v>
      </c>
      <c r="B210" s="578" t="s">
        <v>234</v>
      </c>
      <c r="C210" s="575" t="s">
        <v>243</v>
      </c>
      <c r="D210" s="171" t="s">
        <v>244</v>
      </c>
      <c r="E210" s="172">
        <v>0.52900000000000003</v>
      </c>
      <c r="F210" s="172">
        <v>0.38100000000000001</v>
      </c>
      <c r="G210" s="173" t="s">
        <v>50</v>
      </c>
    </row>
    <row r="211" spans="1:7" ht="20.149999999999999" customHeight="1">
      <c r="A211" s="86" t="s">
        <v>200</v>
      </c>
      <c r="B211" s="54"/>
      <c r="C211" s="174"/>
      <c r="D211" s="175"/>
      <c r="E211" s="175"/>
      <c r="F211" s="175"/>
      <c r="G211" s="176"/>
    </row>
    <row r="212" spans="1:7" ht="20.149999999999999" customHeight="1">
      <c r="A212" s="177" t="s">
        <v>200</v>
      </c>
      <c r="B212" s="178" t="s">
        <v>245</v>
      </c>
      <c r="C212" s="92" t="s">
        <v>246</v>
      </c>
      <c r="D212" s="93">
        <v>430599</v>
      </c>
      <c r="E212" s="93">
        <v>401310</v>
      </c>
      <c r="F212" s="93">
        <v>384762</v>
      </c>
      <c r="G212" s="118" t="s">
        <v>247</v>
      </c>
    </row>
    <row r="213" spans="1:7" ht="20.149999999999999" customHeight="1">
      <c r="A213" s="179" t="s">
        <v>200</v>
      </c>
      <c r="B213" s="91" t="s">
        <v>248</v>
      </c>
      <c r="C213" s="92" t="s">
        <v>249</v>
      </c>
      <c r="D213" s="97">
        <v>1</v>
      </c>
      <c r="E213" s="97">
        <v>1</v>
      </c>
      <c r="F213" s="97">
        <v>1</v>
      </c>
      <c r="G213" s="118" t="s">
        <v>50</v>
      </c>
    </row>
    <row r="214" spans="1:7" ht="20.149999999999999" customHeight="1">
      <c r="A214" s="180" t="s">
        <v>200</v>
      </c>
      <c r="B214" s="91" t="s">
        <v>250</v>
      </c>
      <c r="C214" s="95" t="s">
        <v>251</v>
      </c>
      <c r="D214" s="181">
        <v>269093</v>
      </c>
      <c r="E214" s="181">
        <v>251458</v>
      </c>
      <c r="F214" s="181">
        <v>218752</v>
      </c>
      <c r="G214" s="120" t="s">
        <v>247</v>
      </c>
    </row>
    <row r="215" spans="1:7" ht="20.149999999999999" customHeight="1">
      <c r="A215" s="179" t="s">
        <v>200</v>
      </c>
      <c r="B215" s="63" t="s">
        <v>250</v>
      </c>
      <c r="C215" s="95" t="s">
        <v>252</v>
      </c>
      <c r="D215" s="182">
        <v>150953</v>
      </c>
      <c r="E215" s="182">
        <v>141544</v>
      </c>
      <c r="F215" s="183">
        <v>157967</v>
      </c>
      <c r="G215" s="120" t="s">
        <v>247</v>
      </c>
    </row>
    <row r="216" spans="1:7" ht="20.149999999999999" customHeight="1">
      <c r="A216" s="179" t="s">
        <v>200</v>
      </c>
      <c r="B216" s="63" t="s">
        <v>250</v>
      </c>
      <c r="C216" s="95" t="s">
        <v>253</v>
      </c>
      <c r="D216" s="184">
        <v>10553</v>
      </c>
      <c r="E216" s="184">
        <v>8308</v>
      </c>
      <c r="F216" s="183">
        <v>8043</v>
      </c>
      <c r="G216" s="120" t="s">
        <v>247</v>
      </c>
    </row>
    <row r="217" spans="1:7" ht="20.149999999999999" customHeight="1">
      <c r="A217" s="179" t="s">
        <v>200</v>
      </c>
      <c r="B217" s="98" t="s">
        <v>250</v>
      </c>
      <c r="C217" s="92" t="s">
        <v>254</v>
      </c>
      <c r="D217" s="93">
        <v>431195</v>
      </c>
      <c r="E217" s="93">
        <v>409262</v>
      </c>
      <c r="F217" s="93">
        <v>388618</v>
      </c>
      <c r="G217" s="120" t="s">
        <v>47</v>
      </c>
    </row>
    <row r="218" spans="1:7" ht="20.149999999999999" customHeight="1">
      <c r="A218" s="179" t="s">
        <v>200</v>
      </c>
      <c r="B218" s="91" t="s">
        <v>255</v>
      </c>
      <c r="C218" s="127" t="s">
        <v>256</v>
      </c>
      <c r="D218" s="129">
        <v>4.7</v>
      </c>
      <c r="E218" s="129">
        <v>4.3</v>
      </c>
      <c r="F218" s="129">
        <v>4.3</v>
      </c>
      <c r="G218" s="185" t="s">
        <v>257</v>
      </c>
    </row>
    <row r="219" spans="1:7" ht="20.149999999999999" customHeight="1">
      <c r="A219" s="186" t="s">
        <v>200</v>
      </c>
      <c r="B219" s="98" t="s">
        <v>255</v>
      </c>
      <c r="C219" s="127" t="s">
        <v>258</v>
      </c>
      <c r="D219" s="129">
        <v>3.4</v>
      </c>
      <c r="E219" s="129">
        <v>2.8</v>
      </c>
      <c r="F219" s="129">
        <v>2.5</v>
      </c>
      <c r="G219" s="187" t="s">
        <v>259</v>
      </c>
    </row>
    <row r="220" spans="1:7" ht="20.149999999999999" customHeight="1">
      <c r="A220" s="86" t="s">
        <v>260</v>
      </c>
      <c r="B220" s="54"/>
      <c r="C220" s="174"/>
      <c r="D220" s="175"/>
      <c r="E220" s="175"/>
      <c r="F220" s="175"/>
      <c r="G220" s="176"/>
    </row>
    <row r="221" spans="1:7" ht="20.149999999999999" customHeight="1">
      <c r="A221" s="188" t="s">
        <v>260</v>
      </c>
      <c r="B221" s="189" t="s">
        <v>261</v>
      </c>
      <c r="C221" s="190" t="s">
        <v>262</v>
      </c>
      <c r="D221" s="191">
        <v>552631</v>
      </c>
      <c r="E221" s="191">
        <v>688811</v>
      </c>
      <c r="F221" s="191">
        <v>727327</v>
      </c>
      <c r="G221" s="192" t="s">
        <v>263</v>
      </c>
    </row>
    <row r="222" spans="1:7" ht="20.149999999999999" customHeight="1">
      <c r="A222" s="193" t="s">
        <v>260</v>
      </c>
      <c r="B222" s="194" t="s">
        <v>264</v>
      </c>
      <c r="C222" s="95" t="s">
        <v>265</v>
      </c>
      <c r="D222" s="195">
        <v>516514</v>
      </c>
      <c r="E222" s="195">
        <v>628831</v>
      </c>
      <c r="F222" s="196">
        <v>663713</v>
      </c>
      <c r="G222" s="31" t="s">
        <v>263</v>
      </c>
    </row>
    <row r="223" spans="1:7" ht="20.149999999999999" customHeight="1">
      <c r="A223" s="193" t="s">
        <v>260</v>
      </c>
      <c r="B223" s="197" t="s">
        <v>264</v>
      </c>
      <c r="C223" s="95" t="s">
        <v>266</v>
      </c>
      <c r="D223" s="128">
        <v>2257</v>
      </c>
      <c r="E223" s="128">
        <v>21076</v>
      </c>
      <c r="F223" s="196">
        <v>15878</v>
      </c>
      <c r="G223" s="31" t="s">
        <v>263</v>
      </c>
    </row>
    <row r="224" spans="1:7" ht="20.149999999999999" customHeight="1">
      <c r="A224" s="193" t="s">
        <v>260</v>
      </c>
      <c r="B224" s="197" t="s">
        <v>264</v>
      </c>
      <c r="C224" s="95" t="s">
        <v>267</v>
      </c>
      <c r="D224" s="128">
        <v>17236</v>
      </c>
      <c r="E224" s="128">
        <v>19556</v>
      </c>
      <c r="F224" s="196">
        <v>25046</v>
      </c>
      <c r="G224" s="31" t="s">
        <v>263</v>
      </c>
    </row>
    <row r="225" spans="1:7" ht="20.149999999999999" customHeight="1">
      <c r="A225" s="193" t="s">
        <v>260</v>
      </c>
      <c r="B225" s="197" t="s">
        <v>264</v>
      </c>
      <c r="C225" s="95" t="s">
        <v>268</v>
      </c>
      <c r="D225" s="128">
        <v>16624</v>
      </c>
      <c r="E225" s="128">
        <v>19348</v>
      </c>
      <c r="F225" s="196">
        <v>22690</v>
      </c>
      <c r="G225" s="31" t="s">
        <v>263</v>
      </c>
    </row>
    <row r="226" spans="1:7" ht="20.149999999999999" customHeight="1">
      <c r="A226" s="193" t="s">
        <v>260</v>
      </c>
      <c r="B226" s="198" t="s">
        <v>269</v>
      </c>
      <c r="C226" s="199" t="s">
        <v>270</v>
      </c>
      <c r="D226" s="128" t="s">
        <v>93</v>
      </c>
      <c r="E226" s="128" t="s">
        <v>93</v>
      </c>
      <c r="F226" s="200">
        <v>0.02</v>
      </c>
      <c r="G226" s="61" t="s">
        <v>50</v>
      </c>
    </row>
    <row r="227" spans="1:7" ht="20.149999999999999" customHeight="1">
      <c r="A227" s="193" t="s">
        <v>260</v>
      </c>
      <c r="B227" s="201" t="s">
        <v>269</v>
      </c>
      <c r="C227" s="199" t="s">
        <v>271</v>
      </c>
      <c r="D227" s="128" t="s">
        <v>93</v>
      </c>
      <c r="E227" s="128" t="s">
        <v>93</v>
      </c>
      <c r="F227" s="200">
        <v>0.04</v>
      </c>
      <c r="G227" s="61" t="s">
        <v>50</v>
      </c>
    </row>
    <row r="228" spans="1:7" ht="20.149999999999999" customHeight="1">
      <c r="A228" s="193" t="s">
        <v>260</v>
      </c>
      <c r="B228" s="201" t="s">
        <v>269</v>
      </c>
      <c r="C228" s="199" t="s">
        <v>272</v>
      </c>
      <c r="D228" s="128" t="s">
        <v>93</v>
      </c>
      <c r="E228" s="128" t="s">
        <v>93</v>
      </c>
      <c r="F228" s="200">
        <v>0.03</v>
      </c>
      <c r="G228" s="61" t="s">
        <v>50</v>
      </c>
    </row>
    <row r="229" spans="1:7" ht="20.149999999999999" customHeight="1">
      <c r="A229" s="193" t="s">
        <v>260</v>
      </c>
      <c r="B229" s="201" t="s">
        <v>269</v>
      </c>
      <c r="C229" s="199" t="s">
        <v>273</v>
      </c>
      <c r="D229" s="128" t="s">
        <v>93</v>
      </c>
      <c r="E229" s="128" t="s">
        <v>93</v>
      </c>
      <c r="F229" s="200">
        <v>7.0000000000000007E-2</v>
      </c>
      <c r="G229" s="61" t="s">
        <v>50</v>
      </c>
    </row>
    <row r="230" spans="1:7" ht="20.149999999999999" customHeight="1">
      <c r="A230" s="193" t="s">
        <v>260</v>
      </c>
      <c r="B230" s="201" t="s">
        <v>269</v>
      </c>
      <c r="C230" s="199" t="s">
        <v>274</v>
      </c>
      <c r="D230" s="128" t="s">
        <v>93</v>
      </c>
      <c r="E230" s="128" t="s">
        <v>93</v>
      </c>
      <c r="F230" s="200">
        <v>0.83</v>
      </c>
      <c r="G230" s="61" t="s">
        <v>50</v>
      </c>
    </row>
    <row r="231" spans="1:7" ht="20.149999999999999" customHeight="1">
      <c r="A231" s="193" t="s">
        <v>260</v>
      </c>
      <c r="B231" s="201" t="s">
        <v>269</v>
      </c>
      <c r="C231" s="202" t="s">
        <v>275</v>
      </c>
      <c r="D231" s="203" t="s">
        <v>93</v>
      </c>
      <c r="E231" s="203" t="s">
        <v>93</v>
      </c>
      <c r="F231" s="204">
        <v>0.06</v>
      </c>
      <c r="G231" s="69" t="s">
        <v>50</v>
      </c>
    </row>
    <row r="232" spans="1:7" ht="20.149999999999999" customHeight="1">
      <c r="A232" s="193" t="s">
        <v>260</v>
      </c>
      <c r="B232" s="205" t="s">
        <v>276</v>
      </c>
      <c r="C232" s="206" t="s">
        <v>256</v>
      </c>
      <c r="D232" s="150" t="s">
        <v>277</v>
      </c>
      <c r="E232" s="150" t="s">
        <v>278</v>
      </c>
      <c r="F232" s="207">
        <v>8.1</v>
      </c>
      <c r="G232" s="142" t="s">
        <v>279</v>
      </c>
    </row>
    <row r="233" spans="1:7" ht="20.149999999999999" customHeight="1">
      <c r="A233" s="208" t="s">
        <v>260</v>
      </c>
      <c r="B233" s="209" t="s">
        <v>276</v>
      </c>
      <c r="C233" s="206" t="s">
        <v>258</v>
      </c>
      <c r="D233" s="150" t="s">
        <v>280</v>
      </c>
      <c r="E233" s="150" t="s">
        <v>281</v>
      </c>
      <c r="F233" s="210" t="s">
        <v>282</v>
      </c>
      <c r="G233" s="142" t="s">
        <v>283</v>
      </c>
    </row>
    <row r="234" spans="1:7" ht="20.149999999999999" customHeight="1">
      <c r="A234" s="124" t="s">
        <v>873</v>
      </c>
      <c r="B234" s="54"/>
      <c r="C234" s="174"/>
      <c r="D234" s="175"/>
      <c r="E234" s="175"/>
      <c r="F234" s="175"/>
      <c r="G234" s="176"/>
    </row>
    <row r="235" spans="1:7" ht="20.149999999999999" customHeight="1">
      <c r="A235" s="213" t="s">
        <v>873</v>
      </c>
      <c r="B235" s="214" t="s">
        <v>284</v>
      </c>
      <c r="C235" s="59" t="s">
        <v>285</v>
      </c>
      <c r="D235" s="136">
        <v>18042</v>
      </c>
      <c r="E235" s="136">
        <v>7083</v>
      </c>
      <c r="F235" s="136">
        <v>9261</v>
      </c>
      <c r="G235" s="61" t="s">
        <v>286</v>
      </c>
    </row>
    <row r="236" spans="1:7" ht="20.149999999999999" customHeight="1">
      <c r="A236" s="139" t="s">
        <v>873</v>
      </c>
      <c r="B236" s="215" t="s">
        <v>287</v>
      </c>
      <c r="C236" s="64" t="s">
        <v>288</v>
      </c>
      <c r="D236" s="136">
        <v>12820</v>
      </c>
      <c r="E236" s="136">
        <v>2511</v>
      </c>
      <c r="F236" s="136">
        <v>2401</v>
      </c>
      <c r="G236" s="61" t="s">
        <v>286</v>
      </c>
    </row>
    <row r="237" spans="1:7" ht="20.149999999999999" customHeight="1">
      <c r="A237" s="139" t="s">
        <v>873</v>
      </c>
      <c r="B237" s="109" t="s">
        <v>287</v>
      </c>
      <c r="C237" s="64" t="s">
        <v>289</v>
      </c>
      <c r="D237" s="136">
        <v>85</v>
      </c>
      <c r="E237" s="136">
        <v>177</v>
      </c>
      <c r="F237" s="136">
        <v>212</v>
      </c>
      <c r="G237" s="61" t="s">
        <v>286</v>
      </c>
    </row>
    <row r="238" spans="1:7" ht="20.149999999999999" customHeight="1">
      <c r="A238" s="139" t="s">
        <v>873</v>
      </c>
      <c r="B238" s="109" t="s">
        <v>287</v>
      </c>
      <c r="C238" s="64" t="s">
        <v>290</v>
      </c>
      <c r="D238" s="136">
        <v>308</v>
      </c>
      <c r="E238" s="136">
        <v>361</v>
      </c>
      <c r="F238" s="136">
        <v>319</v>
      </c>
      <c r="G238" s="61" t="s">
        <v>286</v>
      </c>
    </row>
    <row r="239" spans="1:7" ht="20.149999999999999" customHeight="1">
      <c r="A239" s="139" t="s">
        <v>873</v>
      </c>
      <c r="B239" s="113" t="s">
        <v>287</v>
      </c>
      <c r="C239" s="64" t="s">
        <v>217</v>
      </c>
      <c r="D239" s="136">
        <v>4829</v>
      </c>
      <c r="E239" s="136">
        <v>4034</v>
      </c>
      <c r="F239" s="136">
        <v>6329</v>
      </c>
      <c r="G239" s="61" t="s">
        <v>286</v>
      </c>
    </row>
    <row r="240" spans="1:7" ht="20.149999999999999" customHeight="1">
      <c r="A240" s="139" t="s">
        <v>873</v>
      </c>
      <c r="B240" s="215" t="s">
        <v>291</v>
      </c>
      <c r="C240" s="64" t="s">
        <v>292</v>
      </c>
      <c r="D240" s="136">
        <v>3103</v>
      </c>
      <c r="E240" s="136">
        <v>1777</v>
      </c>
      <c r="F240" s="136">
        <v>2157</v>
      </c>
      <c r="G240" s="61" t="s">
        <v>286</v>
      </c>
    </row>
    <row r="241" spans="1:7" ht="20.149999999999999" customHeight="1">
      <c r="A241" s="139" t="s">
        <v>873</v>
      </c>
      <c r="B241" s="109" t="s">
        <v>291</v>
      </c>
      <c r="C241" s="64" t="s">
        <v>293</v>
      </c>
      <c r="D241" s="136">
        <v>14016</v>
      </c>
      <c r="E241" s="136">
        <v>3791</v>
      </c>
      <c r="F241" s="136">
        <v>4345</v>
      </c>
      <c r="G241" s="61" t="s">
        <v>286</v>
      </c>
    </row>
    <row r="242" spans="1:7" ht="20.149999999999999" customHeight="1">
      <c r="A242" s="139" t="s">
        <v>873</v>
      </c>
      <c r="B242" s="113" t="s">
        <v>291</v>
      </c>
      <c r="C242" s="64" t="s">
        <v>294</v>
      </c>
      <c r="D242" s="136">
        <v>923</v>
      </c>
      <c r="E242" s="136">
        <v>1516</v>
      </c>
      <c r="F242" s="136">
        <v>2759</v>
      </c>
      <c r="G242" s="61" t="s">
        <v>286</v>
      </c>
    </row>
    <row r="243" spans="1:7" ht="20.149999999999999" customHeight="1">
      <c r="A243" s="139" t="s">
        <v>873</v>
      </c>
      <c r="B243" s="215" t="s">
        <v>295</v>
      </c>
      <c r="C243" s="123" t="s">
        <v>296</v>
      </c>
      <c r="D243" s="136">
        <v>882</v>
      </c>
      <c r="E243" s="136">
        <v>798</v>
      </c>
      <c r="F243" s="136">
        <v>820</v>
      </c>
      <c r="G243" s="61" t="s">
        <v>286</v>
      </c>
    </row>
    <row r="244" spans="1:7" ht="20.149999999999999" customHeight="1">
      <c r="A244" s="139" t="s">
        <v>873</v>
      </c>
      <c r="B244" s="109" t="s">
        <v>295</v>
      </c>
      <c r="C244" s="216" t="s">
        <v>297</v>
      </c>
      <c r="D244" s="136">
        <v>93</v>
      </c>
      <c r="E244" s="136">
        <v>84</v>
      </c>
      <c r="F244" s="136">
        <v>63</v>
      </c>
      <c r="G244" s="61" t="s">
        <v>286</v>
      </c>
    </row>
    <row r="245" spans="1:7" ht="20.149999999999999" customHeight="1">
      <c r="A245" s="139" t="s">
        <v>873</v>
      </c>
      <c r="B245" s="109" t="s">
        <v>295</v>
      </c>
      <c r="C245" s="216" t="s">
        <v>298</v>
      </c>
      <c r="D245" s="136">
        <v>789</v>
      </c>
      <c r="E245" s="136">
        <v>714</v>
      </c>
      <c r="F245" s="136">
        <v>757</v>
      </c>
      <c r="G245" s="61" t="s">
        <v>286</v>
      </c>
    </row>
    <row r="246" spans="1:7" ht="20.149999999999999" customHeight="1">
      <c r="A246" s="139" t="s">
        <v>873</v>
      </c>
      <c r="B246" s="113" t="s">
        <v>295</v>
      </c>
      <c r="C246" s="216" t="s">
        <v>299</v>
      </c>
      <c r="D246" s="217">
        <v>0.01</v>
      </c>
      <c r="E246" s="217">
        <v>0.01</v>
      </c>
      <c r="F246" s="217">
        <v>0.01</v>
      </c>
      <c r="G246" s="218" t="s">
        <v>300</v>
      </c>
    </row>
    <row r="247" spans="1:7" ht="20.149999999999999" customHeight="1">
      <c r="A247" s="139" t="s">
        <v>873</v>
      </c>
      <c r="B247" s="215" t="s">
        <v>301</v>
      </c>
      <c r="C247" s="123" t="s">
        <v>302</v>
      </c>
      <c r="D247" s="136">
        <v>51</v>
      </c>
      <c r="E247" s="136">
        <v>71</v>
      </c>
      <c r="F247" s="136">
        <v>87</v>
      </c>
      <c r="G247" s="61" t="s">
        <v>286</v>
      </c>
    </row>
    <row r="248" spans="1:7" ht="20.149999999999999" customHeight="1">
      <c r="A248" s="158" t="s">
        <v>873</v>
      </c>
      <c r="B248" s="113" t="s">
        <v>301</v>
      </c>
      <c r="C248" s="579" t="s">
        <v>884</v>
      </c>
      <c r="D248" s="106">
        <v>1</v>
      </c>
      <c r="E248" s="106">
        <v>1</v>
      </c>
      <c r="F248" s="106">
        <v>1</v>
      </c>
      <c r="G248" s="61" t="s">
        <v>50</v>
      </c>
    </row>
    <row r="249" spans="1:7" ht="20.149999999999999" customHeight="1">
      <c r="A249" s="219" t="s">
        <v>12</v>
      </c>
      <c r="B249" s="54"/>
      <c r="C249" s="211"/>
      <c r="D249" s="220"/>
      <c r="E249" s="220"/>
      <c r="F249" s="220"/>
      <c r="G249" s="212"/>
    </row>
    <row r="250" spans="1:7" ht="20.149999999999999" customHeight="1">
      <c r="A250" s="104" t="s">
        <v>12</v>
      </c>
      <c r="B250" s="221" t="s">
        <v>303</v>
      </c>
      <c r="C250" s="222" t="s">
        <v>304</v>
      </c>
      <c r="D250" s="195">
        <v>95324</v>
      </c>
      <c r="E250" s="195">
        <v>97064</v>
      </c>
      <c r="F250" s="195">
        <v>92897</v>
      </c>
      <c r="G250" s="218" t="s">
        <v>47</v>
      </c>
    </row>
    <row r="251" spans="1:7" ht="20.149999999999999" customHeight="1">
      <c r="A251" s="105" t="s">
        <v>12</v>
      </c>
      <c r="B251" s="224" t="s">
        <v>305</v>
      </c>
      <c r="C251" s="199" t="s">
        <v>306</v>
      </c>
      <c r="D251" s="195">
        <v>91083</v>
      </c>
      <c r="E251" s="195">
        <v>92791</v>
      </c>
      <c r="F251" s="195">
        <v>89922</v>
      </c>
      <c r="G251" s="218" t="s">
        <v>47</v>
      </c>
    </row>
    <row r="252" spans="1:7" ht="20.149999999999999" customHeight="1">
      <c r="A252" s="105" t="s">
        <v>12</v>
      </c>
      <c r="B252" s="225" t="s">
        <v>305</v>
      </c>
      <c r="C252" s="226" t="s">
        <v>274</v>
      </c>
      <c r="D252" s="227">
        <v>0.83399999999999996</v>
      </c>
      <c r="E252" s="227">
        <v>0.83699999999999997</v>
      </c>
      <c r="F252" s="227">
        <v>0.83199999999999996</v>
      </c>
      <c r="G252" s="218" t="s">
        <v>50</v>
      </c>
    </row>
    <row r="253" spans="1:7" ht="20.149999999999999" customHeight="1">
      <c r="A253" s="105" t="s">
        <v>12</v>
      </c>
      <c r="B253" s="225" t="s">
        <v>305</v>
      </c>
      <c r="C253" s="226" t="s">
        <v>273</v>
      </c>
      <c r="D253" s="228">
        <v>7.0999999999999994E-2</v>
      </c>
      <c r="E253" s="228">
        <v>6.8000000000000005E-2</v>
      </c>
      <c r="F253" s="228">
        <v>6.9000000000000006E-2</v>
      </c>
      <c r="G253" s="218" t="s">
        <v>50</v>
      </c>
    </row>
    <row r="254" spans="1:7" ht="20.149999999999999" customHeight="1">
      <c r="A254" s="105" t="s">
        <v>12</v>
      </c>
      <c r="B254" s="225" t="s">
        <v>305</v>
      </c>
      <c r="C254" s="226" t="s">
        <v>272</v>
      </c>
      <c r="D254" s="228">
        <v>3.4000000000000002E-2</v>
      </c>
      <c r="E254" s="228">
        <v>3.4000000000000002E-2</v>
      </c>
      <c r="F254" s="228">
        <v>3.5000000000000003E-2</v>
      </c>
      <c r="G254" s="218" t="s">
        <v>50</v>
      </c>
    </row>
    <row r="255" spans="1:7" ht="20.149999999999999" customHeight="1">
      <c r="A255" s="105" t="s">
        <v>12</v>
      </c>
      <c r="B255" s="225" t="s">
        <v>305</v>
      </c>
      <c r="C255" s="226" t="s">
        <v>270</v>
      </c>
      <c r="D255" s="228">
        <v>1.2E-2</v>
      </c>
      <c r="E255" s="228">
        <v>1.2999999999999999E-2</v>
      </c>
      <c r="F255" s="228">
        <v>1.4E-2</v>
      </c>
      <c r="G255" s="218" t="s">
        <v>50</v>
      </c>
    </row>
    <row r="256" spans="1:7" ht="20.149999999999999" customHeight="1">
      <c r="A256" s="105" t="s">
        <v>12</v>
      </c>
      <c r="B256" s="225" t="s">
        <v>305</v>
      </c>
      <c r="C256" s="226" t="s">
        <v>271</v>
      </c>
      <c r="D256" s="228">
        <v>4.8000000000000001E-2</v>
      </c>
      <c r="E256" s="228">
        <v>4.8000000000000001E-2</v>
      </c>
      <c r="F256" s="228">
        <v>0.05</v>
      </c>
      <c r="G256" s="218" t="s">
        <v>50</v>
      </c>
    </row>
    <row r="257" spans="1:7" ht="20.149999999999999" customHeight="1">
      <c r="A257" s="105" t="s">
        <v>12</v>
      </c>
      <c r="B257" s="225" t="s">
        <v>305</v>
      </c>
      <c r="C257" s="199" t="s">
        <v>307</v>
      </c>
      <c r="D257" s="195">
        <v>4241</v>
      </c>
      <c r="E257" s="195">
        <v>4273</v>
      </c>
      <c r="F257" s="195">
        <v>2975</v>
      </c>
      <c r="G257" s="218" t="s">
        <v>47</v>
      </c>
    </row>
    <row r="258" spans="1:7" ht="20.149999999999999" customHeight="1">
      <c r="A258" s="105" t="s">
        <v>12</v>
      </c>
      <c r="B258" s="225" t="s">
        <v>305</v>
      </c>
      <c r="C258" s="226" t="s">
        <v>308</v>
      </c>
      <c r="D258" s="195">
        <v>1642</v>
      </c>
      <c r="E258" s="195">
        <v>1486</v>
      </c>
      <c r="F258" s="195">
        <v>38</v>
      </c>
      <c r="G258" s="218" t="s">
        <v>47</v>
      </c>
    </row>
    <row r="259" spans="1:7" ht="20.149999999999999" customHeight="1">
      <c r="A259" s="105" t="s">
        <v>12</v>
      </c>
      <c r="B259" s="225" t="s">
        <v>305</v>
      </c>
      <c r="C259" s="226" t="s">
        <v>309</v>
      </c>
      <c r="D259" s="195">
        <v>988</v>
      </c>
      <c r="E259" s="195">
        <v>1161</v>
      </c>
      <c r="F259" s="195">
        <v>1199</v>
      </c>
      <c r="G259" s="218" t="s">
        <v>47</v>
      </c>
    </row>
    <row r="260" spans="1:7" ht="20.149999999999999" customHeight="1">
      <c r="A260" s="105" t="s">
        <v>12</v>
      </c>
      <c r="B260" s="225" t="s">
        <v>305</v>
      </c>
      <c r="C260" s="226" t="s">
        <v>310</v>
      </c>
      <c r="D260" s="195">
        <v>1055</v>
      </c>
      <c r="E260" s="195">
        <v>1085</v>
      </c>
      <c r="F260" s="195">
        <v>1179</v>
      </c>
      <c r="G260" s="218" t="s">
        <v>47</v>
      </c>
    </row>
    <row r="261" spans="1:7" ht="20.149999999999999" customHeight="1">
      <c r="A261" s="105" t="s">
        <v>12</v>
      </c>
      <c r="B261" s="225" t="s">
        <v>305</v>
      </c>
      <c r="C261" s="226" t="s">
        <v>311</v>
      </c>
      <c r="D261" s="195">
        <v>261</v>
      </c>
      <c r="E261" s="195">
        <v>261</v>
      </c>
      <c r="F261" s="195">
        <v>264</v>
      </c>
      <c r="G261" s="218" t="s">
        <v>47</v>
      </c>
    </row>
    <row r="262" spans="1:7" ht="20.149999999999999" customHeight="1">
      <c r="A262" s="105" t="s">
        <v>12</v>
      </c>
      <c r="B262" s="225" t="s">
        <v>305</v>
      </c>
      <c r="C262" s="226" t="s">
        <v>312</v>
      </c>
      <c r="D262" s="195">
        <v>102</v>
      </c>
      <c r="E262" s="195">
        <v>135</v>
      </c>
      <c r="F262" s="195">
        <v>159</v>
      </c>
      <c r="G262" s="218" t="s">
        <v>47</v>
      </c>
    </row>
    <row r="263" spans="1:7" ht="20.149999999999999" customHeight="1">
      <c r="A263" s="105" t="s">
        <v>12</v>
      </c>
      <c r="B263" s="225" t="s">
        <v>305</v>
      </c>
      <c r="C263" s="226" t="s">
        <v>313</v>
      </c>
      <c r="D263" s="195">
        <v>34</v>
      </c>
      <c r="E263" s="195" t="s">
        <v>149</v>
      </c>
      <c r="F263" s="195" t="s">
        <v>149</v>
      </c>
      <c r="G263" s="218" t="s">
        <v>47</v>
      </c>
    </row>
    <row r="264" spans="1:7" ht="20.149999999999999" customHeight="1">
      <c r="A264" s="105" t="s">
        <v>12</v>
      </c>
      <c r="B264" s="225" t="s">
        <v>305</v>
      </c>
      <c r="C264" s="226" t="s">
        <v>314</v>
      </c>
      <c r="D264" s="195">
        <v>76</v>
      </c>
      <c r="E264" s="195">
        <v>83</v>
      </c>
      <c r="F264" s="195">
        <v>79</v>
      </c>
      <c r="G264" s="218" t="s">
        <v>47</v>
      </c>
    </row>
    <row r="265" spans="1:7" ht="20.149999999999999" customHeight="1">
      <c r="A265" s="105" t="s">
        <v>12</v>
      </c>
      <c r="B265" s="225" t="s">
        <v>305</v>
      </c>
      <c r="C265" s="226" t="s">
        <v>315</v>
      </c>
      <c r="D265" s="195">
        <v>52</v>
      </c>
      <c r="E265" s="195">
        <v>25</v>
      </c>
      <c r="F265" s="195">
        <v>24</v>
      </c>
      <c r="G265" s="218" t="s">
        <v>47</v>
      </c>
    </row>
    <row r="266" spans="1:7" ht="20.149999999999999" customHeight="1">
      <c r="A266" s="105" t="s">
        <v>12</v>
      </c>
      <c r="B266" s="225" t="s">
        <v>305</v>
      </c>
      <c r="C266" s="226" t="s">
        <v>316</v>
      </c>
      <c r="D266" s="195">
        <v>18</v>
      </c>
      <c r="E266" s="195">
        <v>17</v>
      </c>
      <c r="F266" s="195">
        <v>15</v>
      </c>
      <c r="G266" s="218" t="s">
        <v>47</v>
      </c>
    </row>
    <row r="267" spans="1:7" ht="20.149999999999999" customHeight="1">
      <c r="A267" s="105" t="s">
        <v>12</v>
      </c>
      <c r="B267" s="225" t="s">
        <v>305</v>
      </c>
      <c r="C267" s="226" t="s">
        <v>317</v>
      </c>
      <c r="D267" s="195">
        <v>2</v>
      </c>
      <c r="E267" s="195">
        <v>9</v>
      </c>
      <c r="F267" s="195">
        <v>7</v>
      </c>
      <c r="G267" s="218" t="s">
        <v>47</v>
      </c>
    </row>
    <row r="268" spans="1:7" ht="20.149999999999999" customHeight="1">
      <c r="A268" s="105" t="s">
        <v>12</v>
      </c>
      <c r="B268" s="225" t="s">
        <v>305</v>
      </c>
      <c r="C268" s="226" t="s">
        <v>318</v>
      </c>
      <c r="D268" s="195">
        <v>7</v>
      </c>
      <c r="E268" s="195">
        <v>7</v>
      </c>
      <c r="F268" s="195">
        <v>7</v>
      </c>
      <c r="G268" s="218" t="s">
        <v>47</v>
      </c>
    </row>
    <row r="269" spans="1:7" ht="20.149999999999999" customHeight="1">
      <c r="A269" s="105" t="s">
        <v>12</v>
      </c>
      <c r="B269" s="225" t="s">
        <v>305</v>
      </c>
      <c r="C269" s="226" t="s">
        <v>319</v>
      </c>
      <c r="D269" s="195">
        <v>1</v>
      </c>
      <c r="E269" s="195">
        <v>2</v>
      </c>
      <c r="F269" s="195">
        <v>2</v>
      </c>
      <c r="G269" s="218" t="s">
        <v>47</v>
      </c>
    </row>
    <row r="270" spans="1:7" ht="20.149999999999999" customHeight="1">
      <c r="A270" s="105" t="s">
        <v>12</v>
      </c>
      <c r="B270" s="225" t="s">
        <v>305</v>
      </c>
      <c r="C270" s="226" t="s">
        <v>320</v>
      </c>
      <c r="D270" s="195" t="s">
        <v>149</v>
      </c>
      <c r="E270" s="195">
        <v>2</v>
      </c>
      <c r="F270" s="195">
        <v>2</v>
      </c>
      <c r="G270" s="218" t="s">
        <v>47</v>
      </c>
    </row>
    <row r="271" spans="1:7" ht="20.149999999999999" customHeight="1">
      <c r="A271" s="105" t="s">
        <v>12</v>
      </c>
      <c r="B271" s="225" t="s">
        <v>305</v>
      </c>
      <c r="C271" s="226" t="s">
        <v>321</v>
      </c>
      <c r="D271" s="195">
        <v>3</v>
      </c>
      <c r="E271" s="195" t="s">
        <v>149</v>
      </c>
      <c r="F271" s="195" t="s">
        <v>149</v>
      </c>
      <c r="G271" s="218" t="s">
        <v>47</v>
      </c>
    </row>
    <row r="272" spans="1:7" ht="20.149999999999999" customHeight="1">
      <c r="A272" s="105" t="s">
        <v>12</v>
      </c>
      <c r="B272" s="229" t="s">
        <v>322</v>
      </c>
      <c r="C272" s="222" t="s">
        <v>323</v>
      </c>
      <c r="D272" s="195">
        <v>91083</v>
      </c>
      <c r="E272" s="195">
        <v>92791</v>
      </c>
      <c r="F272" s="195">
        <v>89922</v>
      </c>
      <c r="G272" s="218" t="s">
        <v>47</v>
      </c>
    </row>
    <row r="273" spans="1:7" ht="20.149999999999999" customHeight="1">
      <c r="A273" s="105" t="s">
        <v>12</v>
      </c>
      <c r="B273" s="230" t="s">
        <v>324</v>
      </c>
      <c r="C273" s="199" t="s">
        <v>325</v>
      </c>
      <c r="D273" s="228">
        <v>0.92800000000000005</v>
      </c>
      <c r="E273" s="228">
        <v>0.93300000000000005</v>
      </c>
      <c r="F273" s="228">
        <v>0.93200000000000005</v>
      </c>
      <c r="G273" s="218" t="s">
        <v>50</v>
      </c>
    </row>
    <row r="274" spans="1:7" ht="20.149999999999999" customHeight="1">
      <c r="A274" s="105" t="s">
        <v>12</v>
      </c>
      <c r="B274" s="231" t="s">
        <v>324</v>
      </c>
      <c r="C274" s="199" t="s">
        <v>326</v>
      </c>
      <c r="D274" s="228">
        <v>7.1999999999999995E-2</v>
      </c>
      <c r="E274" s="228">
        <v>6.7000000000000004E-2</v>
      </c>
      <c r="F274" s="228">
        <v>6.8000000000000005E-2</v>
      </c>
      <c r="G274" s="218" t="s">
        <v>50</v>
      </c>
    </row>
    <row r="275" spans="1:7" ht="20.149999999999999" customHeight="1">
      <c r="A275" s="105" t="s">
        <v>12</v>
      </c>
      <c r="B275" s="230" t="s">
        <v>327</v>
      </c>
      <c r="C275" s="199" t="s">
        <v>328</v>
      </c>
      <c r="D275" s="195">
        <v>84612</v>
      </c>
      <c r="E275" s="195">
        <v>86689</v>
      </c>
      <c r="F275" s="195">
        <v>83840</v>
      </c>
      <c r="G275" s="218" t="s">
        <v>47</v>
      </c>
    </row>
    <row r="276" spans="1:7" ht="20.149999999999999" customHeight="1">
      <c r="A276" s="105" t="s">
        <v>12</v>
      </c>
      <c r="B276" s="232" t="s">
        <v>327</v>
      </c>
      <c r="C276" s="199" t="s">
        <v>329</v>
      </c>
      <c r="D276" s="195">
        <v>6471</v>
      </c>
      <c r="E276" s="195">
        <v>6102</v>
      </c>
      <c r="F276" s="195">
        <v>6082</v>
      </c>
      <c r="G276" s="218" t="s">
        <v>47</v>
      </c>
    </row>
    <row r="277" spans="1:7" ht="20.149999999999999" customHeight="1">
      <c r="A277" s="105" t="s">
        <v>12</v>
      </c>
      <c r="B277" s="230" t="s">
        <v>874</v>
      </c>
      <c r="C277" s="199" t="s">
        <v>330</v>
      </c>
      <c r="D277" s="195">
        <v>12336</v>
      </c>
      <c r="E277" s="195">
        <v>12515</v>
      </c>
      <c r="F277" s="195">
        <v>12206</v>
      </c>
      <c r="G277" s="218" t="s">
        <v>47</v>
      </c>
    </row>
    <row r="278" spans="1:7" ht="20.149999999999999" customHeight="1">
      <c r="A278" s="105" t="s">
        <v>12</v>
      </c>
      <c r="B278" s="232" t="s">
        <v>874</v>
      </c>
      <c r="C278" s="226" t="s">
        <v>331</v>
      </c>
      <c r="D278" s="195">
        <v>11</v>
      </c>
      <c r="E278" s="195">
        <v>11</v>
      </c>
      <c r="F278" s="195">
        <v>11</v>
      </c>
      <c r="G278" s="218" t="s">
        <v>47</v>
      </c>
    </row>
    <row r="279" spans="1:7" ht="20.149999999999999" customHeight="1">
      <c r="A279" s="105" t="s">
        <v>12</v>
      </c>
      <c r="B279" s="232" t="s">
        <v>874</v>
      </c>
      <c r="C279" s="226" t="s">
        <v>332</v>
      </c>
      <c r="D279" s="195">
        <v>103</v>
      </c>
      <c r="E279" s="195">
        <v>112</v>
      </c>
      <c r="F279" s="195">
        <v>122</v>
      </c>
      <c r="G279" s="218" t="s">
        <v>47</v>
      </c>
    </row>
    <row r="280" spans="1:7" ht="20.149999999999999" customHeight="1">
      <c r="A280" s="105" t="s">
        <v>12</v>
      </c>
      <c r="B280" s="232" t="s">
        <v>874</v>
      </c>
      <c r="C280" s="226" t="s">
        <v>333</v>
      </c>
      <c r="D280" s="195">
        <v>513</v>
      </c>
      <c r="E280" s="195">
        <v>578</v>
      </c>
      <c r="F280" s="195">
        <v>619</v>
      </c>
      <c r="G280" s="218" t="s">
        <v>47</v>
      </c>
    </row>
    <row r="281" spans="1:7" ht="20.149999999999999" customHeight="1">
      <c r="A281" s="105" t="s">
        <v>12</v>
      </c>
      <c r="B281" s="232" t="s">
        <v>874</v>
      </c>
      <c r="C281" s="226" t="s">
        <v>334</v>
      </c>
      <c r="D281" s="195">
        <v>1980</v>
      </c>
      <c r="E281" s="195">
        <v>2089</v>
      </c>
      <c r="F281" s="195">
        <v>2098</v>
      </c>
      <c r="G281" s="218" t="s">
        <v>47</v>
      </c>
    </row>
    <row r="282" spans="1:7" ht="20.149999999999999" customHeight="1">
      <c r="A282" s="105" t="s">
        <v>12</v>
      </c>
      <c r="B282" s="232" t="s">
        <v>874</v>
      </c>
      <c r="C282" s="226" t="s">
        <v>335</v>
      </c>
      <c r="D282" s="195">
        <v>6964</v>
      </c>
      <c r="E282" s="195">
        <v>7112</v>
      </c>
      <c r="F282" s="195">
        <v>7008</v>
      </c>
      <c r="G282" s="218" t="s">
        <v>47</v>
      </c>
    </row>
    <row r="283" spans="1:7" ht="20.149999999999999" customHeight="1">
      <c r="A283" s="105" t="s">
        <v>12</v>
      </c>
      <c r="B283" s="232" t="s">
        <v>874</v>
      </c>
      <c r="C283" s="226" t="s">
        <v>336</v>
      </c>
      <c r="D283" s="195">
        <v>2765</v>
      </c>
      <c r="E283" s="195">
        <v>2613</v>
      </c>
      <c r="F283" s="195">
        <v>2348</v>
      </c>
      <c r="G283" s="218" t="s">
        <v>47</v>
      </c>
    </row>
    <row r="284" spans="1:7" ht="20.149999999999999" customHeight="1">
      <c r="A284" s="105" t="s">
        <v>12</v>
      </c>
      <c r="B284" s="232" t="s">
        <v>874</v>
      </c>
      <c r="C284" s="199" t="s">
        <v>337</v>
      </c>
      <c r="D284" s="195">
        <v>39322</v>
      </c>
      <c r="E284" s="195">
        <v>41305</v>
      </c>
      <c r="F284" s="195">
        <v>38361</v>
      </c>
      <c r="G284" s="218" t="s">
        <v>47</v>
      </c>
    </row>
    <row r="285" spans="1:7" ht="20.149999999999999" customHeight="1">
      <c r="A285" s="105" t="s">
        <v>12</v>
      </c>
      <c r="B285" s="232" t="s">
        <v>874</v>
      </c>
      <c r="C285" s="199" t="s">
        <v>338</v>
      </c>
      <c r="D285" s="195">
        <v>39913</v>
      </c>
      <c r="E285" s="195">
        <v>32817</v>
      </c>
      <c r="F285" s="195">
        <v>33229</v>
      </c>
      <c r="G285" s="218" t="s">
        <v>47</v>
      </c>
    </row>
    <row r="286" spans="1:7" ht="20.149999999999999" customHeight="1">
      <c r="A286" s="105" t="s">
        <v>12</v>
      </c>
      <c r="B286" s="232" t="s">
        <v>874</v>
      </c>
      <c r="C286" s="199" t="s">
        <v>339</v>
      </c>
      <c r="D286" s="195">
        <v>41</v>
      </c>
      <c r="E286" s="195">
        <v>52</v>
      </c>
      <c r="F286" s="195">
        <v>44</v>
      </c>
      <c r="G286" s="218" t="s">
        <v>47</v>
      </c>
    </row>
    <row r="287" spans="1:7" ht="20.149999999999999" customHeight="1">
      <c r="A287" s="105" t="s">
        <v>12</v>
      </c>
      <c r="B287" s="232" t="s">
        <v>874</v>
      </c>
      <c r="C287" s="199" t="s">
        <v>340</v>
      </c>
      <c r="D287" s="195">
        <v>1889</v>
      </c>
      <c r="E287" s="195">
        <v>1511</v>
      </c>
      <c r="F287" s="195">
        <v>1316</v>
      </c>
      <c r="G287" s="218" t="s">
        <v>47</v>
      </c>
    </row>
    <row r="288" spans="1:7" ht="20.149999999999999" customHeight="1">
      <c r="A288" s="105" t="s">
        <v>12</v>
      </c>
      <c r="B288" s="232" t="s">
        <v>874</v>
      </c>
      <c r="C288" s="199" t="s">
        <v>341</v>
      </c>
      <c r="D288" s="195">
        <v>4582</v>
      </c>
      <c r="E288" s="195">
        <v>4591</v>
      </c>
      <c r="F288" s="195">
        <v>4766</v>
      </c>
      <c r="G288" s="218" t="s">
        <v>47</v>
      </c>
    </row>
    <row r="289" spans="1:7" ht="20.149999999999999" customHeight="1">
      <c r="A289" s="105" t="s">
        <v>12</v>
      </c>
      <c r="B289" s="230" t="s">
        <v>342</v>
      </c>
      <c r="C289" s="233" t="s">
        <v>330</v>
      </c>
      <c r="D289" s="228">
        <v>0.13543690919271434</v>
      </c>
      <c r="E289" s="228">
        <v>0.13487299414813936</v>
      </c>
      <c r="F289" s="228">
        <v>0.13573986343720112</v>
      </c>
      <c r="G289" s="218" t="s">
        <v>50</v>
      </c>
    </row>
    <row r="290" spans="1:7" ht="20.149999999999999" customHeight="1">
      <c r="A290" s="105" t="s">
        <v>12</v>
      </c>
      <c r="B290" s="232" t="s">
        <v>342</v>
      </c>
      <c r="C290" s="234" t="s">
        <v>343</v>
      </c>
      <c r="D290" s="228">
        <v>1.2516056783373408E-3</v>
      </c>
      <c r="E290" s="228">
        <v>1.3255595909086012E-3</v>
      </c>
      <c r="F290" s="228">
        <v>1.4790596294566403E-3</v>
      </c>
      <c r="G290" s="218" t="s">
        <v>50</v>
      </c>
    </row>
    <row r="291" spans="1:7" ht="20.149999999999999" customHeight="1">
      <c r="A291" s="105" t="s">
        <v>12</v>
      </c>
      <c r="B291" s="232" t="s">
        <v>342</v>
      </c>
      <c r="C291" s="234" t="s">
        <v>344</v>
      </c>
      <c r="D291" s="228">
        <f>SUM(D280:D281)/D272</f>
        <v>2.7370639965745527E-2</v>
      </c>
      <c r="E291" s="228">
        <f>SUM(E280:E281)/E272</f>
        <v>2.8742011617506009E-2</v>
      </c>
      <c r="F291" s="228">
        <f>SUM(F280:F281)/F272</f>
        <v>3.0215075287471364E-2</v>
      </c>
      <c r="G291" s="218" t="s">
        <v>50</v>
      </c>
    </row>
    <row r="292" spans="1:7" ht="20.149999999999999" customHeight="1">
      <c r="A292" s="105" t="s">
        <v>12</v>
      </c>
      <c r="B292" s="232" t="s">
        <v>342</v>
      </c>
      <c r="C292" s="234" t="s">
        <v>345</v>
      </c>
      <c r="D292" s="228">
        <f>SUM(D282:D283)/D272</f>
        <v>0.10681466354863146</v>
      </c>
      <c r="E292" s="228">
        <f>SUM(E282:E283)/E272</f>
        <v>0.10480542293972475</v>
      </c>
      <c r="F292" s="228">
        <f>SUM(F282:F283)/F272</f>
        <v>0.10404572852027312</v>
      </c>
      <c r="G292" s="218" t="s">
        <v>50</v>
      </c>
    </row>
    <row r="293" spans="1:7" ht="20.149999999999999" customHeight="1">
      <c r="A293" s="235" t="s">
        <v>12</v>
      </c>
      <c r="B293" s="231" t="s">
        <v>342</v>
      </c>
      <c r="C293" s="233" t="s">
        <v>346</v>
      </c>
      <c r="D293" s="228">
        <f>SUM(D286:D288)/D272</f>
        <v>7.1495229625725992E-2</v>
      </c>
      <c r="E293" s="228">
        <f>SUM(E286:E288)/E272</f>
        <v>6.6321087174402688E-2</v>
      </c>
      <c r="F293" s="228">
        <f>SUM(F286:F288)/F272</f>
        <v>6.8125708947754715E-2</v>
      </c>
      <c r="G293" s="218" t="s">
        <v>50</v>
      </c>
    </row>
    <row r="294" spans="1:7" ht="20.149999999999999" customHeight="1">
      <c r="A294" s="219" t="s">
        <v>347</v>
      </c>
      <c r="B294" s="54"/>
      <c r="C294" s="211"/>
      <c r="D294" s="220"/>
      <c r="E294" s="220"/>
      <c r="F294" s="220"/>
      <c r="G294" s="212"/>
    </row>
    <row r="295" spans="1:7" ht="20.149999999999999" customHeight="1">
      <c r="A295" s="149" t="s">
        <v>347</v>
      </c>
      <c r="B295" s="236" t="s">
        <v>348</v>
      </c>
      <c r="C295" s="222" t="s">
        <v>349</v>
      </c>
      <c r="D295" s="195">
        <v>51079</v>
      </c>
      <c r="E295" s="195">
        <v>50854</v>
      </c>
      <c r="F295" s="195">
        <v>48963</v>
      </c>
      <c r="G295" s="218" t="s">
        <v>47</v>
      </c>
    </row>
    <row r="296" spans="1:7" ht="20.149999999999999" customHeight="1">
      <c r="A296" s="152" t="s">
        <v>347</v>
      </c>
      <c r="B296" s="237" t="s">
        <v>350</v>
      </c>
      <c r="C296" s="222" t="s">
        <v>351</v>
      </c>
      <c r="D296" s="228">
        <v>0.56100000000000005</v>
      </c>
      <c r="E296" s="228">
        <v>0.54800000000000004</v>
      </c>
      <c r="F296" s="228">
        <v>0.54500000000000004</v>
      </c>
      <c r="G296" s="218" t="s">
        <v>50</v>
      </c>
    </row>
    <row r="297" spans="1:7" ht="20.149999999999999" customHeight="1">
      <c r="A297" s="152" t="s">
        <v>347</v>
      </c>
      <c r="B297" s="238" t="s">
        <v>352</v>
      </c>
      <c r="C297" s="199" t="s">
        <v>325</v>
      </c>
      <c r="D297" s="239">
        <v>0.92791558174592303</v>
      </c>
      <c r="E297" s="239">
        <v>0.93019231525543711</v>
      </c>
      <c r="F297" s="239">
        <v>0.92653636419337049</v>
      </c>
      <c r="G297" s="218" t="s">
        <v>50</v>
      </c>
    </row>
    <row r="298" spans="1:7" ht="20.149999999999999" customHeight="1">
      <c r="A298" s="152" t="s">
        <v>347</v>
      </c>
      <c r="B298" s="240" t="s">
        <v>352</v>
      </c>
      <c r="C298" s="199" t="s">
        <v>326</v>
      </c>
      <c r="D298" s="239">
        <v>7.2084418254077021E-2</v>
      </c>
      <c r="E298" s="239">
        <v>6.9807684744562865E-2</v>
      </c>
      <c r="F298" s="239">
        <v>7.3463635806629499E-2</v>
      </c>
      <c r="G298" s="218" t="s">
        <v>50</v>
      </c>
    </row>
    <row r="299" spans="1:7" ht="20.149999999999999" customHeight="1">
      <c r="A299" s="152" t="s">
        <v>347</v>
      </c>
      <c r="B299" s="241" t="s">
        <v>353</v>
      </c>
      <c r="C299" s="199" t="s">
        <v>328</v>
      </c>
      <c r="D299" s="195">
        <v>47397</v>
      </c>
      <c r="E299" s="195">
        <v>47304</v>
      </c>
      <c r="F299" s="195">
        <v>45366</v>
      </c>
      <c r="G299" s="218" t="s">
        <v>47</v>
      </c>
    </row>
    <row r="300" spans="1:7" ht="20.149999999999999" customHeight="1">
      <c r="A300" s="152" t="s">
        <v>347</v>
      </c>
      <c r="B300" s="240" t="s">
        <v>353</v>
      </c>
      <c r="C300" s="199" t="s">
        <v>329</v>
      </c>
      <c r="D300" s="195">
        <v>3682</v>
      </c>
      <c r="E300" s="195">
        <v>3550</v>
      </c>
      <c r="F300" s="195">
        <v>3597</v>
      </c>
      <c r="G300" s="218" t="s">
        <v>47</v>
      </c>
    </row>
    <row r="301" spans="1:7" ht="20.149999999999999" customHeight="1">
      <c r="A301" s="152" t="s">
        <v>347</v>
      </c>
      <c r="B301" s="236" t="s">
        <v>875</v>
      </c>
      <c r="C301" s="199" t="s">
        <v>354</v>
      </c>
      <c r="D301" s="195">
        <v>6331</v>
      </c>
      <c r="E301" s="195">
        <v>6472</v>
      </c>
      <c r="F301" s="195">
        <v>6343</v>
      </c>
      <c r="G301" s="218" t="s">
        <v>47</v>
      </c>
    </row>
    <row r="302" spans="1:7" ht="20.149999999999999" customHeight="1">
      <c r="A302" s="152" t="s">
        <v>347</v>
      </c>
      <c r="B302" s="242" t="s">
        <v>875</v>
      </c>
      <c r="C302" s="226" t="s">
        <v>355</v>
      </c>
      <c r="D302" s="195">
        <v>1</v>
      </c>
      <c r="E302" s="195">
        <v>1</v>
      </c>
      <c r="F302" s="195">
        <v>1</v>
      </c>
      <c r="G302" s="218" t="s">
        <v>47</v>
      </c>
    </row>
    <row r="303" spans="1:7" ht="20.149999999999999" customHeight="1">
      <c r="A303" s="152" t="s">
        <v>347</v>
      </c>
      <c r="B303" s="242" t="s">
        <v>875</v>
      </c>
      <c r="C303" s="226" t="s">
        <v>356</v>
      </c>
      <c r="D303" s="195">
        <v>14</v>
      </c>
      <c r="E303" s="195">
        <v>16</v>
      </c>
      <c r="F303" s="195">
        <v>20</v>
      </c>
      <c r="G303" s="218" t="s">
        <v>47</v>
      </c>
    </row>
    <row r="304" spans="1:7" ht="20.149999999999999" customHeight="1">
      <c r="A304" s="152" t="s">
        <v>347</v>
      </c>
      <c r="B304" s="242" t="s">
        <v>875</v>
      </c>
      <c r="C304" s="226" t="s">
        <v>333</v>
      </c>
      <c r="D304" s="195">
        <v>141</v>
      </c>
      <c r="E304" s="195">
        <v>156</v>
      </c>
      <c r="F304" s="195">
        <v>177</v>
      </c>
      <c r="G304" s="218" t="s">
        <v>47</v>
      </c>
    </row>
    <row r="305" spans="1:7" ht="20.149999999999999" customHeight="1">
      <c r="A305" s="152" t="s">
        <v>347</v>
      </c>
      <c r="B305" s="242" t="s">
        <v>875</v>
      </c>
      <c r="C305" s="226" t="s">
        <v>334</v>
      </c>
      <c r="D305" s="195">
        <v>751</v>
      </c>
      <c r="E305" s="195">
        <v>824</v>
      </c>
      <c r="F305" s="195">
        <v>861</v>
      </c>
      <c r="G305" s="218" t="s">
        <v>47</v>
      </c>
    </row>
    <row r="306" spans="1:7" ht="20.149999999999999" customHeight="1">
      <c r="A306" s="152" t="s">
        <v>347</v>
      </c>
      <c r="B306" s="242" t="s">
        <v>875</v>
      </c>
      <c r="C306" s="226" t="s">
        <v>357</v>
      </c>
      <c r="D306" s="195">
        <v>3755</v>
      </c>
      <c r="E306" s="195">
        <v>3827</v>
      </c>
      <c r="F306" s="195">
        <v>3757</v>
      </c>
      <c r="G306" s="218" t="s">
        <v>47</v>
      </c>
    </row>
    <row r="307" spans="1:7" ht="20.149999999999999" customHeight="1">
      <c r="A307" s="152" t="s">
        <v>347</v>
      </c>
      <c r="B307" s="242" t="s">
        <v>875</v>
      </c>
      <c r="C307" s="226" t="s">
        <v>358</v>
      </c>
      <c r="D307" s="195">
        <v>1669</v>
      </c>
      <c r="E307" s="195">
        <v>1648</v>
      </c>
      <c r="F307" s="195">
        <v>1527</v>
      </c>
      <c r="G307" s="218" t="s">
        <v>47</v>
      </c>
    </row>
    <row r="308" spans="1:7" ht="20.149999999999999" customHeight="1">
      <c r="A308" s="152" t="s">
        <v>347</v>
      </c>
      <c r="B308" s="242" t="s">
        <v>875</v>
      </c>
      <c r="C308" s="199" t="s">
        <v>337</v>
      </c>
      <c r="D308" s="195">
        <v>18435</v>
      </c>
      <c r="E308" s="195">
        <v>18899</v>
      </c>
      <c r="F308" s="195">
        <v>17269</v>
      </c>
      <c r="G308" s="218" t="s">
        <v>47</v>
      </c>
    </row>
    <row r="309" spans="1:7" ht="20.149999999999999" customHeight="1">
      <c r="A309" s="152" t="s">
        <v>347</v>
      </c>
      <c r="B309" s="242" t="s">
        <v>875</v>
      </c>
      <c r="C309" s="199" t="s">
        <v>338</v>
      </c>
      <c r="D309" s="195">
        <v>22606</v>
      </c>
      <c r="E309" s="195">
        <v>21902</v>
      </c>
      <c r="F309" s="195">
        <v>21723</v>
      </c>
      <c r="G309" s="218" t="s">
        <v>47</v>
      </c>
    </row>
    <row r="310" spans="1:7" ht="20.149999999999999" customHeight="1">
      <c r="A310" s="152" t="s">
        <v>347</v>
      </c>
      <c r="B310" s="242" t="s">
        <v>875</v>
      </c>
      <c r="C310" s="199" t="s">
        <v>339</v>
      </c>
      <c r="D310" s="195">
        <v>25</v>
      </c>
      <c r="E310" s="195">
        <v>31</v>
      </c>
      <c r="F310" s="195">
        <v>31</v>
      </c>
      <c r="G310" s="218" t="s">
        <v>47</v>
      </c>
    </row>
    <row r="311" spans="1:7" ht="20.149999999999999" customHeight="1">
      <c r="A311" s="152" t="s">
        <v>347</v>
      </c>
      <c r="B311" s="242" t="s">
        <v>875</v>
      </c>
      <c r="C311" s="199" t="s">
        <v>340</v>
      </c>
      <c r="D311" s="195">
        <v>1235</v>
      </c>
      <c r="E311" s="195">
        <v>1004</v>
      </c>
      <c r="F311" s="195">
        <v>877</v>
      </c>
      <c r="G311" s="218" t="s">
        <v>47</v>
      </c>
    </row>
    <row r="312" spans="1:7" ht="20.149999999999999" customHeight="1">
      <c r="A312" s="152" t="s">
        <v>347</v>
      </c>
      <c r="B312" s="237" t="s">
        <v>875</v>
      </c>
      <c r="C312" s="199" t="s">
        <v>359</v>
      </c>
      <c r="D312" s="195">
        <v>2447</v>
      </c>
      <c r="E312" s="195">
        <v>2546</v>
      </c>
      <c r="F312" s="195">
        <v>2720</v>
      </c>
      <c r="G312" s="218" t="s">
        <v>47</v>
      </c>
    </row>
    <row r="313" spans="1:7" ht="20.149999999999999" customHeight="1">
      <c r="A313" s="152" t="s">
        <v>347</v>
      </c>
      <c r="B313" s="241" t="s">
        <v>875</v>
      </c>
      <c r="C313" s="199" t="s">
        <v>360</v>
      </c>
      <c r="D313" s="228">
        <v>0.51300000000000001</v>
      </c>
      <c r="E313" s="228">
        <v>0.51700000000000002</v>
      </c>
      <c r="F313" s="228">
        <v>0.52</v>
      </c>
      <c r="G313" s="218" t="s">
        <v>50</v>
      </c>
    </row>
    <row r="314" spans="1:7" ht="20.149999999999999" customHeight="1">
      <c r="A314" s="152" t="s">
        <v>347</v>
      </c>
      <c r="B314" s="240" t="s">
        <v>875</v>
      </c>
      <c r="C314" s="226" t="s">
        <v>361</v>
      </c>
      <c r="D314" s="228">
        <v>0.13200000000000001</v>
      </c>
      <c r="E314" s="228">
        <v>0.13800000000000001</v>
      </c>
      <c r="F314" s="228">
        <v>0.158</v>
      </c>
      <c r="G314" s="218" t="s">
        <v>50</v>
      </c>
    </row>
    <row r="315" spans="1:7" ht="20.149999999999999" customHeight="1">
      <c r="A315" s="152" t="s">
        <v>347</v>
      </c>
      <c r="B315" s="240" t="s">
        <v>875</v>
      </c>
      <c r="C315" s="226" t="s">
        <v>362</v>
      </c>
      <c r="D315" s="228">
        <v>0.35799999999999998</v>
      </c>
      <c r="E315" s="228">
        <v>0.36699999999999999</v>
      </c>
      <c r="F315" s="228">
        <v>0.38200000000000001</v>
      </c>
      <c r="G315" s="218" t="s">
        <v>50</v>
      </c>
    </row>
    <row r="316" spans="1:7" ht="20.149999999999999" customHeight="1">
      <c r="A316" s="152" t="s">
        <v>347</v>
      </c>
      <c r="B316" s="240" t="s">
        <v>875</v>
      </c>
      <c r="C316" s="226" t="s">
        <v>363</v>
      </c>
      <c r="D316" s="228">
        <v>0.55800000000000005</v>
      </c>
      <c r="E316" s="228">
        <v>0.56299999999999994</v>
      </c>
      <c r="F316" s="228">
        <v>0.56499999999999995</v>
      </c>
      <c r="G316" s="218" t="s">
        <v>50</v>
      </c>
    </row>
    <row r="317" spans="1:7" ht="20.149999999999999" customHeight="1">
      <c r="A317" s="152" t="s">
        <v>347</v>
      </c>
      <c r="B317" s="240" t="s">
        <v>875</v>
      </c>
      <c r="C317" s="199" t="s">
        <v>364</v>
      </c>
      <c r="D317" s="228">
        <v>0.68700000000000006</v>
      </c>
      <c r="E317" s="228">
        <v>0.66700000000000004</v>
      </c>
      <c r="F317" s="228">
        <v>0.65400000000000003</v>
      </c>
      <c r="G317" s="218" t="s">
        <v>50</v>
      </c>
    </row>
    <row r="318" spans="1:7" ht="20.149999999999999" customHeight="1">
      <c r="A318" s="152" t="s">
        <v>347</v>
      </c>
      <c r="B318" s="240" t="s">
        <v>875</v>
      </c>
      <c r="C318" s="199" t="s">
        <v>365</v>
      </c>
      <c r="D318" s="228">
        <v>0.56899999999999995</v>
      </c>
      <c r="E318" s="228">
        <v>0.58199999999999996</v>
      </c>
      <c r="F318" s="228">
        <v>0.59199999999999997</v>
      </c>
      <c r="G318" s="218" t="s">
        <v>50</v>
      </c>
    </row>
    <row r="319" spans="1:7" ht="20.149999999999999" customHeight="1">
      <c r="A319" s="152" t="s">
        <v>347</v>
      </c>
      <c r="B319" s="240" t="s">
        <v>875</v>
      </c>
      <c r="C319" s="199" t="s">
        <v>366</v>
      </c>
      <c r="D319" s="228">
        <v>0.34100000000000003</v>
      </c>
      <c r="E319" s="228">
        <v>0.34300000000000003</v>
      </c>
      <c r="F319" s="228">
        <v>0.33900000000000002</v>
      </c>
      <c r="G319" s="218" t="s">
        <v>50</v>
      </c>
    </row>
    <row r="320" spans="1:7" s="706" customFormat="1" ht="20.149999999999999" customHeight="1">
      <c r="A320" s="704" t="s">
        <v>347</v>
      </c>
      <c r="B320" s="705" t="s">
        <v>367</v>
      </c>
      <c r="C320" s="722" t="s">
        <v>1032</v>
      </c>
      <c r="D320" s="723">
        <v>60106</v>
      </c>
      <c r="E320" s="723">
        <v>60202</v>
      </c>
      <c r="F320" s="723">
        <v>57302</v>
      </c>
      <c r="G320" s="218" t="s">
        <v>47</v>
      </c>
    </row>
    <row r="321" spans="1:7" ht="20.149999999999999" customHeight="1">
      <c r="A321" s="152" t="s">
        <v>347</v>
      </c>
      <c r="B321" s="240" t="s">
        <v>367</v>
      </c>
      <c r="C321" s="724" t="s">
        <v>1033</v>
      </c>
      <c r="D321" s="725">
        <v>0.71</v>
      </c>
      <c r="E321" s="725">
        <v>0.69399999999999995</v>
      </c>
      <c r="F321" s="725">
        <v>0.68400000000000005</v>
      </c>
      <c r="G321" s="218" t="s">
        <v>50</v>
      </c>
    </row>
    <row r="322" spans="1:7" ht="20.149999999999999" customHeight="1">
      <c r="A322" s="152" t="s">
        <v>347</v>
      </c>
      <c r="B322" s="237" t="s">
        <v>367</v>
      </c>
      <c r="C322" s="234" t="s">
        <v>887</v>
      </c>
      <c r="D322" s="239">
        <v>0.81100000000000005</v>
      </c>
      <c r="E322" s="239">
        <v>0.79600000000000004</v>
      </c>
      <c r="F322" s="239">
        <v>0.78200000000000003</v>
      </c>
      <c r="G322" s="218" t="s">
        <v>50</v>
      </c>
    </row>
    <row r="323" spans="1:7" s="706" customFormat="1" ht="20.149999999999999" customHeight="1">
      <c r="A323" s="704" t="s">
        <v>347</v>
      </c>
      <c r="B323" s="705" t="s">
        <v>368</v>
      </c>
      <c r="C323" s="722" t="s">
        <v>1034</v>
      </c>
      <c r="D323" s="723">
        <v>20634</v>
      </c>
      <c r="E323" s="723">
        <v>22777</v>
      </c>
      <c r="F323" s="723">
        <v>23074</v>
      </c>
      <c r="G323" s="218" t="s">
        <v>47</v>
      </c>
    </row>
    <row r="324" spans="1:7" ht="20.149999999999999" customHeight="1">
      <c r="A324" s="152" t="s">
        <v>347</v>
      </c>
      <c r="B324" s="240" t="s">
        <v>368</v>
      </c>
      <c r="C324" s="724" t="s">
        <v>1035</v>
      </c>
      <c r="D324" s="725">
        <v>0.24399999999999999</v>
      </c>
      <c r="E324" s="725">
        <v>0.26200000000000001</v>
      </c>
      <c r="F324" s="725">
        <v>0.27500000000000002</v>
      </c>
      <c r="G324" s="218" t="s">
        <v>50</v>
      </c>
    </row>
    <row r="325" spans="1:7" ht="20.149999999999999" customHeight="1">
      <c r="A325" s="152" t="s">
        <v>347</v>
      </c>
      <c r="B325" s="237" t="s">
        <v>368</v>
      </c>
      <c r="C325" s="234" t="s">
        <v>888</v>
      </c>
      <c r="D325" s="239">
        <v>0.154</v>
      </c>
      <c r="E325" s="239">
        <v>0.16600000000000001</v>
      </c>
      <c r="F325" s="239">
        <v>0.17699999999999999</v>
      </c>
      <c r="G325" s="218" t="s">
        <v>50</v>
      </c>
    </row>
    <row r="326" spans="1:7" s="706" customFormat="1" ht="20.149999999999999" customHeight="1">
      <c r="A326" s="704" t="s">
        <v>347</v>
      </c>
      <c r="B326" s="705" t="s">
        <v>369</v>
      </c>
      <c r="C326" s="722" t="s">
        <v>1036</v>
      </c>
      <c r="D326" s="723">
        <v>2421</v>
      </c>
      <c r="E326" s="723">
        <v>2477</v>
      </c>
      <c r="F326" s="723">
        <v>2445</v>
      </c>
      <c r="G326" s="218" t="s">
        <v>47</v>
      </c>
    </row>
    <row r="327" spans="1:7" ht="20.149999999999999" customHeight="1">
      <c r="A327" s="152" t="s">
        <v>347</v>
      </c>
      <c r="B327" s="240" t="s">
        <v>369</v>
      </c>
      <c r="C327" s="724" t="s">
        <v>1037</v>
      </c>
      <c r="D327" s="725">
        <v>2.9000000000000001E-2</v>
      </c>
      <c r="E327" s="725">
        <v>2.9000000000000001E-2</v>
      </c>
      <c r="F327" s="725">
        <v>2.9000000000000001E-2</v>
      </c>
      <c r="G327" s="218" t="s">
        <v>50</v>
      </c>
    </row>
    <row r="328" spans="1:7" ht="20.149999999999999" customHeight="1">
      <c r="A328" s="152" t="s">
        <v>347</v>
      </c>
      <c r="B328" s="237" t="s">
        <v>369</v>
      </c>
      <c r="C328" s="234" t="s">
        <v>889</v>
      </c>
      <c r="D328" s="239">
        <v>0.03</v>
      </c>
      <c r="E328" s="239">
        <v>3.2000000000000001E-2</v>
      </c>
      <c r="F328" s="239">
        <v>3.3000000000000002E-2</v>
      </c>
      <c r="G328" s="218" t="s">
        <v>50</v>
      </c>
    </row>
    <row r="329" spans="1:7" s="706" customFormat="1" ht="20.149999999999999" customHeight="1">
      <c r="A329" s="704" t="s">
        <v>347</v>
      </c>
      <c r="B329" s="705" t="s">
        <v>370</v>
      </c>
      <c r="C329" s="722" t="s">
        <v>1038</v>
      </c>
      <c r="D329" s="723">
        <v>142</v>
      </c>
      <c r="E329" s="723">
        <v>150</v>
      </c>
      <c r="F329" s="723">
        <v>132</v>
      </c>
      <c r="G329" s="218" t="s">
        <v>47</v>
      </c>
    </row>
    <row r="330" spans="1:7" ht="20.149999999999999" customHeight="1">
      <c r="A330" s="152" t="s">
        <v>347</v>
      </c>
      <c r="B330" s="240" t="s">
        <v>370</v>
      </c>
      <c r="C330" s="724" t="s">
        <v>1039</v>
      </c>
      <c r="D330" s="725">
        <v>2E-3</v>
      </c>
      <c r="E330" s="725">
        <v>2E-3</v>
      </c>
      <c r="F330" s="725">
        <v>2E-3</v>
      </c>
      <c r="G330" s="218" t="s">
        <v>50</v>
      </c>
    </row>
    <row r="331" spans="1:7" ht="20.149999999999999" customHeight="1">
      <c r="A331" s="152" t="s">
        <v>347</v>
      </c>
      <c r="B331" s="237" t="s">
        <v>370</v>
      </c>
      <c r="C331" s="234" t="s">
        <v>890</v>
      </c>
      <c r="D331" s="239">
        <v>1E-3</v>
      </c>
      <c r="E331" s="239">
        <v>1E-3</v>
      </c>
      <c r="F331" s="239">
        <v>1E-3</v>
      </c>
      <c r="G331" s="218" t="s">
        <v>50</v>
      </c>
    </row>
    <row r="332" spans="1:7" s="706" customFormat="1" ht="20.149999999999999" customHeight="1">
      <c r="A332" s="704" t="s">
        <v>347</v>
      </c>
      <c r="B332" s="705" t="s">
        <v>371</v>
      </c>
      <c r="C332" s="722" t="s">
        <v>1040</v>
      </c>
      <c r="D332" s="723">
        <v>1309</v>
      </c>
      <c r="E332" s="723">
        <v>1083</v>
      </c>
      <c r="F332" s="723">
        <v>876</v>
      </c>
      <c r="G332" s="218" t="s">
        <v>47</v>
      </c>
    </row>
    <row r="333" spans="1:7" ht="14.5">
      <c r="A333" s="152" t="s">
        <v>347</v>
      </c>
      <c r="B333" s="240" t="s">
        <v>371</v>
      </c>
      <c r="C333" s="724" t="s">
        <v>1041</v>
      </c>
      <c r="D333" s="725">
        <v>1.4999999999999999E-2</v>
      </c>
      <c r="E333" s="725">
        <v>1.2E-2</v>
      </c>
      <c r="F333" s="725">
        <v>0.01</v>
      </c>
      <c r="G333" s="218" t="s">
        <v>50</v>
      </c>
    </row>
    <row r="334" spans="1:7" ht="20.149999999999999" customHeight="1">
      <c r="A334" s="152" t="s">
        <v>347</v>
      </c>
      <c r="B334" s="237" t="s">
        <v>371</v>
      </c>
      <c r="C334" s="234" t="s">
        <v>891</v>
      </c>
      <c r="D334" s="239">
        <v>4.0000000000000001E-3</v>
      </c>
      <c r="E334" s="239">
        <v>5.0000000000000001E-3</v>
      </c>
      <c r="F334" s="239">
        <v>6.0000000000000001E-3</v>
      </c>
      <c r="G334" s="218" t="s">
        <v>50</v>
      </c>
    </row>
    <row r="335" spans="1:7" ht="20.149999999999999" customHeight="1">
      <c r="A335" s="152" t="s">
        <v>347</v>
      </c>
      <c r="B335" s="243" t="s">
        <v>372</v>
      </c>
      <c r="C335" s="726" t="s">
        <v>330</v>
      </c>
      <c r="D335" s="245">
        <v>1895</v>
      </c>
      <c r="E335" s="245">
        <v>2083</v>
      </c>
      <c r="F335" s="245">
        <v>2162</v>
      </c>
      <c r="G335" s="218" t="s">
        <v>47</v>
      </c>
    </row>
    <row r="336" spans="1:7" ht="20.149999999999999" customHeight="1">
      <c r="A336" s="152" t="s">
        <v>347</v>
      </c>
      <c r="B336" s="246" t="s">
        <v>372</v>
      </c>
      <c r="C336" s="247" t="s">
        <v>331</v>
      </c>
      <c r="D336" s="245">
        <v>0</v>
      </c>
      <c r="E336" s="245">
        <v>0</v>
      </c>
      <c r="F336" s="245">
        <v>0</v>
      </c>
      <c r="G336" s="218" t="s">
        <v>47</v>
      </c>
    </row>
    <row r="337" spans="1:7" ht="20.149999999999999" customHeight="1">
      <c r="A337" s="152" t="s">
        <v>347</v>
      </c>
      <c r="B337" s="246" t="s">
        <v>372</v>
      </c>
      <c r="C337" s="247" t="s">
        <v>332</v>
      </c>
      <c r="D337" s="245">
        <v>2</v>
      </c>
      <c r="E337" s="245">
        <v>4</v>
      </c>
      <c r="F337" s="245">
        <v>3</v>
      </c>
      <c r="G337" s="218" t="s">
        <v>47</v>
      </c>
    </row>
    <row r="338" spans="1:7" ht="20.149999999999999" customHeight="1">
      <c r="A338" s="152" t="s">
        <v>347</v>
      </c>
      <c r="B338" s="246" t="s">
        <v>372</v>
      </c>
      <c r="C338" s="247" t="s">
        <v>333</v>
      </c>
      <c r="D338" s="245">
        <v>29</v>
      </c>
      <c r="E338" s="245">
        <v>30</v>
      </c>
      <c r="F338" s="245">
        <v>37</v>
      </c>
      <c r="G338" s="218" t="s">
        <v>47</v>
      </c>
    </row>
    <row r="339" spans="1:7" ht="20.149999999999999" customHeight="1">
      <c r="A339" s="152" t="s">
        <v>347</v>
      </c>
      <c r="B339" s="246" t="s">
        <v>372</v>
      </c>
      <c r="C339" s="247" t="s">
        <v>334</v>
      </c>
      <c r="D339" s="245">
        <v>170</v>
      </c>
      <c r="E339" s="245">
        <v>204</v>
      </c>
      <c r="F339" s="245">
        <v>228</v>
      </c>
      <c r="G339" s="218" t="s">
        <v>47</v>
      </c>
    </row>
    <row r="340" spans="1:7" ht="20.149999999999999" customHeight="1">
      <c r="A340" s="152" t="s">
        <v>347</v>
      </c>
      <c r="B340" s="246" t="s">
        <v>372</v>
      </c>
      <c r="C340" s="247" t="s">
        <v>335</v>
      </c>
      <c r="D340" s="245">
        <v>1063</v>
      </c>
      <c r="E340" s="245">
        <v>1183</v>
      </c>
      <c r="F340" s="245">
        <v>1271</v>
      </c>
      <c r="G340" s="218" t="s">
        <v>47</v>
      </c>
    </row>
    <row r="341" spans="1:7" ht="20.149999999999999" customHeight="1">
      <c r="A341" s="152" t="s">
        <v>347</v>
      </c>
      <c r="B341" s="246" t="s">
        <v>372</v>
      </c>
      <c r="C341" s="247" t="s">
        <v>336</v>
      </c>
      <c r="D341" s="245">
        <v>631</v>
      </c>
      <c r="E341" s="245">
        <v>662</v>
      </c>
      <c r="F341" s="245">
        <v>623</v>
      </c>
      <c r="G341" s="218" t="s">
        <v>47</v>
      </c>
    </row>
    <row r="342" spans="1:7" ht="20.149999999999999" customHeight="1">
      <c r="A342" s="152" t="s">
        <v>347</v>
      </c>
      <c r="B342" s="246" t="s">
        <v>372</v>
      </c>
      <c r="C342" s="244" t="s">
        <v>337</v>
      </c>
      <c r="D342" s="245">
        <v>8986</v>
      </c>
      <c r="E342" s="245">
        <v>10192</v>
      </c>
      <c r="F342" s="245">
        <v>9757</v>
      </c>
      <c r="G342" s="218" t="s">
        <v>47</v>
      </c>
    </row>
    <row r="343" spans="1:7" ht="20.149999999999999" customHeight="1">
      <c r="A343" s="152" t="s">
        <v>347</v>
      </c>
      <c r="B343" s="246" t="s">
        <v>372</v>
      </c>
      <c r="C343" s="244" t="s">
        <v>338</v>
      </c>
      <c r="D343" s="245">
        <v>9734</v>
      </c>
      <c r="E343" s="245">
        <v>10479</v>
      </c>
      <c r="F343" s="245">
        <v>11144</v>
      </c>
      <c r="G343" s="218" t="s">
        <v>47</v>
      </c>
    </row>
    <row r="344" spans="1:7" ht="20.149999999999999" customHeight="1">
      <c r="A344" s="152" t="s">
        <v>347</v>
      </c>
      <c r="B344" s="246" t="s">
        <v>372</v>
      </c>
      <c r="C344" s="244" t="s">
        <v>339</v>
      </c>
      <c r="D344" s="245">
        <v>19</v>
      </c>
      <c r="E344" s="245">
        <v>23</v>
      </c>
      <c r="F344" s="245">
        <v>11</v>
      </c>
      <c r="G344" s="218" t="s">
        <v>47</v>
      </c>
    </row>
    <row r="345" spans="1:7" ht="20.149999999999999" customHeight="1">
      <c r="A345" s="152" t="s">
        <v>347</v>
      </c>
      <c r="B345" s="246" t="s">
        <v>372</v>
      </c>
      <c r="C345" s="244" t="s">
        <v>340</v>
      </c>
      <c r="D345" s="245">
        <v>912</v>
      </c>
      <c r="E345" s="245">
        <v>753</v>
      </c>
      <c r="F345" s="245">
        <v>702</v>
      </c>
      <c r="G345" s="218" t="s">
        <v>47</v>
      </c>
    </row>
    <row r="346" spans="1:7" ht="20.149999999999999" customHeight="1">
      <c r="A346" s="152" t="s">
        <v>347</v>
      </c>
      <c r="B346" s="249" t="s">
        <v>372</v>
      </c>
      <c r="C346" s="250" t="s">
        <v>341</v>
      </c>
      <c r="D346" s="251">
        <v>1752</v>
      </c>
      <c r="E346" s="251">
        <v>1915</v>
      </c>
      <c r="F346" s="251">
        <v>2180</v>
      </c>
      <c r="G346" s="218" t="s">
        <v>47</v>
      </c>
    </row>
    <row r="347" spans="1:7" ht="20.149999999999999" customHeight="1">
      <c r="A347" s="152" t="s">
        <v>347</v>
      </c>
      <c r="B347" s="236" t="s">
        <v>373</v>
      </c>
      <c r="C347" s="199" t="s">
        <v>325</v>
      </c>
      <c r="D347" s="239">
        <v>0.88565542106618589</v>
      </c>
      <c r="E347" s="239">
        <v>0.8967322834645669</v>
      </c>
      <c r="F347" s="239">
        <v>0.88896594236400062</v>
      </c>
      <c r="G347" s="218" t="s">
        <v>50</v>
      </c>
    </row>
    <row r="348" spans="1:7" ht="20.149999999999999" customHeight="1">
      <c r="A348" s="152" t="s">
        <v>347</v>
      </c>
      <c r="B348" s="237" t="s">
        <v>373</v>
      </c>
      <c r="C348" s="199" t="s">
        <v>326</v>
      </c>
      <c r="D348" s="239">
        <v>0.11434457893381411</v>
      </c>
      <c r="E348" s="239">
        <v>0.1032677165354331</v>
      </c>
      <c r="F348" s="239">
        <v>0.11103405763599938</v>
      </c>
      <c r="G348" s="218" t="s">
        <v>50</v>
      </c>
    </row>
    <row r="349" spans="1:7" ht="20.149999999999999" customHeight="1">
      <c r="A349" s="152" t="s">
        <v>347</v>
      </c>
      <c r="B349" s="238" t="s">
        <v>374</v>
      </c>
      <c r="C349" s="199" t="s">
        <v>328</v>
      </c>
      <c r="D349" s="245">
        <v>20634</v>
      </c>
      <c r="E349" s="245">
        <v>22777</v>
      </c>
      <c r="F349" s="245">
        <v>23074</v>
      </c>
      <c r="G349" s="218" t="s">
        <v>47</v>
      </c>
    </row>
    <row r="350" spans="1:7" ht="20.149999999999999" customHeight="1">
      <c r="A350" s="152" t="s">
        <v>347</v>
      </c>
      <c r="B350" s="240" t="s">
        <v>374</v>
      </c>
      <c r="C350" s="199" t="s">
        <v>329</v>
      </c>
      <c r="D350" s="195">
        <v>2664</v>
      </c>
      <c r="E350" s="195">
        <v>2668</v>
      </c>
      <c r="F350" s="195">
        <v>2882</v>
      </c>
      <c r="G350" s="218" t="s">
        <v>47</v>
      </c>
    </row>
    <row r="351" spans="1:7" ht="20.149999999999999" customHeight="1">
      <c r="A351" s="152" t="s">
        <v>347</v>
      </c>
      <c r="B351" s="252" t="s">
        <v>372</v>
      </c>
      <c r="C351" s="613" t="s">
        <v>375</v>
      </c>
      <c r="D351" s="614">
        <v>0.154</v>
      </c>
      <c r="E351" s="614">
        <v>0.16600000000000001</v>
      </c>
      <c r="F351" s="614">
        <v>0.17699999999999999</v>
      </c>
      <c r="G351" s="218" t="s">
        <v>50</v>
      </c>
    </row>
    <row r="352" spans="1:7" ht="20.149999999999999" customHeight="1">
      <c r="A352" s="152" t="s">
        <v>347</v>
      </c>
      <c r="B352" s="248" t="s">
        <v>372</v>
      </c>
      <c r="C352" s="255" t="s">
        <v>376</v>
      </c>
      <c r="D352" s="228">
        <v>1.7999999999999999E-2</v>
      </c>
      <c r="E352" s="228">
        <v>3.3000000000000002E-2</v>
      </c>
      <c r="F352" s="228">
        <v>2.3E-2</v>
      </c>
      <c r="G352" s="218" t="s">
        <v>50</v>
      </c>
    </row>
    <row r="353" spans="1:7" ht="20.149999999999999" customHeight="1">
      <c r="A353" s="152" t="s">
        <v>347</v>
      </c>
      <c r="B353" s="248" t="s">
        <v>372</v>
      </c>
      <c r="C353" s="255" t="s">
        <v>377</v>
      </c>
      <c r="D353" s="228">
        <v>0.08</v>
      </c>
      <c r="E353" s="228">
        <v>8.7999999999999995E-2</v>
      </c>
      <c r="F353" s="228">
        <v>9.8000000000000004E-2</v>
      </c>
      <c r="G353" s="218" t="s">
        <v>50</v>
      </c>
    </row>
    <row r="354" spans="1:7" ht="20.149999999999999" customHeight="1">
      <c r="A354" s="152" t="s">
        <v>347</v>
      </c>
      <c r="B354" s="248" t="s">
        <v>372</v>
      </c>
      <c r="C354" s="255" t="s">
        <v>378</v>
      </c>
      <c r="D354" s="228">
        <v>0.17399999999999999</v>
      </c>
      <c r="E354" s="228">
        <v>0.189</v>
      </c>
      <c r="F354" s="228">
        <v>0.20200000000000001</v>
      </c>
      <c r="G354" s="218" t="s">
        <v>50</v>
      </c>
    </row>
    <row r="355" spans="1:7" ht="20.149999999999999" customHeight="1">
      <c r="A355" s="152" t="s">
        <v>347</v>
      </c>
      <c r="B355" s="256" t="s">
        <v>372</v>
      </c>
      <c r="C355" s="257" t="s">
        <v>379</v>
      </c>
      <c r="D355" s="258">
        <v>0.41199999999999998</v>
      </c>
      <c r="E355" s="258">
        <v>0.436</v>
      </c>
      <c r="F355" s="258">
        <v>0.47199999999999998</v>
      </c>
      <c r="G355" s="218" t="s">
        <v>50</v>
      </c>
    </row>
    <row r="356" spans="1:7" ht="20.149999999999999" customHeight="1">
      <c r="A356" s="152" t="s">
        <v>347</v>
      </c>
      <c r="B356" s="252" t="s">
        <v>380</v>
      </c>
      <c r="C356" s="253" t="s">
        <v>381</v>
      </c>
      <c r="D356" s="254">
        <v>0.14399999999999999</v>
      </c>
      <c r="E356" s="254">
        <v>0.151</v>
      </c>
      <c r="F356" s="254">
        <v>0.14899999999999999</v>
      </c>
      <c r="G356" s="218" t="s">
        <v>50</v>
      </c>
    </row>
    <row r="357" spans="1:7" ht="20.149999999999999" customHeight="1">
      <c r="A357" s="152" t="s">
        <v>347</v>
      </c>
      <c r="B357" s="256" t="s">
        <v>380</v>
      </c>
      <c r="C357" s="257" t="s">
        <v>382</v>
      </c>
      <c r="D357" s="258">
        <v>7.8E-2</v>
      </c>
      <c r="E357" s="258">
        <v>8.5000000000000006E-2</v>
      </c>
      <c r="F357" s="258">
        <v>0.09</v>
      </c>
      <c r="G357" s="218" t="s">
        <v>50</v>
      </c>
    </row>
    <row r="358" spans="1:7" ht="20.149999999999999" customHeight="1">
      <c r="A358" s="152" t="s">
        <v>347</v>
      </c>
      <c r="B358" s="259" t="s">
        <v>383</v>
      </c>
      <c r="C358" s="260" t="s">
        <v>384</v>
      </c>
      <c r="D358" s="261">
        <v>4196</v>
      </c>
      <c r="E358" s="261">
        <v>4126</v>
      </c>
      <c r="F358" s="261">
        <v>4250</v>
      </c>
      <c r="G358" s="218" t="s">
        <v>47</v>
      </c>
    </row>
    <row r="359" spans="1:7" ht="20.149999999999999" customHeight="1">
      <c r="A359" s="152" t="s">
        <v>347</v>
      </c>
      <c r="B359" s="262" t="s">
        <v>385</v>
      </c>
      <c r="C359" s="199" t="s">
        <v>325</v>
      </c>
      <c r="D359" s="239">
        <v>0.9954718779790277</v>
      </c>
      <c r="E359" s="239">
        <v>0.99345613184682502</v>
      </c>
      <c r="F359" s="239">
        <v>0.99199999999999999</v>
      </c>
      <c r="G359" s="218" t="s">
        <v>50</v>
      </c>
    </row>
    <row r="360" spans="1:7" ht="20.149999999999999" customHeight="1">
      <c r="A360" s="152" t="s">
        <v>347</v>
      </c>
      <c r="B360" s="237" t="s">
        <v>385</v>
      </c>
      <c r="C360" s="199" t="s">
        <v>326</v>
      </c>
      <c r="D360" s="239">
        <v>4.5281220209723028E-3</v>
      </c>
      <c r="E360" s="239">
        <v>6.5438681531749809E-3</v>
      </c>
      <c r="F360" s="239">
        <v>8.0000000000000071E-3</v>
      </c>
      <c r="G360" s="218" t="s">
        <v>50</v>
      </c>
    </row>
    <row r="361" spans="1:7" ht="27" customHeight="1">
      <c r="A361" s="152" t="s">
        <v>347</v>
      </c>
      <c r="B361" s="263" t="s">
        <v>386</v>
      </c>
      <c r="C361" s="199" t="s">
        <v>328</v>
      </c>
      <c r="D361" s="195">
        <v>4177</v>
      </c>
      <c r="E361" s="195">
        <v>4099</v>
      </c>
      <c r="F361" s="195">
        <v>4216</v>
      </c>
      <c r="G361" s="218" t="s">
        <v>47</v>
      </c>
    </row>
    <row r="362" spans="1:7" ht="20.149999999999999" customHeight="1">
      <c r="A362" s="152" t="s">
        <v>347</v>
      </c>
      <c r="B362" s="249" t="s">
        <v>386</v>
      </c>
      <c r="C362" s="199" t="s">
        <v>329</v>
      </c>
      <c r="D362" s="195">
        <v>19</v>
      </c>
      <c r="E362" s="195">
        <v>27</v>
      </c>
      <c r="F362" s="195">
        <v>34</v>
      </c>
      <c r="G362" s="218" t="s">
        <v>47</v>
      </c>
    </row>
    <row r="363" spans="1:7" ht="20.149999999999999" customHeight="1">
      <c r="A363" s="152" t="s">
        <v>347</v>
      </c>
      <c r="B363" s="262" t="s">
        <v>387</v>
      </c>
      <c r="C363" s="244" t="s">
        <v>330</v>
      </c>
      <c r="D363" s="195">
        <v>176</v>
      </c>
      <c r="E363" s="195">
        <v>178</v>
      </c>
      <c r="F363" s="195">
        <v>190</v>
      </c>
      <c r="G363" s="218" t="s">
        <v>47</v>
      </c>
    </row>
    <row r="364" spans="1:7" ht="20.149999999999999" customHeight="1">
      <c r="A364" s="152" t="s">
        <v>347</v>
      </c>
      <c r="B364" s="246" t="s">
        <v>387</v>
      </c>
      <c r="C364" s="265" t="s">
        <v>331</v>
      </c>
      <c r="D364" s="195">
        <v>0</v>
      </c>
      <c r="E364" s="195">
        <v>0</v>
      </c>
      <c r="F364" s="195">
        <v>0</v>
      </c>
      <c r="G364" s="218" t="s">
        <v>47</v>
      </c>
    </row>
    <row r="365" spans="1:7" ht="20.149999999999999" customHeight="1">
      <c r="A365" s="152" t="s">
        <v>347</v>
      </c>
      <c r="B365" s="242" t="s">
        <v>387</v>
      </c>
      <c r="C365" s="265" t="s">
        <v>332</v>
      </c>
      <c r="D365" s="195">
        <v>1</v>
      </c>
      <c r="E365" s="195">
        <v>1</v>
      </c>
      <c r="F365" s="195">
        <v>1</v>
      </c>
      <c r="G365" s="218" t="s">
        <v>47</v>
      </c>
    </row>
    <row r="366" spans="1:7" ht="20.149999999999999" customHeight="1">
      <c r="A366" s="152" t="s">
        <v>347</v>
      </c>
      <c r="B366" s="242" t="s">
        <v>387</v>
      </c>
      <c r="C366" s="265" t="s">
        <v>333</v>
      </c>
      <c r="D366" s="195">
        <v>2</v>
      </c>
      <c r="E366" s="195">
        <v>3</v>
      </c>
      <c r="F366" s="195">
        <v>3</v>
      </c>
      <c r="G366" s="218" t="s">
        <v>47</v>
      </c>
    </row>
    <row r="367" spans="1:7" ht="20.149999999999999" customHeight="1">
      <c r="A367" s="152" t="s">
        <v>347</v>
      </c>
      <c r="B367" s="242" t="s">
        <v>387</v>
      </c>
      <c r="C367" s="265" t="s">
        <v>334</v>
      </c>
      <c r="D367" s="195">
        <v>14</v>
      </c>
      <c r="E367" s="195">
        <v>15</v>
      </c>
      <c r="F367" s="195">
        <v>22</v>
      </c>
      <c r="G367" s="218" t="s">
        <v>47</v>
      </c>
    </row>
    <row r="368" spans="1:7" ht="20.149999999999999" customHeight="1">
      <c r="A368" s="152" t="s">
        <v>347</v>
      </c>
      <c r="B368" s="242" t="s">
        <v>387</v>
      </c>
      <c r="C368" s="265" t="s">
        <v>335</v>
      </c>
      <c r="D368" s="195">
        <v>72</v>
      </c>
      <c r="E368" s="195">
        <v>87</v>
      </c>
      <c r="F368" s="195">
        <v>97</v>
      </c>
      <c r="G368" s="218" t="s">
        <v>47</v>
      </c>
    </row>
    <row r="369" spans="1:7" ht="20.149999999999999" customHeight="1">
      <c r="A369" s="152" t="s">
        <v>347</v>
      </c>
      <c r="B369" s="242" t="s">
        <v>387</v>
      </c>
      <c r="C369" s="265" t="s">
        <v>336</v>
      </c>
      <c r="D369" s="195">
        <v>87</v>
      </c>
      <c r="E369" s="195">
        <v>72</v>
      </c>
      <c r="F369" s="195">
        <v>67</v>
      </c>
      <c r="G369" s="218" t="s">
        <v>47</v>
      </c>
    </row>
    <row r="370" spans="1:7" ht="20.149999999999999" customHeight="1">
      <c r="A370" s="152" t="s">
        <v>347</v>
      </c>
      <c r="B370" s="242" t="s">
        <v>387</v>
      </c>
      <c r="C370" s="244" t="s">
        <v>337</v>
      </c>
      <c r="D370" s="195">
        <v>2030</v>
      </c>
      <c r="E370" s="195">
        <v>2057</v>
      </c>
      <c r="F370" s="195">
        <v>2047</v>
      </c>
      <c r="G370" s="218" t="s">
        <v>47</v>
      </c>
    </row>
    <row r="371" spans="1:7" ht="20.149999999999999" customHeight="1">
      <c r="A371" s="152" t="s">
        <v>347</v>
      </c>
      <c r="B371" s="242" t="s">
        <v>387</v>
      </c>
      <c r="C371" s="244" t="s">
        <v>338</v>
      </c>
      <c r="D371" s="195">
        <v>1971</v>
      </c>
      <c r="E371" s="195">
        <v>1864</v>
      </c>
      <c r="F371" s="195">
        <v>1978</v>
      </c>
      <c r="G371" s="218" t="s">
        <v>47</v>
      </c>
    </row>
    <row r="372" spans="1:7" ht="20.149999999999999" customHeight="1">
      <c r="A372" s="152" t="s">
        <v>347</v>
      </c>
      <c r="B372" s="242" t="s">
        <v>387</v>
      </c>
      <c r="C372" s="244" t="s">
        <v>339</v>
      </c>
      <c r="D372" s="195">
        <v>0</v>
      </c>
      <c r="E372" s="195">
        <v>0</v>
      </c>
      <c r="F372" s="195">
        <v>1</v>
      </c>
      <c r="G372" s="218" t="s">
        <v>47</v>
      </c>
    </row>
    <row r="373" spans="1:7" ht="20.149999999999999" customHeight="1">
      <c r="A373" s="152" t="s">
        <v>347</v>
      </c>
      <c r="B373" s="242" t="s">
        <v>387</v>
      </c>
      <c r="C373" s="244" t="s">
        <v>340</v>
      </c>
      <c r="D373" s="195">
        <v>3</v>
      </c>
      <c r="E373" s="195">
        <v>6</v>
      </c>
      <c r="F373" s="195">
        <v>13</v>
      </c>
      <c r="G373" s="218" t="s">
        <v>47</v>
      </c>
    </row>
    <row r="374" spans="1:7" ht="20.149999999999999" customHeight="1">
      <c r="A374" s="152" t="s">
        <v>347</v>
      </c>
      <c r="B374" s="242" t="s">
        <v>387</v>
      </c>
      <c r="C374" s="244" t="s">
        <v>341</v>
      </c>
      <c r="D374" s="195">
        <v>16</v>
      </c>
      <c r="E374" s="195">
        <v>21</v>
      </c>
      <c r="F374" s="195">
        <v>21</v>
      </c>
      <c r="G374" s="218" t="s">
        <v>47</v>
      </c>
    </row>
    <row r="375" spans="1:7" ht="20.149999999999999" customHeight="1">
      <c r="A375" s="152" t="s">
        <v>347</v>
      </c>
      <c r="B375" s="266" t="s">
        <v>387</v>
      </c>
      <c r="C375" s="267" t="s">
        <v>388</v>
      </c>
      <c r="D375" s="195">
        <v>176</v>
      </c>
      <c r="E375" s="195">
        <v>178</v>
      </c>
      <c r="F375" s="195">
        <v>190</v>
      </c>
      <c r="G375" s="218" t="s">
        <v>47</v>
      </c>
    </row>
    <row r="376" spans="1:7" ht="20.149999999999999" customHeight="1">
      <c r="A376" s="152" t="s">
        <v>347</v>
      </c>
      <c r="B376" s="268" t="s">
        <v>387</v>
      </c>
      <c r="C376" s="269" t="s">
        <v>389</v>
      </c>
      <c r="D376" s="195">
        <v>1</v>
      </c>
      <c r="E376" s="195">
        <v>1</v>
      </c>
      <c r="F376" s="195">
        <v>1</v>
      </c>
      <c r="G376" s="218" t="s">
        <v>47</v>
      </c>
    </row>
    <row r="377" spans="1:7" ht="20.149999999999999" customHeight="1">
      <c r="A377" s="152" t="s">
        <v>347</v>
      </c>
      <c r="B377" s="268" t="s">
        <v>387</v>
      </c>
      <c r="C377" s="269" t="s">
        <v>390</v>
      </c>
      <c r="D377" s="195">
        <v>16</v>
      </c>
      <c r="E377" s="195">
        <v>18</v>
      </c>
      <c r="F377" s="195">
        <v>25</v>
      </c>
      <c r="G377" s="218" t="s">
        <v>47</v>
      </c>
    </row>
    <row r="378" spans="1:7" ht="20.149999999999999" customHeight="1">
      <c r="A378" s="152" t="s">
        <v>347</v>
      </c>
      <c r="B378" s="268" t="s">
        <v>387</v>
      </c>
      <c r="C378" s="269" t="s">
        <v>391</v>
      </c>
      <c r="D378" s="195">
        <v>159</v>
      </c>
      <c r="E378" s="195">
        <v>159</v>
      </c>
      <c r="F378" s="195">
        <v>164</v>
      </c>
      <c r="G378" s="218" t="s">
        <v>47</v>
      </c>
    </row>
    <row r="379" spans="1:7" ht="20.149999999999999" customHeight="1">
      <c r="A379" s="154" t="s">
        <v>347</v>
      </c>
      <c r="B379" s="268" t="s">
        <v>387</v>
      </c>
      <c r="C379" s="270" t="s">
        <v>392</v>
      </c>
      <c r="D379" s="195">
        <v>19</v>
      </c>
      <c r="E379" s="195">
        <v>27</v>
      </c>
      <c r="F379" s="195">
        <v>35</v>
      </c>
      <c r="G379" s="218" t="s">
        <v>47</v>
      </c>
    </row>
    <row r="380" spans="1:7" ht="20.149999999999999" customHeight="1">
      <c r="A380" s="219" t="s">
        <v>393</v>
      </c>
      <c r="B380" s="271"/>
      <c r="C380" s="272"/>
      <c r="D380" s="273"/>
      <c r="E380" s="273"/>
      <c r="F380" s="273"/>
      <c r="G380" s="274"/>
    </row>
    <row r="381" spans="1:7" ht="20.149999999999999" customHeight="1">
      <c r="A381" s="275" t="s">
        <v>393</v>
      </c>
      <c r="B381" s="276" t="s">
        <v>394</v>
      </c>
      <c r="C381" s="222" t="s">
        <v>395</v>
      </c>
      <c r="D381" s="277">
        <v>0.156</v>
      </c>
      <c r="E381" s="278">
        <v>0.14599999999999999</v>
      </c>
      <c r="F381" s="279" t="s">
        <v>396</v>
      </c>
      <c r="G381" s="218" t="s">
        <v>50</v>
      </c>
    </row>
    <row r="382" spans="1:7" ht="19.5" customHeight="1">
      <c r="A382" s="280" t="s">
        <v>393</v>
      </c>
      <c r="B382" s="281" t="s">
        <v>394</v>
      </c>
      <c r="C382" s="199" t="s">
        <v>397</v>
      </c>
      <c r="D382" s="277">
        <v>7.6999999999999999E-2</v>
      </c>
      <c r="E382" s="278">
        <v>5.5E-2</v>
      </c>
      <c r="F382" s="279" t="s">
        <v>398</v>
      </c>
      <c r="G382" s="218" t="s">
        <v>50</v>
      </c>
    </row>
    <row r="383" spans="1:7" ht="20.149999999999999" customHeight="1">
      <c r="A383" s="280" t="s">
        <v>393</v>
      </c>
      <c r="B383" s="281" t="s">
        <v>394</v>
      </c>
      <c r="C383" s="199" t="s">
        <v>399</v>
      </c>
      <c r="D383" s="277">
        <v>7.9000000000000001E-2</v>
      </c>
      <c r="E383" s="278">
        <v>9.0999999999999998E-2</v>
      </c>
      <c r="F383" s="279" t="s">
        <v>400</v>
      </c>
      <c r="G383" s="218" t="s">
        <v>50</v>
      </c>
    </row>
    <row r="384" spans="1:7" ht="20.149999999999999" customHeight="1">
      <c r="A384" s="280" t="s">
        <v>393</v>
      </c>
      <c r="B384" s="282" t="s">
        <v>401</v>
      </c>
      <c r="C384" s="199" t="s">
        <v>402</v>
      </c>
      <c r="D384" s="277">
        <v>0.17699999999999999</v>
      </c>
      <c r="E384" s="278">
        <v>0.15</v>
      </c>
      <c r="F384" s="279" t="s">
        <v>403</v>
      </c>
      <c r="G384" s="218" t="s">
        <v>50</v>
      </c>
    </row>
    <row r="385" spans="1:7" ht="20.149999999999999" customHeight="1">
      <c r="A385" s="280" t="s">
        <v>393</v>
      </c>
      <c r="B385" s="283" t="s">
        <v>401</v>
      </c>
      <c r="C385" s="199" t="s">
        <v>404</v>
      </c>
      <c r="D385" s="277">
        <v>0.14000000000000001</v>
      </c>
      <c r="E385" s="278">
        <v>0.14299999999999999</v>
      </c>
      <c r="F385" s="279" t="s">
        <v>405</v>
      </c>
      <c r="G385" s="218" t="s">
        <v>50</v>
      </c>
    </row>
    <row r="386" spans="1:7" ht="20.149999999999999" customHeight="1">
      <c r="A386" s="280" t="s">
        <v>393</v>
      </c>
      <c r="B386" s="284" t="s">
        <v>406</v>
      </c>
      <c r="C386" s="199" t="s">
        <v>407</v>
      </c>
      <c r="D386" s="277">
        <v>0.14000000000000001</v>
      </c>
      <c r="E386" s="278">
        <v>0.13800000000000001</v>
      </c>
      <c r="F386" s="279" t="s">
        <v>408</v>
      </c>
      <c r="G386" s="218" t="s">
        <v>50</v>
      </c>
    </row>
    <row r="387" spans="1:7" ht="20.149999999999999" customHeight="1">
      <c r="A387" s="280" t="s">
        <v>393</v>
      </c>
      <c r="B387" s="285" t="s">
        <v>406</v>
      </c>
      <c r="C387" s="199" t="s">
        <v>409</v>
      </c>
      <c r="D387" s="277">
        <v>0.157</v>
      </c>
      <c r="E387" s="278">
        <v>0.14699999999999999</v>
      </c>
      <c r="F387" s="279" t="s">
        <v>410</v>
      </c>
      <c r="G387" s="218" t="s">
        <v>50</v>
      </c>
    </row>
    <row r="388" spans="1:7" ht="20.149999999999999" customHeight="1">
      <c r="A388" s="280" t="s">
        <v>393</v>
      </c>
      <c r="B388" s="286" t="s">
        <v>406</v>
      </c>
      <c r="C388" s="199" t="s">
        <v>411</v>
      </c>
      <c r="D388" s="277">
        <v>0.16700000000000001</v>
      </c>
      <c r="E388" s="278">
        <v>0.13400000000000001</v>
      </c>
      <c r="F388" s="279" t="s">
        <v>410</v>
      </c>
      <c r="G388" s="218" t="s">
        <v>50</v>
      </c>
    </row>
    <row r="389" spans="1:7" ht="20.149999999999999" customHeight="1">
      <c r="A389" s="280" t="s">
        <v>393</v>
      </c>
      <c r="B389" s="284" t="s">
        <v>412</v>
      </c>
      <c r="C389" s="199" t="s">
        <v>413</v>
      </c>
      <c r="D389" s="239">
        <v>0.16</v>
      </c>
      <c r="E389" s="239">
        <v>0.13</v>
      </c>
      <c r="F389" s="287" t="s">
        <v>414</v>
      </c>
      <c r="G389" s="218" t="s">
        <v>50</v>
      </c>
    </row>
    <row r="390" spans="1:7" ht="20.149999999999999" customHeight="1">
      <c r="A390" s="280" t="s">
        <v>393</v>
      </c>
      <c r="B390" s="285" t="s">
        <v>412</v>
      </c>
      <c r="C390" s="199" t="s">
        <v>415</v>
      </c>
      <c r="D390" s="239">
        <v>0.14199999999999999</v>
      </c>
      <c r="E390" s="239">
        <v>0.14000000000000001</v>
      </c>
      <c r="F390" s="287" t="s">
        <v>416</v>
      </c>
      <c r="G390" s="218" t="s">
        <v>50</v>
      </c>
    </row>
    <row r="391" spans="1:7" ht="20.149999999999999" customHeight="1">
      <c r="A391" s="280" t="s">
        <v>393</v>
      </c>
      <c r="B391" s="286" t="s">
        <v>412</v>
      </c>
      <c r="C391" s="199" t="s">
        <v>417</v>
      </c>
      <c r="D391" s="239">
        <v>0.224</v>
      </c>
      <c r="E391" s="239">
        <v>0.27500000000000002</v>
      </c>
      <c r="F391" s="287" t="s">
        <v>418</v>
      </c>
      <c r="G391" s="218" t="s">
        <v>50</v>
      </c>
    </row>
    <row r="392" spans="1:7" ht="20.149999999999999" customHeight="1">
      <c r="A392" s="280" t="s">
        <v>393</v>
      </c>
      <c r="B392" s="284" t="s">
        <v>876</v>
      </c>
      <c r="C392" s="199" t="s">
        <v>419</v>
      </c>
      <c r="D392" s="239">
        <v>0.17299999999999999</v>
      </c>
      <c r="E392" s="239">
        <v>0.13200000000000001</v>
      </c>
      <c r="F392" s="287" t="s">
        <v>420</v>
      </c>
      <c r="G392" s="218" t="s">
        <v>50</v>
      </c>
    </row>
    <row r="393" spans="1:7" ht="20.149999999999999" customHeight="1">
      <c r="A393" s="280" t="s">
        <v>393</v>
      </c>
      <c r="B393" s="285" t="s">
        <v>412</v>
      </c>
      <c r="C393" s="199" t="s">
        <v>421</v>
      </c>
      <c r="D393" s="239">
        <v>0.15</v>
      </c>
      <c r="E393" s="239">
        <v>0.14599999999999999</v>
      </c>
      <c r="F393" s="287" t="s">
        <v>422</v>
      </c>
      <c r="G393" s="218" t="s">
        <v>50</v>
      </c>
    </row>
    <row r="394" spans="1:7" ht="20.149999999999999" customHeight="1">
      <c r="A394" s="280" t="s">
        <v>393</v>
      </c>
      <c r="B394" s="74" t="s">
        <v>423</v>
      </c>
      <c r="C394" s="222" t="s">
        <v>424</v>
      </c>
      <c r="D394" s="288">
        <v>15093</v>
      </c>
      <c r="E394" s="288">
        <v>14224</v>
      </c>
      <c r="F394" s="287" t="s">
        <v>425</v>
      </c>
      <c r="G394" s="218" t="s">
        <v>47</v>
      </c>
    </row>
    <row r="395" spans="1:7" ht="20.149999999999999" customHeight="1">
      <c r="A395" s="280" t="s">
        <v>393</v>
      </c>
      <c r="B395" s="289" t="s">
        <v>426</v>
      </c>
      <c r="C395" s="199" t="s">
        <v>427</v>
      </c>
      <c r="D395" s="278">
        <v>0.57503478433710997</v>
      </c>
      <c r="E395" s="228">
        <v>0.5442913385826772</v>
      </c>
      <c r="F395" s="279" t="s">
        <v>428</v>
      </c>
      <c r="G395" s="218" t="s">
        <v>50</v>
      </c>
    </row>
    <row r="396" spans="1:7" ht="20.149999999999999" customHeight="1">
      <c r="A396" s="280" t="s">
        <v>393</v>
      </c>
      <c r="B396" s="290" t="s">
        <v>429</v>
      </c>
      <c r="C396" s="199" t="s">
        <v>404</v>
      </c>
      <c r="D396" s="278">
        <v>0.42496521566289008</v>
      </c>
      <c r="E396" s="228">
        <v>0.45570866141732286</v>
      </c>
      <c r="F396" s="279" t="s">
        <v>430</v>
      </c>
      <c r="G396" s="218" t="s">
        <v>50</v>
      </c>
    </row>
    <row r="397" spans="1:7" ht="20.149999999999999" customHeight="1">
      <c r="A397" s="280" t="s">
        <v>393</v>
      </c>
      <c r="B397" s="284" t="s">
        <v>431</v>
      </c>
      <c r="C397" s="199" t="s">
        <v>407</v>
      </c>
      <c r="D397" s="277">
        <v>0.313</v>
      </c>
      <c r="E397" s="278">
        <v>0.34599999999999997</v>
      </c>
      <c r="F397" s="279" t="s">
        <v>432</v>
      </c>
      <c r="G397" s="218" t="s">
        <v>50</v>
      </c>
    </row>
    <row r="398" spans="1:7" ht="20.149999999999999" customHeight="1">
      <c r="A398" s="280" t="s">
        <v>393</v>
      </c>
      <c r="B398" s="285" t="s">
        <v>431</v>
      </c>
      <c r="C398" s="199" t="s">
        <v>409</v>
      </c>
      <c r="D398" s="277">
        <v>0.64900000000000002</v>
      </c>
      <c r="E398" s="278">
        <v>0.627</v>
      </c>
      <c r="F398" s="279" t="s">
        <v>433</v>
      </c>
      <c r="G398" s="218" t="s">
        <v>50</v>
      </c>
    </row>
    <row r="399" spans="1:7" ht="20.149999999999999" customHeight="1">
      <c r="A399" s="280" t="s">
        <v>393</v>
      </c>
      <c r="B399" s="286" t="s">
        <v>431</v>
      </c>
      <c r="C399" s="199" t="s">
        <v>411</v>
      </c>
      <c r="D399" s="277">
        <v>3.7999999999999999E-2</v>
      </c>
      <c r="E399" s="278">
        <v>2.7E-2</v>
      </c>
      <c r="F399" s="279" t="s">
        <v>434</v>
      </c>
      <c r="G399" s="218" t="s">
        <v>50</v>
      </c>
    </row>
    <row r="400" spans="1:7" ht="20.149999999999999" customHeight="1">
      <c r="A400" s="280" t="s">
        <v>393</v>
      </c>
      <c r="B400" s="284" t="s">
        <v>435</v>
      </c>
      <c r="C400" s="199" t="s">
        <v>413</v>
      </c>
      <c r="D400" s="239">
        <v>0.59299999999999997</v>
      </c>
      <c r="E400" s="239">
        <v>0.6</v>
      </c>
      <c r="F400" s="287" t="s">
        <v>436</v>
      </c>
      <c r="G400" s="218" t="s">
        <v>50</v>
      </c>
    </row>
    <row r="401" spans="1:7" ht="20.149999999999999" customHeight="1">
      <c r="A401" s="280" t="s">
        <v>393</v>
      </c>
      <c r="B401" s="285" t="s">
        <v>435</v>
      </c>
      <c r="C401" s="199" t="s">
        <v>415</v>
      </c>
      <c r="D401" s="239">
        <v>0.39900000000000002</v>
      </c>
      <c r="E401" s="239">
        <v>0.39600000000000002</v>
      </c>
      <c r="F401" s="287" t="s">
        <v>437</v>
      </c>
      <c r="G401" s="218" t="s">
        <v>50</v>
      </c>
    </row>
    <row r="402" spans="1:7" ht="20.149999999999999" customHeight="1">
      <c r="A402" s="280" t="s">
        <v>393</v>
      </c>
      <c r="B402" s="286" t="s">
        <v>435</v>
      </c>
      <c r="C402" s="199" t="s">
        <v>417</v>
      </c>
      <c r="D402" s="239">
        <v>8.0000000000000002E-3</v>
      </c>
      <c r="E402" s="239">
        <v>3.0000000000000001E-3</v>
      </c>
      <c r="F402" s="287" t="s">
        <v>238</v>
      </c>
      <c r="G402" s="218" t="s">
        <v>50</v>
      </c>
    </row>
    <row r="403" spans="1:7" ht="20.149999999999999" customHeight="1">
      <c r="A403" s="280" t="s">
        <v>393</v>
      </c>
      <c r="B403" s="284" t="s">
        <v>877</v>
      </c>
      <c r="C403" s="199" t="s">
        <v>419</v>
      </c>
      <c r="D403" s="239">
        <v>1.7999999999999999E-2</v>
      </c>
      <c r="E403" s="239">
        <v>2.1000000000000001E-2</v>
      </c>
      <c r="F403" s="287" t="s">
        <v>438</v>
      </c>
      <c r="G403" s="218" t="s">
        <v>50</v>
      </c>
    </row>
    <row r="404" spans="1:7" ht="20.149999999999999" customHeight="1">
      <c r="A404" s="280" t="s">
        <v>393</v>
      </c>
      <c r="B404" s="285" t="s">
        <v>877</v>
      </c>
      <c r="C404" s="199" t="s">
        <v>421</v>
      </c>
      <c r="D404" s="239">
        <v>0.98199999999999998</v>
      </c>
      <c r="E404" s="239">
        <v>0.97899999999999998</v>
      </c>
      <c r="F404" s="287" t="s">
        <v>439</v>
      </c>
      <c r="G404" s="218" t="s">
        <v>50</v>
      </c>
    </row>
    <row r="405" spans="1:7" ht="20.149999999999999" customHeight="1">
      <c r="A405" s="280" t="s">
        <v>393</v>
      </c>
      <c r="B405" s="74" t="s">
        <v>440</v>
      </c>
      <c r="C405" s="222" t="s">
        <v>441</v>
      </c>
      <c r="D405" s="288">
        <v>12551</v>
      </c>
      <c r="E405" s="288">
        <v>12451</v>
      </c>
      <c r="F405" s="287" t="s">
        <v>442</v>
      </c>
      <c r="G405" s="218" t="s">
        <v>47</v>
      </c>
    </row>
    <row r="406" spans="1:7" ht="20.149999999999999" customHeight="1">
      <c r="A406" s="280" t="s">
        <v>393</v>
      </c>
      <c r="B406" s="289" t="s">
        <v>443</v>
      </c>
      <c r="C406" s="199" t="s">
        <v>427</v>
      </c>
      <c r="D406" s="278">
        <v>0.51400000000000001</v>
      </c>
      <c r="E406" s="228">
        <v>0.45900000000000002</v>
      </c>
      <c r="F406" s="279" t="s">
        <v>444</v>
      </c>
      <c r="G406" s="218" t="s">
        <v>50</v>
      </c>
    </row>
    <row r="407" spans="1:7" ht="20.149999999999999" customHeight="1">
      <c r="A407" s="280" t="s">
        <v>393</v>
      </c>
      <c r="B407" s="290" t="s">
        <v>443</v>
      </c>
      <c r="C407" s="199" t="s">
        <v>404</v>
      </c>
      <c r="D407" s="278">
        <v>0.48599999999999999</v>
      </c>
      <c r="E407" s="228">
        <v>0.54100000000000004</v>
      </c>
      <c r="F407" s="279" t="s">
        <v>445</v>
      </c>
      <c r="G407" s="218" t="s">
        <v>50</v>
      </c>
    </row>
    <row r="408" spans="1:7" ht="20.149999999999999" customHeight="1">
      <c r="A408" s="280" t="s">
        <v>393</v>
      </c>
      <c r="B408" s="284" t="s">
        <v>446</v>
      </c>
      <c r="C408" s="199" t="s">
        <v>407</v>
      </c>
      <c r="D408" s="277">
        <v>0.221</v>
      </c>
      <c r="E408" s="278">
        <v>0.249</v>
      </c>
      <c r="F408" s="279" t="s">
        <v>447</v>
      </c>
      <c r="G408" s="218" t="s">
        <v>50</v>
      </c>
    </row>
    <row r="409" spans="1:7" ht="20.149999999999999" customHeight="1">
      <c r="A409" s="280" t="s">
        <v>393</v>
      </c>
      <c r="B409" s="285" t="s">
        <v>446</v>
      </c>
      <c r="C409" s="199" t="s">
        <v>409</v>
      </c>
      <c r="D409" s="277">
        <v>0.72899999999999998</v>
      </c>
      <c r="E409" s="278">
        <v>0.71099999999999997</v>
      </c>
      <c r="F409" s="279" t="s">
        <v>448</v>
      </c>
      <c r="G409" s="218" t="s">
        <v>50</v>
      </c>
    </row>
    <row r="410" spans="1:7" ht="20.149999999999999" customHeight="1">
      <c r="A410" s="280" t="s">
        <v>393</v>
      </c>
      <c r="B410" s="286" t="s">
        <v>446</v>
      </c>
      <c r="C410" s="199" t="s">
        <v>411</v>
      </c>
      <c r="D410" s="277">
        <v>0.05</v>
      </c>
      <c r="E410" s="278">
        <v>0.04</v>
      </c>
      <c r="F410" s="279" t="s">
        <v>449</v>
      </c>
      <c r="G410" s="218" t="s">
        <v>50</v>
      </c>
    </row>
    <row r="411" spans="1:7" ht="20.149999999999999" customHeight="1">
      <c r="A411" s="280" t="s">
        <v>393</v>
      </c>
      <c r="B411" s="284" t="s">
        <v>450</v>
      </c>
      <c r="C411" s="199" t="s">
        <v>413</v>
      </c>
      <c r="D411" s="239">
        <v>0.32200000000000001</v>
      </c>
      <c r="E411" s="239">
        <v>0.28199999999999997</v>
      </c>
      <c r="F411" s="287" t="s">
        <v>451</v>
      </c>
      <c r="G411" s="218" t="s">
        <v>50</v>
      </c>
    </row>
    <row r="412" spans="1:7" ht="20.149999999999999" customHeight="1">
      <c r="A412" s="280" t="s">
        <v>393</v>
      </c>
      <c r="B412" s="285" t="s">
        <v>450</v>
      </c>
      <c r="C412" s="199" t="s">
        <v>415</v>
      </c>
      <c r="D412" s="239">
        <v>0.57399999999999995</v>
      </c>
      <c r="E412" s="239">
        <v>0.59499999999999997</v>
      </c>
      <c r="F412" s="287" t="s">
        <v>452</v>
      </c>
      <c r="G412" s="218" t="s">
        <v>50</v>
      </c>
    </row>
    <row r="413" spans="1:7" ht="20.149999999999999" customHeight="1">
      <c r="A413" s="280" t="s">
        <v>393</v>
      </c>
      <c r="B413" s="285" t="s">
        <v>450</v>
      </c>
      <c r="C413" s="199" t="s">
        <v>417</v>
      </c>
      <c r="D413" s="239">
        <v>0.104</v>
      </c>
      <c r="E413" s="239">
        <v>0.123</v>
      </c>
      <c r="F413" s="287" t="s">
        <v>453</v>
      </c>
      <c r="G413" s="218" t="s">
        <v>50</v>
      </c>
    </row>
    <row r="414" spans="1:7" ht="20.149999999999999" customHeight="1">
      <c r="A414" s="280" t="s">
        <v>393</v>
      </c>
      <c r="B414" s="291" t="s">
        <v>878</v>
      </c>
      <c r="C414" s="199" t="s">
        <v>419</v>
      </c>
      <c r="D414" s="239">
        <v>0.17499999999999999</v>
      </c>
      <c r="E414" s="239">
        <v>0.13400000000000001</v>
      </c>
      <c r="F414" s="287" t="s">
        <v>454</v>
      </c>
      <c r="G414" s="218" t="s">
        <v>50</v>
      </c>
    </row>
    <row r="415" spans="1:7" ht="20.149999999999999" customHeight="1">
      <c r="A415" s="280" t="s">
        <v>393</v>
      </c>
      <c r="B415" s="292" t="s">
        <v>878</v>
      </c>
      <c r="C415" s="199" t="s">
        <v>421</v>
      </c>
      <c r="D415" s="239">
        <v>0.82499999999999996</v>
      </c>
      <c r="E415" s="239">
        <v>0.86599999999999999</v>
      </c>
      <c r="F415" s="287" t="s">
        <v>455</v>
      </c>
      <c r="G415" s="218" t="s">
        <v>50</v>
      </c>
    </row>
    <row r="416" spans="1:7" ht="20.149999999999999" customHeight="1">
      <c r="A416" s="280" t="s">
        <v>393</v>
      </c>
      <c r="B416" s="293" t="s">
        <v>456</v>
      </c>
      <c r="C416" s="222" t="s">
        <v>457</v>
      </c>
      <c r="D416" s="294">
        <v>52</v>
      </c>
      <c r="E416" s="294">
        <v>48</v>
      </c>
      <c r="F416" s="279" t="s">
        <v>458</v>
      </c>
      <c r="G416" s="218" t="s">
        <v>47</v>
      </c>
    </row>
    <row r="417" spans="1:7" ht="20.149999999999999" customHeight="1">
      <c r="A417" s="280" t="s">
        <v>393</v>
      </c>
      <c r="B417" s="295" t="s">
        <v>456</v>
      </c>
      <c r="C417" s="199" t="s">
        <v>404</v>
      </c>
      <c r="D417" s="278">
        <v>0.56000000000000005</v>
      </c>
      <c r="E417" s="228">
        <v>0.61</v>
      </c>
      <c r="F417" s="228">
        <v>0.63</v>
      </c>
      <c r="G417" s="218" t="s">
        <v>50</v>
      </c>
    </row>
    <row r="418" spans="1:7" ht="20.149999999999999" customHeight="1">
      <c r="A418" s="280" t="s">
        <v>393</v>
      </c>
      <c r="B418" s="295" t="s">
        <v>456</v>
      </c>
      <c r="C418" s="199" t="s">
        <v>407</v>
      </c>
      <c r="D418" s="278">
        <v>0.42</v>
      </c>
      <c r="E418" s="228">
        <v>0.35</v>
      </c>
      <c r="F418" s="228">
        <v>0.31</v>
      </c>
      <c r="G418" s="218" t="s">
        <v>50</v>
      </c>
    </row>
    <row r="419" spans="1:7" ht="20.149999999999999" customHeight="1">
      <c r="A419" s="280" t="s">
        <v>393</v>
      </c>
      <c r="B419" s="295" t="s">
        <v>456</v>
      </c>
      <c r="C419" s="199" t="s">
        <v>459</v>
      </c>
      <c r="D419" s="278" t="s">
        <v>93</v>
      </c>
      <c r="E419" s="228">
        <v>0.02</v>
      </c>
      <c r="F419" s="239" t="s">
        <v>93</v>
      </c>
      <c r="G419" s="218" t="s">
        <v>50</v>
      </c>
    </row>
    <row r="420" spans="1:7" ht="20.149999999999999" customHeight="1">
      <c r="A420" s="280" t="s">
        <v>393</v>
      </c>
      <c r="B420" s="295" t="s">
        <v>456</v>
      </c>
      <c r="C420" s="222" t="s">
        <v>460</v>
      </c>
      <c r="D420" s="294">
        <v>85000</v>
      </c>
      <c r="E420" s="294">
        <v>74000</v>
      </c>
      <c r="F420" s="279" t="s">
        <v>461</v>
      </c>
      <c r="G420" s="218" t="s">
        <v>47</v>
      </c>
    </row>
    <row r="421" spans="1:7" ht="20.149999999999999" customHeight="1">
      <c r="A421" s="280" t="s">
        <v>393</v>
      </c>
      <c r="B421" s="296" t="s">
        <v>462</v>
      </c>
      <c r="C421" s="233" t="s">
        <v>463</v>
      </c>
      <c r="D421" s="294">
        <v>2500</v>
      </c>
      <c r="E421" s="288">
        <v>2000</v>
      </c>
      <c r="F421" s="279" t="s">
        <v>464</v>
      </c>
      <c r="G421" s="218" t="s">
        <v>47</v>
      </c>
    </row>
    <row r="422" spans="1:7" ht="20.149999999999999" customHeight="1">
      <c r="A422" s="280" t="s">
        <v>393</v>
      </c>
      <c r="B422" s="297" t="s">
        <v>462</v>
      </c>
      <c r="C422" s="234" t="s">
        <v>465</v>
      </c>
      <c r="D422" s="228">
        <v>0.71</v>
      </c>
      <c r="E422" s="239">
        <v>0.67</v>
      </c>
      <c r="F422" s="239">
        <v>0.53</v>
      </c>
      <c r="G422" s="218" t="s">
        <v>50</v>
      </c>
    </row>
    <row r="423" spans="1:7" ht="27" customHeight="1">
      <c r="A423" s="280" t="s">
        <v>393</v>
      </c>
      <c r="B423" s="298" t="s">
        <v>466</v>
      </c>
      <c r="C423" s="222" t="s">
        <v>467</v>
      </c>
      <c r="D423" s="278">
        <v>0.56999999999999995</v>
      </c>
      <c r="E423" s="239">
        <v>0.5</v>
      </c>
      <c r="F423" s="239">
        <v>0.49</v>
      </c>
      <c r="G423" s="218" t="s">
        <v>50</v>
      </c>
    </row>
    <row r="424" spans="1:7" ht="20.149999999999999" customHeight="1">
      <c r="A424" s="280" t="s">
        <v>393</v>
      </c>
      <c r="B424" s="299" t="s">
        <v>466</v>
      </c>
      <c r="C424" s="234" t="s">
        <v>468</v>
      </c>
      <c r="D424" s="278">
        <v>0.93859999999999999</v>
      </c>
      <c r="E424" s="239">
        <v>0.85699999999999998</v>
      </c>
      <c r="F424" s="239">
        <v>0.89</v>
      </c>
      <c r="G424" s="218" t="s">
        <v>50</v>
      </c>
    </row>
    <row r="425" spans="1:7" ht="20.149999999999999" customHeight="1">
      <c r="A425" s="280" t="s">
        <v>393</v>
      </c>
      <c r="B425" s="300" t="s">
        <v>469</v>
      </c>
      <c r="C425" s="222" t="s">
        <v>470</v>
      </c>
      <c r="D425" s="294">
        <v>54343</v>
      </c>
      <c r="E425" s="288">
        <v>28940</v>
      </c>
      <c r="F425" s="279" t="s">
        <v>471</v>
      </c>
      <c r="G425" s="218" t="s">
        <v>47</v>
      </c>
    </row>
    <row r="426" spans="1:7" ht="20.149999999999999" customHeight="1">
      <c r="A426" s="280" t="s">
        <v>393</v>
      </c>
      <c r="B426" s="301" t="s">
        <v>469</v>
      </c>
      <c r="C426" s="234" t="s">
        <v>472</v>
      </c>
      <c r="D426" s="294">
        <v>39250</v>
      </c>
      <c r="E426" s="288">
        <v>14716</v>
      </c>
      <c r="F426" s="279" t="s">
        <v>473</v>
      </c>
      <c r="G426" s="218" t="s">
        <v>47</v>
      </c>
    </row>
    <row r="427" spans="1:7" ht="20.149999999999999" customHeight="1">
      <c r="A427" s="280" t="s">
        <v>393</v>
      </c>
      <c r="B427" s="301" t="s">
        <v>469</v>
      </c>
      <c r="C427" s="234" t="s">
        <v>474</v>
      </c>
      <c r="D427" s="228">
        <v>0.72</v>
      </c>
      <c r="E427" s="239">
        <v>0.51</v>
      </c>
      <c r="F427" s="278" t="s">
        <v>475</v>
      </c>
      <c r="G427" s="218" t="s">
        <v>50</v>
      </c>
    </row>
    <row r="428" spans="1:7" ht="20.149999999999999" customHeight="1">
      <c r="A428" s="280" t="s">
        <v>393</v>
      </c>
      <c r="B428" s="301" t="s">
        <v>469</v>
      </c>
      <c r="C428" s="302" t="s">
        <v>402</v>
      </c>
      <c r="D428" s="294">
        <v>15391</v>
      </c>
      <c r="E428" s="288">
        <v>6372</v>
      </c>
      <c r="F428" s="279" t="s">
        <v>476</v>
      </c>
      <c r="G428" s="218" t="s">
        <v>47</v>
      </c>
    </row>
    <row r="429" spans="1:7" ht="20.149999999999999" customHeight="1">
      <c r="A429" s="280" t="s">
        <v>393</v>
      </c>
      <c r="B429" s="301" t="s">
        <v>469</v>
      </c>
      <c r="C429" s="302" t="s">
        <v>404</v>
      </c>
      <c r="D429" s="294">
        <v>23859</v>
      </c>
      <c r="E429" s="288">
        <v>8344</v>
      </c>
      <c r="F429" s="279" t="s">
        <v>477</v>
      </c>
      <c r="G429" s="218" t="s">
        <v>47</v>
      </c>
    </row>
    <row r="430" spans="1:7" ht="20.149999999999999" customHeight="1">
      <c r="A430" s="280" t="s">
        <v>393</v>
      </c>
      <c r="B430" s="304" t="s">
        <v>469</v>
      </c>
      <c r="C430" s="234" t="s">
        <v>478</v>
      </c>
      <c r="D430" s="294">
        <v>15093</v>
      </c>
      <c r="E430" s="288">
        <v>14224</v>
      </c>
      <c r="F430" s="279" t="s">
        <v>425</v>
      </c>
      <c r="G430" s="218" t="s">
        <v>47</v>
      </c>
    </row>
    <row r="431" spans="1:7" ht="20.149999999999999" customHeight="1">
      <c r="A431" s="305" t="s">
        <v>393</v>
      </c>
      <c r="B431" s="574" t="s">
        <v>479</v>
      </c>
      <c r="C431" s="307" t="s">
        <v>474</v>
      </c>
      <c r="D431" s="308">
        <v>0.73799999999999999</v>
      </c>
      <c r="E431" s="308">
        <v>0.54800000000000004</v>
      </c>
      <c r="F431" s="309" t="s">
        <v>480</v>
      </c>
      <c r="G431" s="218" t="s">
        <v>50</v>
      </c>
    </row>
    <row r="432" spans="1:7" ht="20.149999999999999" customHeight="1">
      <c r="A432" s="551" t="s">
        <v>481</v>
      </c>
      <c r="B432" s="271"/>
      <c r="C432" s="311"/>
      <c r="D432" s="312"/>
      <c r="E432" s="312"/>
      <c r="F432" s="312"/>
      <c r="G432" s="274"/>
    </row>
    <row r="433" spans="1:7" ht="29.15" customHeight="1">
      <c r="A433" s="313" t="s">
        <v>481</v>
      </c>
      <c r="B433" s="314" t="s">
        <v>482</v>
      </c>
      <c r="C433" s="222" t="s">
        <v>483</v>
      </c>
      <c r="D433" s="278">
        <v>0.88</v>
      </c>
      <c r="E433" s="278">
        <v>0.89</v>
      </c>
      <c r="F433" s="315">
        <v>0.87</v>
      </c>
      <c r="G433" s="218" t="s">
        <v>50</v>
      </c>
    </row>
    <row r="434" spans="1:7" ht="20.149999999999999" customHeight="1">
      <c r="A434" s="316" t="s">
        <v>481</v>
      </c>
      <c r="B434" s="317" t="s">
        <v>482</v>
      </c>
      <c r="C434" s="222" t="s">
        <v>484</v>
      </c>
      <c r="D434" s="278">
        <v>0.71</v>
      </c>
      <c r="E434" s="278">
        <v>0.83</v>
      </c>
      <c r="F434" s="315">
        <v>0.85</v>
      </c>
      <c r="G434" s="218" t="s">
        <v>50</v>
      </c>
    </row>
    <row r="435" spans="1:7" ht="20.149999999999999" customHeight="1">
      <c r="A435" s="316" t="s">
        <v>481</v>
      </c>
      <c r="B435" s="319" t="s">
        <v>485</v>
      </c>
      <c r="C435" s="199" t="s">
        <v>404</v>
      </c>
      <c r="D435" s="278">
        <v>0.87</v>
      </c>
      <c r="E435" s="228">
        <v>0.88</v>
      </c>
      <c r="F435" s="315">
        <v>0.87</v>
      </c>
      <c r="G435" s="218" t="s">
        <v>50</v>
      </c>
    </row>
    <row r="436" spans="1:7" ht="20.149999999999999" customHeight="1">
      <c r="A436" s="316" t="s">
        <v>481</v>
      </c>
      <c r="B436" s="320" t="s">
        <v>485</v>
      </c>
      <c r="C436" s="199" t="s">
        <v>402</v>
      </c>
      <c r="D436" s="278">
        <v>0.89</v>
      </c>
      <c r="E436" s="228">
        <v>0.9</v>
      </c>
      <c r="F436" s="315">
        <v>0.88</v>
      </c>
      <c r="G436" s="218" t="s">
        <v>50</v>
      </c>
    </row>
    <row r="437" spans="1:7" ht="20.149999999999999" customHeight="1">
      <c r="A437" s="316" t="s">
        <v>481</v>
      </c>
      <c r="B437" s="319" t="s">
        <v>486</v>
      </c>
      <c r="C437" s="321" t="s">
        <v>487</v>
      </c>
      <c r="D437" s="322">
        <v>0.88</v>
      </c>
      <c r="E437" s="228">
        <v>0.91</v>
      </c>
      <c r="F437" s="315">
        <v>0.91</v>
      </c>
      <c r="G437" s="218" t="s">
        <v>50</v>
      </c>
    </row>
    <row r="438" spans="1:7" ht="20.149999999999999" customHeight="1">
      <c r="A438" s="316" t="s">
        <v>481</v>
      </c>
      <c r="B438" s="323" t="s">
        <v>486</v>
      </c>
      <c r="C438" s="321" t="s">
        <v>488</v>
      </c>
      <c r="D438" s="322">
        <v>0.88</v>
      </c>
      <c r="E438" s="228">
        <v>0.89</v>
      </c>
      <c r="F438" s="315">
        <v>0.88</v>
      </c>
      <c r="G438" s="218" t="s">
        <v>50</v>
      </c>
    </row>
    <row r="439" spans="1:7" ht="20.149999999999999" customHeight="1">
      <c r="A439" s="316" t="s">
        <v>481</v>
      </c>
      <c r="B439" s="323" t="s">
        <v>486</v>
      </c>
      <c r="C439" s="321" t="s">
        <v>489</v>
      </c>
      <c r="D439" s="322">
        <v>0.87</v>
      </c>
      <c r="E439" s="228">
        <v>0.88</v>
      </c>
      <c r="F439" s="315">
        <v>0.87</v>
      </c>
      <c r="G439" s="218" t="s">
        <v>50</v>
      </c>
    </row>
    <row r="440" spans="1:7" ht="20.149999999999999" customHeight="1">
      <c r="A440" s="316" t="s">
        <v>481</v>
      </c>
      <c r="B440" s="320" t="s">
        <v>486</v>
      </c>
      <c r="C440" s="321" t="s">
        <v>490</v>
      </c>
      <c r="D440" s="324" t="s">
        <v>93</v>
      </c>
      <c r="E440" s="228">
        <v>0.91</v>
      </c>
      <c r="F440" s="315">
        <v>0.89</v>
      </c>
      <c r="G440" s="218" t="s">
        <v>50</v>
      </c>
    </row>
    <row r="441" spans="1:7" ht="20.149999999999999" customHeight="1">
      <c r="A441" s="316" t="s">
        <v>481</v>
      </c>
      <c r="B441" s="319" t="s">
        <v>491</v>
      </c>
      <c r="C441" s="321" t="s">
        <v>492</v>
      </c>
      <c r="D441" s="278">
        <v>0.89</v>
      </c>
      <c r="E441" s="228">
        <v>0.89</v>
      </c>
      <c r="F441" s="315">
        <v>0.89</v>
      </c>
      <c r="G441" s="218" t="s">
        <v>50</v>
      </c>
    </row>
    <row r="442" spans="1:7" ht="20.149999999999999" customHeight="1">
      <c r="A442" s="316" t="s">
        <v>481</v>
      </c>
      <c r="B442" s="325" t="s">
        <v>491</v>
      </c>
      <c r="C442" s="321" t="s">
        <v>493</v>
      </c>
      <c r="D442" s="326">
        <v>0.88</v>
      </c>
      <c r="E442" s="327">
        <v>0.89</v>
      </c>
      <c r="F442" s="328">
        <v>0.87</v>
      </c>
      <c r="G442" s="218" t="s">
        <v>50</v>
      </c>
    </row>
    <row r="443" spans="1:7" ht="20.149999999999999" customHeight="1">
      <c r="A443" s="316" t="s">
        <v>481</v>
      </c>
      <c r="B443" s="329" t="s">
        <v>494</v>
      </c>
      <c r="C443" s="330" t="s">
        <v>495</v>
      </c>
      <c r="D443" s="331">
        <v>80</v>
      </c>
      <c r="E443" s="331">
        <v>88</v>
      </c>
      <c r="F443" s="332">
        <v>82</v>
      </c>
      <c r="G443" s="218" t="s">
        <v>496</v>
      </c>
    </row>
    <row r="444" spans="1:7" ht="20.149999999999999" customHeight="1">
      <c r="A444" s="316" t="s">
        <v>481</v>
      </c>
      <c r="B444" s="333" t="s">
        <v>497</v>
      </c>
      <c r="C444" s="222" t="s">
        <v>498</v>
      </c>
      <c r="D444" s="181">
        <v>61988</v>
      </c>
      <c r="E444" s="181">
        <v>73285</v>
      </c>
      <c r="F444" s="93">
        <v>72952</v>
      </c>
      <c r="G444" s="218" t="s">
        <v>47</v>
      </c>
    </row>
    <row r="445" spans="1:7" ht="20.149999999999999" customHeight="1">
      <c r="A445" s="316" t="s">
        <v>481</v>
      </c>
      <c r="B445" s="333" t="s">
        <v>497</v>
      </c>
      <c r="C445" s="199" t="s">
        <v>499</v>
      </c>
      <c r="D445" s="278">
        <v>0.84</v>
      </c>
      <c r="E445" s="278">
        <v>0.89</v>
      </c>
      <c r="F445" s="315">
        <v>0.85</v>
      </c>
      <c r="G445" s="218" t="s">
        <v>50</v>
      </c>
    </row>
    <row r="446" spans="1:7" ht="20.149999999999999" customHeight="1">
      <c r="A446" s="316" t="s">
        <v>481</v>
      </c>
      <c r="B446" s="333" t="s">
        <v>497</v>
      </c>
      <c r="C446" s="199" t="s">
        <v>500</v>
      </c>
      <c r="D446" s="278">
        <v>0.13</v>
      </c>
      <c r="E446" s="278">
        <v>0.09</v>
      </c>
      <c r="F446" s="315">
        <v>0.12</v>
      </c>
      <c r="G446" s="218" t="s">
        <v>50</v>
      </c>
    </row>
    <row r="447" spans="1:7" ht="20.149999999999999" customHeight="1">
      <c r="A447" s="316" t="s">
        <v>481</v>
      </c>
      <c r="B447" s="334" t="s">
        <v>497</v>
      </c>
      <c r="C447" s="335" t="s">
        <v>501</v>
      </c>
      <c r="D447" s="336">
        <v>0.03</v>
      </c>
      <c r="E447" s="336">
        <v>0.02</v>
      </c>
      <c r="F447" s="337">
        <v>0.03</v>
      </c>
      <c r="G447" s="218" t="s">
        <v>50</v>
      </c>
    </row>
    <row r="448" spans="1:7" ht="20.149999999999999" customHeight="1">
      <c r="A448" s="551" t="s">
        <v>502</v>
      </c>
      <c r="B448" s="339"/>
      <c r="C448" s="272"/>
      <c r="D448" s="273"/>
      <c r="E448" s="273"/>
      <c r="F448" s="273"/>
      <c r="G448" s="274"/>
    </row>
    <row r="449" spans="1:7" ht="20.149999999999999" customHeight="1">
      <c r="A449" s="340" t="s">
        <v>502</v>
      </c>
      <c r="B449" s="341" t="s">
        <v>503</v>
      </c>
      <c r="C449" s="223" t="s">
        <v>504</v>
      </c>
      <c r="D449" s="342">
        <v>2200000</v>
      </c>
      <c r="E449" s="342">
        <v>2419298</v>
      </c>
      <c r="F449" s="342">
        <v>2994323</v>
      </c>
      <c r="G449" s="218" t="s">
        <v>47</v>
      </c>
    </row>
    <row r="450" spans="1:7" ht="20.149999999999999" customHeight="1">
      <c r="A450" s="343" t="s">
        <v>502</v>
      </c>
      <c r="B450" s="323" t="s">
        <v>505</v>
      </c>
      <c r="C450" s="199" t="s">
        <v>880</v>
      </c>
      <c r="D450" s="344">
        <f>8.6%*D449</f>
        <v>189199.99999999997</v>
      </c>
      <c r="E450" s="344">
        <v>254618</v>
      </c>
      <c r="F450" s="345">
        <v>175231</v>
      </c>
      <c r="G450" s="218" t="s">
        <v>47</v>
      </c>
    </row>
    <row r="451" spans="1:7" ht="20.149999999999999" customHeight="1">
      <c r="A451" s="343" t="s">
        <v>502</v>
      </c>
      <c r="B451" s="323" t="s">
        <v>505</v>
      </c>
      <c r="C451" s="199" t="s">
        <v>506</v>
      </c>
      <c r="D451" s="344">
        <f>91.4%*D449</f>
        <v>2010800</v>
      </c>
      <c r="E451" s="344">
        <v>2164680</v>
      </c>
      <c r="F451" s="345">
        <v>2819092</v>
      </c>
      <c r="G451" s="218" t="s">
        <v>47</v>
      </c>
    </row>
    <row r="452" spans="1:7" ht="20.149999999999999" customHeight="1">
      <c r="A452" s="343" t="s">
        <v>502</v>
      </c>
      <c r="B452" s="323" t="s">
        <v>505</v>
      </c>
      <c r="C452" s="222" t="s">
        <v>507</v>
      </c>
      <c r="D452" s="344">
        <f>96.7%*D272</f>
        <v>88077.261000000013</v>
      </c>
      <c r="E452" s="344">
        <v>99327</v>
      </c>
      <c r="F452" s="345">
        <v>90097</v>
      </c>
      <c r="G452" s="218" t="s">
        <v>47</v>
      </c>
    </row>
    <row r="453" spans="1:7" ht="20.149999999999999" customHeight="1">
      <c r="A453" s="343" t="s">
        <v>502</v>
      </c>
      <c r="B453" s="320" t="s">
        <v>505</v>
      </c>
      <c r="C453" s="199" t="s">
        <v>508</v>
      </c>
      <c r="D453" s="344">
        <v>26</v>
      </c>
      <c r="E453" s="344">
        <f>(E449/E452)</f>
        <v>24.356901950124335</v>
      </c>
      <c r="F453" s="345">
        <f>(F449/F452)</f>
        <v>33.234436218742026</v>
      </c>
      <c r="G453" s="218" t="s">
        <v>121</v>
      </c>
    </row>
    <row r="454" spans="1:7" ht="20.149999999999999" customHeight="1">
      <c r="A454" s="343" t="s">
        <v>502</v>
      </c>
      <c r="B454" s="346" t="s">
        <v>509</v>
      </c>
      <c r="C454" s="222" t="s">
        <v>510</v>
      </c>
      <c r="D454" s="344">
        <f>(D455*D452)/1000000</f>
        <v>109.02907984668003</v>
      </c>
      <c r="E454" s="344">
        <f>(E455*E452)/1000000</f>
        <v>156.00000638999998</v>
      </c>
      <c r="F454" s="345">
        <v>119.8</v>
      </c>
      <c r="G454" s="218" t="s">
        <v>52</v>
      </c>
    </row>
    <row r="455" spans="1:7" ht="20.149999999999999" customHeight="1">
      <c r="A455" s="343" t="s">
        <v>502</v>
      </c>
      <c r="B455" s="99" t="s">
        <v>509</v>
      </c>
      <c r="C455" s="199" t="s">
        <v>511</v>
      </c>
      <c r="D455" s="345">
        <v>1237.8800000000001</v>
      </c>
      <c r="E455" s="345">
        <v>1570.57</v>
      </c>
      <c r="F455" s="345">
        <v>1329.6780136963496</v>
      </c>
      <c r="G455" s="218" t="s">
        <v>512</v>
      </c>
    </row>
    <row r="456" spans="1:7" ht="20.149999999999999" customHeight="1">
      <c r="A456" s="343" t="s">
        <v>502</v>
      </c>
      <c r="B456" s="347" t="s">
        <v>513</v>
      </c>
      <c r="C456" s="222" t="s">
        <v>514</v>
      </c>
      <c r="D456" s="345">
        <v>536</v>
      </c>
      <c r="E456" s="345">
        <v>1264.68</v>
      </c>
      <c r="F456" s="345">
        <v>1349.8879999999999</v>
      </c>
      <c r="G456" s="218" t="s">
        <v>515</v>
      </c>
    </row>
    <row r="457" spans="1:7" ht="20.149999999999999" customHeight="1">
      <c r="A457" s="343" t="s">
        <v>502</v>
      </c>
      <c r="B457" s="348" t="s">
        <v>513</v>
      </c>
      <c r="C457" s="199" t="s">
        <v>516</v>
      </c>
      <c r="D457" s="349">
        <v>11</v>
      </c>
      <c r="E457" s="349">
        <v>12.7</v>
      </c>
      <c r="F457" s="349">
        <v>15</v>
      </c>
      <c r="G457" s="218" t="s">
        <v>517</v>
      </c>
    </row>
    <row r="458" spans="1:7" ht="29.5" customHeight="1">
      <c r="A458" s="343" t="s">
        <v>502</v>
      </c>
      <c r="B458" s="350" t="s">
        <v>879</v>
      </c>
      <c r="C458" s="199" t="s">
        <v>419</v>
      </c>
      <c r="D458" s="349">
        <v>8.4910569105691049</v>
      </c>
      <c r="E458" s="349">
        <v>11.9</v>
      </c>
      <c r="F458" s="349">
        <v>13.86347182876928</v>
      </c>
      <c r="G458" s="218" t="s">
        <v>517</v>
      </c>
    </row>
    <row r="459" spans="1:7" ht="20.149999999999999" customHeight="1">
      <c r="A459" s="343" t="s">
        <v>502</v>
      </c>
      <c r="B459" s="351" t="s">
        <v>879</v>
      </c>
      <c r="C459" s="199" t="s">
        <v>518</v>
      </c>
      <c r="D459" s="349">
        <v>11.472413625776397</v>
      </c>
      <c r="E459" s="349">
        <v>13</v>
      </c>
      <c r="F459" s="349">
        <v>15.069416498993963</v>
      </c>
      <c r="G459" s="218" t="s">
        <v>517</v>
      </c>
    </row>
    <row r="460" spans="1:7" ht="20.149999999999999" customHeight="1">
      <c r="A460" s="343" t="s">
        <v>502</v>
      </c>
      <c r="B460" s="348" t="s">
        <v>879</v>
      </c>
      <c r="C460" s="199" t="s">
        <v>519</v>
      </c>
      <c r="D460" s="349">
        <v>6.181451612903226</v>
      </c>
      <c r="E460" s="349">
        <v>11.2</v>
      </c>
      <c r="F460" s="349">
        <v>15.921958423264796</v>
      </c>
      <c r="G460" s="218" t="s">
        <v>517</v>
      </c>
    </row>
    <row r="461" spans="1:7" ht="20.149999999999999" customHeight="1">
      <c r="A461" s="343" t="s">
        <v>502</v>
      </c>
      <c r="B461" s="350" t="s">
        <v>520</v>
      </c>
      <c r="C461" s="199" t="s">
        <v>402</v>
      </c>
      <c r="D461" s="352">
        <v>12.042329683967909</v>
      </c>
      <c r="E461" s="353">
        <v>12</v>
      </c>
      <c r="F461" s="354">
        <v>16.084283338066452</v>
      </c>
      <c r="G461" s="218" t="s">
        <v>517</v>
      </c>
    </row>
    <row r="462" spans="1:7" ht="20.149999999999999" customHeight="1">
      <c r="A462" s="343" t="s">
        <v>502</v>
      </c>
      <c r="B462" s="348" t="s">
        <v>520</v>
      </c>
      <c r="C462" s="199" t="s">
        <v>404</v>
      </c>
      <c r="D462" s="352">
        <v>10.000925894173726</v>
      </c>
      <c r="E462" s="353">
        <v>13</v>
      </c>
      <c r="F462" s="354">
        <v>13.651437535233706</v>
      </c>
      <c r="G462" s="218" t="s">
        <v>517</v>
      </c>
    </row>
    <row r="463" spans="1:7" ht="20.149999999999999" customHeight="1">
      <c r="A463" s="343" t="s">
        <v>502</v>
      </c>
      <c r="B463" s="350" t="s">
        <v>521</v>
      </c>
      <c r="C463" s="199" t="s">
        <v>409</v>
      </c>
      <c r="D463" s="349">
        <v>10.548683171283058</v>
      </c>
      <c r="E463" s="349">
        <v>12.39</v>
      </c>
      <c r="F463" s="354">
        <v>14.465636600782583</v>
      </c>
      <c r="G463" s="218" t="s">
        <v>517</v>
      </c>
    </row>
    <row r="464" spans="1:7" ht="20.149999999999999" customHeight="1">
      <c r="A464" s="343" t="s">
        <v>502</v>
      </c>
      <c r="B464" s="351" t="s">
        <v>521</v>
      </c>
      <c r="C464" s="199" t="s">
        <v>407</v>
      </c>
      <c r="D464" s="349">
        <v>12.006252968181098</v>
      </c>
      <c r="E464" s="349">
        <v>14.12</v>
      </c>
      <c r="F464" s="354">
        <v>16.451353874883285</v>
      </c>
      <c r="G464" s="218" t="s">
        <v>517</v>
      </c>
    </row>
    <row r="465" spans="1:7" ht="20.149999999999999" customHeight="1">
      <c r="A465" s="343" t="s">
        <v>502</v>
      </c>
      <c r="B465" s="351" t="s">
        <v>521</v>
      </c>
      <c r="C465" s="199" t="s">
        <v>411</v>
      </c>
      <c r="D465" s="349">
        <v>11.227272727272727</v>
      </c>
      <c r="E465" s="349">
        <v>11.02</v>
      </c>
      <c r="F465" s="354">
        <v>12.593465909090909</v>
      </c>
      <c r="G465" s="218" t="s">
        <v>517</v>
      </c>
    </row>
    <row r="466" spans="1:7" ht="20.149999999999999" customHeight="1">
      <c r="A466" s="343" t="s">
        <v>502</v>
      </c>
      <c r="B466" s="355" t="s">
        <v>522</v>
      </c>
      <c r="C466" s="199" t="s">
        <v>413</v>
      </c>
      <c r="D466" s="356" t="s">
        <v>93</v>
      </c>
      <c r="E466" s="357" t="s">
        <v>93</v>
      </c>
      <c r="F466" s="349">
        <v>17.3716148445336</v>
      </c>
      <c r="G466" s="218" t="s">
        <v>47</v>
      </c>
    </row>
    <row r="467" spans="1:7" ht="20.149999999999999" customHeight="1">
      <c r="A467" s="343" t="s">
        <v>502</v>
      </c>
      <c r="B467" s="94" t="s">
        <v>522</v>
      </c>
      <c r="C467" s="199" t="s">
        <v>523</v>
      </c>
      <c r="D467" s="356" t="s">
        <v>93</v>
      </c>
      <c r="E467" s="357" t="s">
        <v>93</v>
      </c>
      <c r="F467" s="349">
        <v>13.721049314636836</v>
      </c>
      <c r="G467" s="218" t="s">
        <v>47</v>
      </c>
    </row>
    <row r="468" spans="1:7" ht="20.149999999999999" customHeight="1">
      <c r="A468" s="343" t="s">
        <v>502</v>
      </c>
      <c r="B468" s="94" t="s">
        <v>522</v>
      </c>
      <c r="C468" s="199" t="s">
        <v>417</v>
      </c>
      <c r="D468" s="356" t="s">
        <v>93</v>
      </c>
      <c r="E468" s="357" t="s">
        <v>93</v>
      </c>
      <c r="F468" s="349">
        <v>8.6573344998541852</v>
      </c>
      <c r="G468" s="218" t="s">
        <v>47</v>
      </c>
    </row>
    <row r="469" spans="1:7" ht="20.149999999999999" customHeight="1">
      <c r="A469" s="343" t="s">
        <v>502</v>
      </c>
      <c r="B469" s="570" t="s">
        <v>524</v>
      </c>
      <c r="C469" s="199" t="s">
        <v>525</v>
      </c>
      <c r="D469" s="356" t="s">
        <v>93</v>
      </c>
      <c r="E469" s="344">
        <v>7737</v>
      </c>
      <c r="F469" s="345">
        <v>8803</v>
      </c>
      <c r="G469" s="218" t="s">
        <v>47</v>
      </c>
    </row>
    <row r="470" spans="1:7" ht="20.149999999999999" customHeight="1">
      <c r="A470" s="343" t="s">
        <v>502</v>
      </c>
      <c r="B470" s="572" t="s">
        <v>524</v>
      </c>
      <c r="C470" s="199" t="s">
        <v>526</v>
      </c>
      <c r="D470" s="356" t="s">
        <v>93</v>
      </c>
      <c r="E470" s="344">
        <v>77434</v>
      </c>
      <c r="F470" s="345">
        <v>68586</v>
      </c>
      <c r="G470" s="218" t="s">
        <v>47</v>
      </c>
    </row>
    <row r="471" spans="1:7" ht="20.149999999999999" customHeight="1">
      <c r="A471" s="343" t="s">
        <v>502</v>
      </c>
      <c r="B471" s="569" t="s">
        <v>524</v>
      </c>
      <c r="C471" s="199" t="s">
        <v>419</v>
      </c>
      <c r="D471" s="356" t="s">
        <v>93</v>
      </c>
      <c r="E471" s="344">
        <v>14156</v>
      </c>
      <c r="F471" s="345">
        <v>12708</v>
      </c>
      <c r="G471" s="218" t="s">
        <v>47</v>
      </c>
    </row>
    <row r="472" spans="1:7" ht="20.149999999999999" customHeight="1">
      <c r="A472" s="343" t="s">
        <v>502</v>
      </c>
      <c r="B472" s="571" t="s">
        <v>527</v>
      </c>
      <c r="C472" s="202" t="s">
        <v>404</v>
      </c>
      <c r="D472" s="356" t="s">
        <v>93</v>
      </c>
      <c r="E472" s="357" t="s">
        <v>93</v>
      </c>
      <c r="F472" s="345">
        <v>49298</v>
      </c>
      <c r="G472" s="218" t="s">
        <v>47</v>
      </c>
    </row>
    <row r="473" spans="1:7" ht="20.149999999999999" customHeight="1">
      <c r="A473" s="343" t="s">
        <v>502</v>
      </c>
      <c r="B473" s="573" t="s">
        <v>527</v>
      </c>
      <c r="C473" s="582" t="s">
        <v>402</v>
      </c>
      <c r="D473" s="580" t="s">
        <v>93</v>
      </c>
      <c r="E473" s="357" t="s">
        <v>93</v>
      </c>
      <c r="F473" s="345">
        <v>40799</v>
      </c>
      <c r="G473" s="218" t="s">
        <v>47</v>
      </c>
    </row>
    <row r="474" spans="1:7" ht="20.149999999999999" customHeight="1">
      <c r="A474" s="343" t="s">
        <v>502</v>
      </c>
      <c r="B474" s="570" t="s">
        <v>528</v>
      </c>
      <c r="C474" s="581" t="s">
        <v>409</v>
      </c>
      <c r="D474" s="356" t="s">
        <v>93</v>
      </c>
      <c r="E474" s="357" t="s">
        <v>93</v>
      </c>
      <c r="F474" s="345">
        <v>59802</v>
      </c>
      <c r="G474" s="218" t="s">
        <v>47</v>
      </c>
    </row>
    <row r="475" spans="1:7" ht="20.149999999999999" customHeight="1">
      <c r="A475" s="343" t="s">
        <v>502</v>
      </c>
      <c r="B475" s="572" t="s">
        <v>528</v>
      </c>
      <c r="C475" s="202" t="s">
        <v>407</v>
      </c>
      <c r="D475" s="356" t="s">
        <v>93</v>
      </c>
      <c r="E475" s="357" t="s">
        <v>93</v>
      </c>
      <c r="F475" s="345">
        <v>26775</v>
      </c>
      <c r="G475" s="218" t="s">
        <v>47</v>
      </c>
    </row>
    <row r="476" spans="1:7" ht="20.149999999999999" customHeight="1">
      <c r="A476" s="343" t="s">
        <v>502</v>
      </c>
      <c r="B476" s="573" t="s">
        <v>528</v>
      </c>
      <c r="C476" s="582" t="s">
        <v>529</v>
      </c>
      <c r="D476" s="580" t="s">
        <v>93</v>
      </c>
      <c r="E476" s="357" t="s">
        <v>93</v>
      </c>
      <c r="F476" s="345">
        <v>3520</v>
      </c>
      <c r="G476" s="218" t="s">
        <v>47</v>
      </c>
    </row>
    <row r="477" spans="1:7" ht="20.149999999999999" customHeight="1">
      <c r="A477" s="343" t="s">
        <v>502</v>
      </c>
      <c r="B477" s="570" t="s">
        <v>530</v>
      </c>
      <c r="C477" s="581" t="s">
        <v>413</v>
      </c>
      <c r="D477" s="356" t="s">
        <v>93</v>
      </c>
      <c r="E477" s="357" t="s">
        <v>93</v>
      </c>
      <c r="F477" s="345">
        <v>35892</v>
      </c>
      <c r="G477" s="218" t="s">
        <v>47</v>
      </c>
    </row>
    <row r="478" spans="1:7" ht="20.149999999999999" customHeight="1">
      <c r="A478" s="343" t="s">
        <v>502</v>
      </c>
      <c r="B478" s="572" t="s">
        <v>530</v>
      </c>
      <c r="C478" s="202" t="s">
        <v>523</v>
      </c>
      <c r="D478" s="356" t="s">
        <v>93</v>
      </c>
      <c r="E478" s="357" t="s">
        <v>93</v>
      </c>
      <c r="F478" s="345">
        <v>50776</v>
      </c>
      <c r="G478" s="218" t="s">
        <v>47</v>
      </c>
    </row>
    <row r="479" spans="1:7" ht="20.149999999999999" customHeight="1">
      <c r="A479" s="343" t="s">
        <v>502</v>
      </c>
      <c r="B479" s="573" t="s">
        <v>530</v>
      </c>
      <c r="C479" s="582" t="s">
        <v>417</v>
      </c>
      <c r="D479" s="580" t="s">
        <v>93</v>
      </c>
      <c r="E479" s="357" t="s">
        <v>93</v>
      </c>
      <c r="F479" s="345">
        <v>3429</v>
      </c>
      <c r="G479" s="218" t="s">
        <v>47</v>
      </c>
    </row>
    <row r="480" spans="1:7" ht="20.149999999999999" customHeight="1">
      <c r="A480" s="343" t="s">
        <v>502</v>
      </c>
      <c r="B480" s="570" t="s">
        <v>531</v>
      </c>
      <c r="C480" s="583" t="s">
        <v>532</v>
      </c>
      <c r="D480" s="344">
        <v>8208</v>
      </c>
      <c r="E480" s="344">
        <v>7928</v>
      </c>
      <c r="F480" s="345">
        <v>7946</v>
      </c>
      <c r="G480" s="218" t="s">
        <v>47</v>
      </c>
    </row>
    <row r="481" spans="1:7" ht="20.149999999999999" customHeight="1">
      <c r="A481" s="343" t="s">
        <v>502</v>
      </c>
      <c r="B481" s="572" t="s">
        <v>531</v>
      </c>
      <c r="C481" s="199" t="s">
        <v>533</v>
      </c>
      <c r="D481" s="344">
        <v>5500</v>
      </c>
      <c r="E481" s="344">
        <v>5500</v>
      </c>
      <c r="F481" s="345">
        <v>5500</v>
      </c>
      <c r="G481" s="218" t="s">
        <v>47</v>
      </c>
    </row>
    <row r="482" spans="1:7" ht="20.149999999999999" customHeight="1">
      <c r="A482" s="343" t="s">
        <v>502</v>
      </c>
      <c r="B482" s="572" t="s">
        <v>531</v>
      </c>
      <c r="C482" s="199" t="s">
        <v>534</v>
      </c>
      <c r="D482" s="344">
        <v>143</v>
      </c>
      <c r="E482" s="344">
        <v>109</v>
      </c>
      <c r="F482" s="345">
        <v>117</v>
      </c>
      <c r="G482" s="218" t="s">
        <v>47</v>
      </c>
    </row>
    <row r="483" spans="1:7" ht="20.149999999999999" customHeight="1">
      <c r="A483" s="343" t="s">
        <v>502</v>
      </c>
      <c r="B483" s="572" t="s">
        <v>531</v>
      </c>
      <c r="C483" s="202" t="s">
        <v>535</v>
      </c>
      <c r="D483" s="344">
        <v>376</v>
      </c>
      <c r="E483" s="344">
        <v>325</v>
      </c>
      <c r="F483" s="345">
        <v>416</v>
      </c>
      <c r="G483" s="218" t="s">
        <v>47</v>
      </c>
    </row>
    <row r="484" spans="1:7" ht="20.149999999999999" customHeight="1">
      <c r="A484" s="343" t="s">
        <v>502</v>
      </c>
      <c r="B484" s="573" t="s">
        <v>531</v>
      </c>
      <c r="C484" s="582" t="s">
        <v>536</v>
      </c>
      <c r="D484" s="584">
        <v>2189</v>
      </c>
      <c r="E484" s="359">
        <v>1994</v>
      </c>
      <c r="F484" s="360">
        <v>1913</v>
      </c>
      <c r="G484" s="218" t="s">
        <v>47</v>
      </c>
    </row>
    <row r="485" spans="1:7" ht="20.149999999999999" customHeight="1">
      <c r="A485" s="551" t="s">
        <v>22</v>
      </c>
      <c r="B485" s="271"/>
      <c r="C485" s="272"/>
      <c r="D485" s="273"/>
      <c r="E485" s="273"/>
      <c r="F485" s="273"/>
      <c r="G485" s="274"/>
    </row>
    <row r="486" spans="1:7" ht="20.149999999999999" customHeight="1">
      <c r="A486" s="313" t="s">
        <v>22</v>
      </c>
      <c r="B486" s="361" t="s">
        <v>537</v>
      </c>
      <c r="C486" s="362" t="s">
        <v>538</v>
      </c>
      <c r="D486" s="363">
        <v>28.2</v>
      </c>
      <c r="E486" s="363">
        <v>31.3</v>
      </c>
      <c r="F486" s="364">
        <v>32.4</v>
      </c>
      <c r="G486" s="218" t="s">
        <v>42</v>
      </c>
    </row>
    <row r="487" spans="1:7" ht="20.149999999999999" customHeight="1">
      <c r="A487" s="316" t="s">
        <v>22</v>
      </c>
      <c r="B487" s="365" t="s">
        <v>537</v>
      </c>
      <c r="C487" s="222" t="s">
        <v>539</v>
      </c>
      <c r="D487" s="366">
        <f>2705/1110</f>
        <v>2.4369369369369371</v>
      </c>
      <c r="E487" s="366">
        <f>2922/1212</f>
        <v>2.4108910891089108</v>
      </c>
      <c r="F487" s="366">
        <f>3055/1320</f>
        <v>2.3143939393939394</v>
      </c>
      <c r="G487" s="218" t="s">
        <v>540</v>
      </c>
    </row>
    <row r="488" spans="1:7" ht="20.149999999999999" customHeight="1">
      <c r="A488" s="316" t="s">
        <v>22</v>
      </c>
      <c r="B488" s="368" t="s">
        <v>541</v>
      </c>
      <c r="C488" s="199" t="s">
        <v>542</v>
      </c>
      <c r="D488" s="366">
        <v>1</v>
      </c>
      <c r="E488" s="366">
        <v>1</v>
      </c>
      <c r="F488" s="366">
        <v>1</v>
      </c>
      <c r="G488" s="218" t="s">
        <v>540</v>
      </c>
    </row>
    <row r="489" spans="1:7" ht="20.149999999999999" customHeight="1">
      <c r="A489" s="316" t="s">
        <v>22</v>
      </c>
      <c r="B489" s="370" t="s">
        <v>541</v>
      </c>
      <c r="C489" s="199" t="s">
        <v>543</v>
      </c>
      <c r="D489" s="366">
        <v>0.93</v>
      </c>
      <c r="E489" s="366">
        <v>0.93</v>
      </c>
      <c r="F489" s="366">
        <v>0.92</v>
      </c>
      <c r="G489" s="218" t="s">
        <v>540</v>
      </c>
    </row>
    <row r="490" spans="1:7" ht="20.149999999999999" customHeight="1">
      <c r="A490" s="316" t="s">
        <v>22</v>
      </c>
      <c r="B490" s="370" t="s">
        <v>541</v>
      </c>
      <c r="C490" s="199" t="s">
        <v>544</v>
      </c>
      <c r="D490" s="366">
        <v>0.94</v>
      </c>
      <c r="E490" s="366">
        <v>0.95</v>
      </c>
      <c r="F490" s="366">
        <v>0.95</v>
      </c>
      <c r="G490" s="218" t="s">
        <v>540</v>
      </c>
    </row>
    <row r="491" spans="1:7" ht="20.149999999999999" customHeight="1">
      <c r="A491" s="316" t="s">
        <v>22</v>
      </c>
      <c r="B491" s="370" t="s">
        <v>541</v>
      </c>
      <c r="C491" s="199" t="s">
        <v>545</v>
      </c>
      <c r="D491" s="366">
        <v>0.86</v>
      </c>
      <c r="E491" s="366">
        <v>0.84</v>
      </c>
      <c r="F491" s="366">
        <v>0.84</v>
      </c>
      <c r="G491" s="218" t="s">
        <v>540</v>
      </c>
    </row>
    <row r="492" spans="1:7" ht="20.149999999999999" customHeight="1">
      <c r="A492" s="316" t="s">
        <v>22</v>
      </c>
      <c r="B492" s="370" t="s">
        <v>541</v>
      </c>
      <c r="C492" s="199" t="s">
        <v>337</v>
      </c>
      <c r="D492" s="366">
        <v>0.8</v>
      </c>
      <c r="E492" s="366">
        <v>0.82</v>
      </c>
      <c r="F492" s="366">
        <v>0.84</v>
      </c>
      <c r="G492" s="218" t="s">
        <v>540</v>
      </c>
    </row>
    <row r="493" spans="1:7" ht="20.149999999999999" customHeight="1">
      <c r="A493" s="316" t="s">
        <v>22</v>
      </c>
      <c r="B493" s="370" t="s">
        <v>541</v>
      </c>
      <c r="C493" s="199" t="s">
        <v>546</v>
      </c>
      <c r="D493" s="366">
        <v>0.96</v>
      </c>
      <c r="E493" s="366">
        <v>0.97</v>
      </c>
      <c r="F493" s="366">
        <v>0.98</v>
      </c>
      <c r="G493" s="218" t="s">
        <v>540</v>
      </c>
    </row>
    <row r="494" spans="1:7" ht="20.149999999999999" customHeight="1">
      <c r="A494" s="316" t="s">
        <v>22</v>
      </c>
      <c r="B494" s="370" t="s">
        <v>541</v>
      </c>
      <c r="C494" s="199" t="s">
        <v>339</v>
      </c>
      <c r="D494" s="366">
        <v>1</v>
      </c>
      <c r="E494" s="366">
        <v>1</v>
      </c>
      <c r="F494" s="366">
        <v>1</v>
      </c>
      <c r="G494" s="218" t="s">
        <v>540</v>
      </c>
    </row>
    <row r="495" spans="1:7" ht="20.149999999999999" customHeight="1">
      <c r="A495" s="316" t="s">
        <v>22</v>
      </c>
      <c r="B495" s="370" t="s">
        <v>541</v>
      </c>
      <c r="C495" s="199" t="s">
        <v>341</v>
      </c>
      <c r="D495" s="366">
        <v>1</v>
      </c>
      <c r="E495" s="366">
        <v>1</v>
      </c>
      <c r="F495" s="366">
        <v>1</v>
      </c>
      <c r="G495" s="218" t="s">
        <v>540</v>
      </c>
    </row>
    <row r="496" spans="1:7" ht="20.149999999999999" customHeight="1">
      <c r="A496" s="316" t="s">
        <v>22</v>
      </c>
      <c r="B496" s="370" t="s">
        <v>541</v>
      </c>
      <c r="C496" s="199" t="s">
        <v>340</v>
      </c>
      <c r="D496" s="366">
        <v>1</v>
      </c>
      <c r="E496" s="366">
        <v>1</v>
      </c>
      <c r="F496" s="366">
        <v>1</v>
      </c>
      <c r="G496" s="218" t="s">
        <v>540</v>
      </c>
    </row>
    <row r="497" spans="1:7" ht="20.149999999999999" customHeight="1">
      <c r="A497" s="316" t="s">
        <v>22</v>
      </c>
      <c r="B497" s="369" t="s">
        <v>547</v>
      </c>
      <c r="C497" s="199" t="s">
        <v>542</v>
      </c>
      <c r="D497" s="366">
        <v>1</v>
      </c>
      <c r="E497" s="366">
        <v>1</v>
      </c>
      <c r="F497" s="366">
        <v>1</v>
      </c>
      <c r="G497" s="218" t="s">
        <v>47</v>
      </c>
    </row>
    <row r="498" spans="1:7" ht="20.149999999999999" customHeight="1">
      <c r="A498" s="316" t="s">
        <v>22</v>
      </c>
      <c r="B498" s="371" t="s">
        <v>547</v>
      </c>
      <c r="C498" s="199" t="s">
        <v>543</v>
      </c>
      <c r="D498" s="366">
        <v>0.94</v>
      </c>
      <c r="E498" s="366">
        <v>0.97</v>
      </c>
      <c r="F498" s="366">
        <v>1</v>
      </c>
      <c r="G498" s="218" t="s">
        <v>47</v>
      </c>
    </row>
    <row r="499" spans="1:7" ht="20.149999999999999" customHeight="1">
      <c r="A499" s="316" t="s">
        <v>22</v>
      </c>
      <c r="B499" s="371" t="s">
        <v>547</v>
      </c>
      <c r="C499" s="199" t="s">
        <v>544</v>
      </c>
      <c r="D499" s="366">
        <v>0.93</v>
      </c>
      <c r="E499" s="366">
        <v>0.96</v>
      </c>
      <c r="F499" s="366">
        <v>0.97</v>
      </c>
      <c r="G499" s="218" t="s">
        <v>47</v>
      </c>
    </row>
    <row r="500" spans="1:7" ht="20.149999999999999" customHeight="1">
      <c r="A500" s="316" t="s">
        <v>22</v>
      </c>
      <c r="B500" s="371" t="s">
        <v>547</v>
      </c>
      <c r="C500" s="199" t="s">
        <v>545</v>
      </c>
      <c r="D500" s="366">
        <v>0.87</v>
      </c>
      <c r="E500" s="366">
        <v>0.87</v>
      </c>
      <c r="F500" s="366">
        <v>0.89</v>
      </c>
      <c r="G500" s="218" t="s">
        <v>47</v>
      </c>
    </row>
    <row r="501" spans="1:7" ht="20.149999999999999" customHeight="1">
      <c r="A501" s="316" t="s">
        <v>22</v>
      </c>
      <c r="B501" s="371" t="s">
        <v>547</v>
      </c>
      <c r="C501" s="199" t="s">
        <v>337</v>
      </c>
      <c r="D501" s="366">
        <v>0.8</v>
      </c>
      <c r="E501" s="366">
        <v>0.81</v>
      </c>
      <c r="F501" s="366">
        <v>0.82</v>
      </c>
      <c r="G501" s="218" t="s">
        <v>47</v>
      </c>
    </row>
    <row r="502" spans="1:7" ht="20.149999999999999" customHeight="1">
      <c r="A502" s="316" t="s">
        <v>22</v>
      </c>
      <c r="B502" s="371" t="s">
        <v>547</v>
      </c>
      <c r="C502" s="199" t="s">
        <v>546</v>
      </c>
      <c r="D502" s="366">
        <v>0.89</v>
      </c>
      <c r="E502" s="366">
        <v>0.89</v>
      </c>
      <c r="F502" s="366">
        <v>0.89</v>
      </c>
      <c r="G502" s="218" t="s">
        <v>47</v>
      </c>
    </row>
    <row r="503" spans="1:7" ht="20.149999999999999" customHeight="1">
      <c r="A503" s="316" t="s">
        <v>22</v>
      </c>
      <c r="B503" s="371" t="s">
        <v>547</v>
      </c>
      <c r="C503" s="199" t="s">
        <v>339</v>
      </c>
      <c r="D503" s="366">
        <v>1</v>
      </c>
      <c r="E503" s="366">
        <v>1</v>
      </c>
      <c r="F503" s="366">
        <v>1</v>
      </c>
      <c r="G503" s="218" t="s">
        <v>47</v>
      </c>
    </row>
    <row r="504" spans="1:7" ht="20.149999999999999" customHeight="1">
      <c r="A504" s="316" t="s">
        <v>22</v>
      </c>
      <c r="B504" s="371" t="s">
        <v>547</v>
      </c>
      <c r="C504" s="199" t="s">
        <v>341</v>
      </c>
      <c r="D504" s="366">
        <v>1</v>
      </c>
      <c r="E504" s="366">
        <v>1</v>
      </c>
      <c r="F504" s="366">
        <v>1</v>
      </c>
      <c r="G504" s="218" t="s">
        <v>47</v>
      </c>
    </row>
    <row r="505" spans="1:7" ht="20.149999999999999" customHeight="1">
      <c r="A505" s="316" t="s">
        <v>22</v>
      </c>
      <c r="B505" s="372" t="s">
        <v>547</v>
      </c>
      <c r="C505" s="199" t="s">
        <v>340</v>
      </c>
      <c r="D505" s="366">
        <v>1</v>
      </c>
      <c r="E505" s="366">
        <v>1</v>
      </c>
      <c r="F505" s="366">
        <v>1</v>
      </c>
      <c r="G505" s="218" t="s">
        <v>47</v>
      </c>
    </row>
    <row r="506" spans="1:7" ht="20.149999999999999" customHeight="1">
      <c r="A506" s="551" t="s">
        <v>548</v>
      </c>
      <c r="B506" s="271"/>
      <c r="C506" s="272"/>
      <c r="D506" s="273"/>
      <c r="E506" s="273"/>
      <c r="F506" s="273"/>
      <c r="G506" s="274"/>
    </row>
    <row r="507" spans="1:7" ht="20.149999999999999" customHeight="1">
      <c r="A507" s="340" t="s">
        <v>548</v>
      </c>
      <c r="B507" s="373" t="s">
        <v>549</v>
      </c>
      <c r="C507" s="374" t="s">
        <v>550</v>
      </c>
      <c r="D507" s="375" t="s">
        <v>551</v>
      </c>
      <c r="E507" s="376">
        <f>68%*E272</f>
        <v>63097.880000000005</v>
      </c>
      <c r="F507" s="376">
        <v>84097</v>
      </c>
      <c r="G507" s="218" t="s">
        <v>47</v>
      </c>
    </row>
    <row r="508" spans="1:7" ht="20.149999999999999" customHeight="1">
      <c r="A508" s="343" t="s">
        <v>548</v>
      </c>
      <c r="B508" s="377" t="s">
        <v>549</v>
      </c>
      <c r="C508" s="233" t="s">
        <v>552</v>
      </c>
      <c r="D508" s="239">
        <f>87600/D272</f>
        <v>0.96176015282764071</v>
      </c>
      <c r="E508" s="378">
        <v>0.94</v>
      </c>
      <c r="F508" s="378">
        <v>0.96</v>
      </c>
      <c r="G508" s="218" t="s">
        <v>50</v>
      </c>
    </row>
    <row r="509" spans="1:7" ht="20.149999999999999" customHeight="1">
      <c r="A509" s="343" t="s">
        <v>548</v>
      </c>
      <c r="B509" s="377" t="s">
        <v>549</v>
      </c>
      <c r="C509" s="233" t="s">
        <v>553</v>
      </c>
      <c r="D509" s="239">
        <v>0.61899999999999999</v>
      </c>
      <c r="E509" s="239">
        <v>0.98699999999999999</v>
      </c>
      <c r="F509" s="239">
        <v>0.997</v>
      </c>
      <c r="G509" s="218" t="s">
        <v>50</v>
      </c>
    </row>
    <row r="510" spans="1:7" ht="20.149999999999999" customHeight="1">
      <c r="A510" s="343" t="s">
        <v>548</v>
      </c>
      <c r="B510" s="377" t="s">
        <v>549</v>
      </c>
      <c r="C510" s="233" t="s">
        <v>881</v>
      </c>
      <c r="D510" s="239">
        <f>20200/D272</f>
        <v>0.22177574300363403</v>
      </c>
      <c r="E510" s="239">
        <f>38000/E272</f>
        <v>0.40952247524005558</v>
      </c>
      <c r="F510" s="239">
        <v>0.4</v>
      </c>
      <c r="G510" s="218" t="s">
        <v>50</v>
      </c>
    </row>
    <row r="511" spans="1:7" ht="20.149999999999999" customHeight="1">
      <c r="A511" s="343" t="s">
        <v>548</v>
      </c>
      <c r="B511" s="377" t="s">
        <v>549</v>
      </c>
      <c r="C511" s="233" t="s">
        <v>554</v>
      </c>
      <c r="D511" s="379">
        <v>27.6</v>
      </c>
      <c r="E511" s="379">
        <v>24</v>
      </c>
      <c r="F511" s="379">
        <v>31</v>
      </c>
      <c r="G511" s="218" t="s">
        <v>115</v>
      </c>
    </row>
    <row r="512" spans="1:7" ht="20.149999999999999" customHeight="1">
      <c r="A512" s="343" t="s">
        <v>548</v>
      </c>
      <c r="B512" s="377" t="s">
        <v>549</v>
      </c>
      <c r="C512" s="233" t="s">
        <v>555</v>
      </c>
      <c r="D512" s="380">
        <v>222</v>
      </c>
      <c r="E512" s="380">
        <v>205</v>
      </c>
      <c r="F512" s="380">
        <v>413</v>
      </c>
      <c r="G512" s="218" t="s">
        <v>115</v>
      </c>
    </row>
    <row r="513" spans="1:7" ht="20.149999999999999" customHeight="1">
      <c r="A513" s="343" t="s">
        <v>548</v>
      </c>
      <c r="B513" s="377" t="s">
        <v>549</v>
      </c>
      <c r="C513" s="233" t="s">
        <v>556</v>
      </c>
      <c r="D513" s="379">
        <v>80</v>
      </c>
      <c r="E513" s="379">
        <v>49</v>
      </c>
      <c r="F513" s="379">
        <v>47.4</v>
      </c>
      <c r="G513" s="218" t="s">
        <v>115</v>
      </c>
    </row>
    <row r="514" spans="1:7" ht="20.149999999999999" customHeight="1">
      <c r="A514" s="343" t="s">
        <v>548</v>
      </c>
      <c r="B514" s="381" t="s">
        <v>549</v>
      </c>
      <c r="C514" s="233" t="s">
        <v>557</v>
      </c>
      <c r="D514" s="136">
        <v>4500</v>
      </c>
      <c r="E514" s="136">
        <f>99%*(4231-386)</f>
        <v>3806.55</v>
      </c>
      <c r="F514" s="136">
        <v>3957</v>
      </c>
      <c r="G514" s="218" t="s">
        <v>47</v>
      </c>
    </row>
    <row r="515" spans="1:7" ht="20.149999999999999" customHeight="1">
      <c r="A515" s="343" t="s">
        <v>548</v>
      </c>
      <c r="B515" s="382" t="s">
        <v>558</v>
      </c>
      <c r="C515" s="100" t="s">
        <v>559</v>
      </c>
      <c r="D515" s="383">
        <v>3.5900000000000001E-2</v>
      </c>
      <c r="E515" s="383">
        <v>3.6299999999999999E-2</v>
      </c>
      <c r="F515" s="383">
        <v>4.0899999999999999E-2</v>
      </c>
      <c r="G515" s="218" t="s">
        <v>50</v>
      </c>
    </row>
    <row r="516" spans="1:7" ht="20.149999999999999" customHeight="1">
      <c r="A516" s="343" t="s">
        <v>548</v>
      </c>
      <c r="B516" s="343" t="s">
        <v>560</v>
      </c>
      <c r="C516" s="100" t="s">
        <v>561</v>
      </c>
      <c r="D516" s="379">
        <v>1.29</v>
      </c>
      <c r="E516" s="379">
        <v>1.3</v>
      </c>
      <c r="F516" s="379">
        <v>0.91</v>
      </c>
      <c r="G516" s="218" t="s">
        <v>540</v>
      </c>
    </row>
    <row r="517" spans="1:7" ht="20.149999999999999" customHeight="1">
      <c r="A517" s="343" t="s">
        <v>548</v>
      </c>
      <c r="B517" s="343" t="s">
        <v>560</v>
      </c>
      <c r="C517" s="100" t="s">
        <v>562</v>
      </c>
      <c r="D517" s="384">
        <v>552.12</v>
      </c>
      <c r="E517" s="384">
        <v>459.19</v>
      </c>
      <c r="F517" s="384">
        <v>665.76</v>
      </c>
      <c r="G517" s="218" t="s">
        <v>540</v>
      </c>
    </row>
    <row r="518" spans="1:7" ht="20.149999999999999" customHeight="1">
      <c r="A518" s="343" t="s">
        <v>548</v>
      </c>
      <c r="B518" s="343" t="s">
        <v>560</v>
      </c>
      <c r="C518" s="100" t="s">
        <v>563</v>
      </c>
      <c r="D518" s="379">
        <v>1.48</v>
      </c>
      <c r="E518" s="379">
        <v>1.44</v>
      </c>
      <c r="F518" s="379">
        <v>1.74</v>
      </c>
      <c r="G518" s="218" t="s">
        <v>540</v>
      </c>
    </row>
    <row r="519" spans="1:7" ht="20.149999999999999" customHeight="1">
      <c r="A519" s="343" t="s">
        <v>548</v>
      </c>
      <c r="B519" s="343" t="s">
        <v>560</v>
      </c>
      <c r="C519" s="100" t="s">
        <v>564</v>
      </c>
      <c r="D519" s="385">
        <v>0</v>
      </c>
      <c r="E519" s="385">
        <v>0</v>
      </c>
      <c r="F519" s="385">
        <v>2</v>
      </c>
      <c r="G519" s="218" t="s">
        <v>540</v>
      </c>
    </row>
    <row r="520" spans="1:7" ht="20.149999999999999" customHeight="1">
      <c r="A520" s="343" t="s">
        <v>548</v>
      </c>
      <c r="B520" s="343" t="s">
        <v>560</v>
      </c>
      <c r="C520" s="100" t="s">
        <v>565</v>
      </c>
      <c r="D520" s="385">
        <v>0</v>
      </c>
      <c r="E520" s="385">
        <v>0</v>
      </c>
      <c r="F520" s="385">
        <v>2</v>
      </c>
      <c r="G520" s="218" t="s">
        <v>47</v>
      </c>
    </row>
    <row r="521" spans="1:7" ht="20.149999999999999" customHeight="1">
      <c r="A521" s="343" t="s">
        <v>548</v>
      </c>
      <c r="B521" s="343" t="s">
        <v>560</v>
      </c>
      <c r="C521" s="100" t="s">
        <v>566</v>
      </c>
      <c r="D521" s="385">
        <v>0</v>
      </c>
      <c r="E521" s="385">
        <v>0</v>
      </c>
      <c r="F521" s="385">
        <v>2</v>
      </c>
      <c r="G521" s="218" t="s">
        <v>47</v>
      </c>
    </row>
    <row r="522" spans="1:7" ht="20.149999999999999" customHeight="1">
      <c r="A522" s="343" t="s">
        <v>548</v>
      </c>
      <c r="B522" s="355" t="s">
        <v>567</v>
      </c>
      <c r="C522" s="222" t="s">
        <v>568</v>
      </c>
      <c r="D522" s="386">
        <v>4179</v>
      </c>
      <c r="E522" s="386">
        <v>3951</v>
      </c>
      <c r="F522" s="386">
        <v>4168</v>
      </c>
      <c r="G522" s="218" t="s">
        <v>47</v>
      </c>
    </row>
    <row r="523" spans="1:7" ht="20.149999999999999" customHeight="1">
      <c r="A523" s="343" t="s">
        <v>548</v>
      </c>
      <c r="B523" s="94" t="s">
        <v>567</v>
      </c>
      <c r="C523" s="199" t="s">
        <v>404</v>
      </c>
      <c r="D523" s="383">
        <v>0.73299999999999998</v>
      </c>
      <c r="E523" s="383">
        <v>0.68899999999999995</v>
      </c>
      <c r="F523" s="383">
        <v>0.66300000000000003</v>
      </c>
      <c r="G523" s="218" t="s">
        <v>50</v>
      </c>
    </row>
    <row r="524" spans="1:7" ht="20.149999999999999" customHeight="1">
      <c r="A524" s="343" t="s">
        <v>548</v>
      </c>
      <c r="B524" s="94" t="s">
        <v>567</v>
      </c>
      <c r="C524" s="199" t="s">
        <v>402</v>
      </c>
      <c r="D524" s="383">
        <v>0.26700000000000002</v>
      </c>
      <c r="E524" s="383">
        <v>0.311</v>
      </c>
      <c r="F524" s="383">
        <v>0.33700000000000002</v>
      </c>
      <c r="G524" s="218" t="s">
        <v>50</v>
      </c>
    </row>
    <row r="525" spans="1:7" ht="20.149999999999999" customHeight="1">
      <c r="A525" s="343" t="s">
        <v>548</v>
      </c>
      <c r="B525" s="94" t="s">
        <v>567</v>
      </c>
      <c r="C525" s="222" t="s">
        <v>569</v>
      </c>
      <c r="D525" s="386">
        <v>3226</v>
      </c>
      <c r="E525" s="386">
        <v>3352</v>
      </c>
      <c r="F525" s="386">
        <v>3430</v>
      </c>
      <c r="G525" s="218" t="s">
        <v>47</v>
      </c>
    </row>
    <row r="526" spans="1:7" ht="20.149999999999999" customHeight="1">
      <c r="A526" s="343" t="s">
        <v>548</v>
      </c>
      <c r="B526" s="94" t="s">
        <v>570</v>
      </c>
      <c r="C526" s="199" t="s">
        <v>404</v>
      </c>
      <c r="D526" s="383">
        <v>0.98399999999999999</v>
      </c>
      <c r="E526" s="383">
        <v>0.98199999999999998</v>
      </c>
      <c r="F526" s="383">
        <v>0.98599999999999999</v>
      </c>
      <c r="G526" s="218" t="s">
        <v>50</v>
      </c>
    </row>
    <row r="527" spans="1:7" ht="20.149999999999999" customHeight="1">
      <c r="A527" s="343" t="s">
        <v>548</v>
      </c>
      <c r="B527" s="94" t="s">
        <v>567</v>
      </c>
      <c r="C527" s="199" t="s">
        <v>402</v>
      </c>
      <c r="D527" s="383">
        <v>0.93100000000000005</v>
      </c>
      <c r="E527" s="383">
        <v>0.93799999999999994</v>
      </c>
      <c r="F527" s="383">
        <v>0.93500000000000005</v>
      </c>
      <c r="G527" s="218" t="s">
        <v>50</v>
      </c>
    </row>
    <row r="528" spans="1:7" ht="20.149999999999999" customHeight="1">
      <c r="A528" s="343" t="s">
        <v>548</v>
      </c>
      <c r="B528" s="94" t="s">
        <v>567</v>
      </c>
      <c r="C528" s="222" t="s">
        <v>571</v>
      </c>
      <c r="D528" s="383">
        <v>0.996</v>
      </c>
      <c r="E528" s="383">
        <v>0.995</v>
      </c>
      <c r="F528" s="383">
        <v>0.996</v>
      </c>
      <c r="G528" s="218" t="s">
        <v>50</v>
      </c>
    </row>
    <row r="529" spans="1:7" ht="20.149999999999999" customHeight="1">
      <c r="A529" s="343" t="s">
        <v>548</v>
      </c>
      <c r="B529" s="94" t="s">
        <v>567</v>
      </c>
      <c r="C529" s="199" t="s">
        <v>404</v>
      </c>
      <c r="D529" s="383">
        <v>0.995</v>
      </c>
      <c r="E529" s="383">
        <v>0.99299999999999999</v>
      </c>
      <c r="F529" s="383">
        <v>0.99399999999999999</v>
      </c>
      <c r="G529" s="218" t="s">
        <v>50</v>
      </c>
    </row>
    <row r="530" spans="1:7" ht="20.149999999999999" customHeight="1">
      <c r="A530" s="343" t="s">
        <v>548</v>
      </c>
      <c r="B530" s="94" t="s">
        <v>567</v>
      </c>
      <c r="C530" s="199" t="s">
        <v>402</v>
      </c>
      <c r="D530" s="383">
        <v>0.999</v>
      </c>
      <c r="E530" s="383">
        <v>0.998</v>
      </c>
      <c r="F530" s="383">
        <v>0.999</v>
      </c>
      <c r="G530" s="218" t="s">
        <v>50</v>
      </c>
    </row>
    <row r="531" spans="1:7" ht="20.149999999999999" customHeight="1">
      <c r="A531" s="343" t="s">
        <v>548</v>
      </c>
      <c r="B531" s="94" t="s">
        <v>567</v>
      </c>
      <c r="C531" s="222" t="s">
        <v>572</v>
      </c>
      <c r="D531" s="383">
        <v>0.90700000000000003</v>
      </c>
      <c r="E531" s="383">
        <v>0.82699999999999996</v>
      </c>
      <c r="F531" s="383">
        <v>0.81299999999999994</v>
      </c>
      <c r="G531" s="218" t="s">
        <v>50</v>
      </c>
    </row>
    <row r="532" spans="1:7" ht="20.149999999999999" customHeight="1">
      <c r="A532" s="343" t="s">
        <v>548</v>
      </c>
      <c r="B532" s="94" t="s">
        <v>567</v>
      </c>
      <c r="C532" s="199" t="s">
        <v>573</v>
      </c>
      <c r="D532" s="383">
        <v>0.92500000000000004</v>
      </c>
      <c r="E532" s="383">
        <v>0.81899999999999995</v>
      </c>
      <c r="F532" s="383">
        <v>0.77700000000000002</v>
      </c>
      <c r="G532" s="218" t="s">
        <v>50</v>
      </c>
    </row>
    <row r="533" spans="1:7" ht="20.149999999999999" customHeight="1">
      <c r="A533" s="387" t="s">
        <v>548</v>
      </c>
      <c r="B533" s="388" t="s">
        <v>567</v>
      </c>
      <c r="C533" s="358" t="s">
        <v>402</v>
      </c>
      <c r="D533" s="389">
        <v>0.86899999999999999</v>
      </c>
      <c r="E533" s="389">
        <v>0.84399999999999997</v>
      </c>
      <c r="F533" s="389">
        <v>0.874</v>
      </c>
      <c r="G533" s="218" t="s">
        <v>50</v>
      </c>
    </row>
    <row r="534" spans="1:7" ht="20.149999999999999" customHeight="1">
      <c r="A534" s="551" t="s">
        <v>26</v>
      </c>
      <c r="B534" s="271"/>
      <c r="C534" s="272"/>
      <c r="D534" s="273"/>
      <c r="E534" s="273"/>
      <c r="F534" s="273"/>
      <c r="G534" s="274"/>
    </row>
    <row r="535" spans="1:7" ht="20.149999999999999" customHeight="1">
      <c r="A535" s="390" t="s">
        <v>26</v>
      </c>
      <c r="B535" s="391" t="s">
        <v>26</v>
      </c>
      <c r="C535" s="123" t="s">
        <v>574</v>
      </c>
      <c r="D535" s="136">
        <v>16377</v>
      </c>
      <c r="E535" s="136" t="s">
        <v>93</v>
      </c>
      <c r="F535" s="136">
        <v>15562</v>
      </c>
      <c r="G535" s="218" t="s">
        <v>47</v>
      </c>
    </row>
    <row r="536" spans="1:7" ht="20.149999999999999" customHeight="1">
      <c r="A536" s="343" t="s">
        <v>26</v>
      </c>
      <c r="B536" s="391" t="s">
        <v>26</v>
      </c>
      <c r="C536" s="59" t="s">
        <v>575</v>
      </c>
      <c r="D536" s="380">
        <v>1.9</v>
      </c>
      <c r="E536" s="380">
        <v>1.9</v>
      </c>
      <c r="F536" s="392">
        <v>2.6</v>
      </c>
      <c r="G536" s="218" t="s">
        <v>115</v>
      </c>
    </row>
    <row r="537" spans="1:7" ht="20.149999999999999" customHeight="1">
      <c r="A537" s="343" t="s">
        <v>26</v>
      </c>
      <c r="B537" s="109" t="s">
        <v>26</v>
      </c>
      <c r="C537" s="59" t="s">
        <v>576</v>
      </c>
      <c r="D537" s="136">
        <v>24.5</v>
      </c>
      <c r="E537" s="136">
        <v>24.5</v>
      </c>
      <c r="F537" s="60">
        <v>22.3</v>
      </c>
      <c r="G537" s="218" t="s">
        <v>42</v>
      </c>
    </row>
    <row r="538" spans="1:7" ht="20.149999999999999" customHeight="1">
      <c r="A538" s="343" t="s">
        <v>26</v>
      </c>
      <c r="B538" s="113" t="s">
        <v>26</v>
      </c>
      <c r="C538" s="59" t="s">
        <v>577</v>
      </c>
      <c r="D538" s="378">
        <v>0.97699999999999998</v>
      </c>
      <c r="E538" s="378" t="s">
        <v>578</v>
      </c>
      <c r="F538" s="378">
        <v>0.98599999999999999</v>
      </c>
      <c r="G538" s="218" t="s">
        <v>50</v>
      </c>
    </row>
    <row r="539" spans="1:7" ht="20.149999999999999" customHeight="1">
      <c r="A539" s="343" t="s">
        <v>26</v>
      </c>
      <c r="B539" s="391" t="s">
        <v>579</v>
      </c>
      <c r="C539" s="59" t="s">
        <v>580</v>
      </c>
      <c r="D539" s="393">
        <v>0.318</v>
      </c>
      <c r="E539" s="393">
        <v>0.314</v>
      </c>
      <c r="F539" s="393">
        <v>0.312</v>
      </c>
      <c r="G539" s="218" t="s">
        <v>50</v>
      </c>
    </row>
    <row r="540" spans="1:7" ht="20.149999999999999" customHeight="1">
      <c r="A540" s="343" t="s">
        <v>26</v>
      </c>
      <c r="B540" s="109" t="s">
        <v>579</v>
      </c>
      <c r="C540" s="59" t="s">
        <v>581</v>
      </c>
      <c r="D540" s="393">
        <v>0.188</v>
      </c>
      <c r="E540" s="393">
        <v>0.20100000000000001</v>
      </c>
      <c r="F540" s="393">
        <v>0.21299999999999999</v>
      </c>
      <c r="G540" s="218" t="s">
        <v>50</v>
      </c>
    </row>
    <row r="541" spans="1:7" ht="20.149999999999999" customHeight="1">
      <c r="A541" s="343" t="s">
        <v>26</v>
      </c>
      <c r="B541" s="109" t="s">
        <v>579</v>
      </c>
      <c r="C541" s="59" t="s">
        <v>582</v>
      </c>
      <c r="D541" s="393">
        <v>6.4000000000000001E-2</v>
      </c>
      <c r="E541" s="393">
        <v>8.8999999999999996E-2</v>
      </c>
      <c r="F541" s="393">
        <v>8.5000000000000006E-2</v>
      </c>
      <c r="G541" s="218" t="s">
        <v>50</v>
      </c>
    </row>
    <row r="542" spans="1:7" ht="20.149999999999999" customHeight="1">
      <c r="A542" s="343" t="s">
        <v>26</v>
      </c>
      <c r="B542" s="109" t="s">
        <v>579</v>
      </c>
      <c r="C542" s="59" t="s">
        <v>583</v>
      </c>
      <c r="D542" s="393">
        <v>5.0999999999999997E-2</v>
      </c>
      <c r="E542" s="393">
        <v>8.3000000000000004E-2</v>
      </c>
      <c r="F542" s="393">
        <v>7.8E-2</v>
      </c>
      <c r="G542" s="218" t="s">
        <v>50</v>
      </c>
    </row>
    <row r="543" spans="1:7" ht="20.149999999999999" customHeight="1">
      <c r="A543" s="343" t="s">
        <v>26</v>
      </c>
      <c r="B543" s="109" t="s">
        <v>579</v>
      </c>
      <c r="C543" s="59" t="s">
        <v>584</v>
      </c>
      <c r="D543" s="393">
        <v>5.6000000000000001E-2</v>
      </c>
      <c r="E543" s="393">
        <v>0.08</v>
      </c>
      <c r="F543" s="393">
        <v>7.6999999999999999E-2</v>
      </c>
      <c r="G543" s="218" t="s">
        <v>50</v>
      </c>
    </row>
    <row r="544" spans="1:7" ht="20.149999999999999" customHeight="1">
      <c r="A544" s="343" t="s">
        <v>26</v>
      </c>
      <c r="B544" s="109" t="s">
        <v>579</v>
      </c>
      <c r="C544" s="59" t="s">
        <v>585</v>
      </c>
      <c r="D544" s="393">
        <v>6.3E-2</v>
      </c>
      <c r="E544" s="393">
        <v>7.9000000000000001E-2</v>
      </c>
      <c r="F544" s="393">
        <v>7.1999999999999995E-2</v>
      </c>
      <c r="G544" s="218" t="s">
        <v>50</v>
      </c>
    </row>
    <row r="545" spans="1:7" ht="20.149999999999999" customHeight="1">
      <c r="A545" s="343" t="s">
        <v>26</v>
      </c>
      <c r="B545" s="109" t="s">
        <v>579</v>
      </c>
      <c r="C545" s="59" t="s">
        <v>586</v>
      </c>
      <c r="D545" s="393">
        <v>2.5999999999999999E-2</v>
      </c>
      <c r="E545" s="393">
        <v>2.5999999999999999E-2</v>
      </c>
      <c r="F545" s="393">
        <v>2.5000000000000001E-2</v>
      </c>
      <c r="G545" s="218" t="s">
        <v>50</v>
      </c>
    </row>
    <row r="546" spans="1:7" ht="20.149999999999999" customHeight="1">
      <c r="A546" s="343" t="s">
        <v>26</v>
      </c>
      <c r="B546" s="109" t="s">
        <v>579</v>
      </c>
      <c r="C546" s="59" t="s">
        <v>587</v>
      </c>
      <c r="D546" s="393">
        <v>1.6E-2</v>
      </c>
      <c r="E546" s="393">
        <v>0.02</v>
      </c>
      <c r="F546" s="393">
        <v>1.4999999999999999E-2</v>
      </c>
      <c r="G546" s="218" t="s">
        <v>50</v>
      </c>
    </row>
    <row r="547" spans="1:7" ht="20.149999999999999" customHeight="1">
      <c r="A547" s="343" t="s">
        <v>26</v>
      </c>
      <c r="B547" s="109" t="s">
        <v>579</v>
      </c>
      <c r="C547" s="59" t="s">
        <v>588</v>
      </c>
      <c r="D547" s="393">
        <v>1.4E-2</v>
      </c>
      <c r="E547" s="393">
        <v>2.1000000000000001E-2</v>
      </c>
      <c r="F547" s="393">
        <v>1.7999999999999999E-2</v>
      </c>
      <c r="G547" s="218" t="s">
        <v>50</v>
      </c>
    </row>
    <row r="548" spans="1:7" ht="20.149999999999999" customHeight="1">
      <c r="A548" s="343" t="s">
        <v>26</v>
      </c>
      <c r="B548" s="109" t="s">
        <v>579</v>
      </c>
      <c r="C548" s="59" t="s">
        <v>589</v>
      </c>
      <c r="D548" s="393">
        <v>1.9E-2</v>
      </c>
      <c r="E548" s="393">
        <v>2.5999999999999999E-2</v>
      </c>
      <c r="F548" s="393">
        <v>2.5999999999999999E-2</v>
      </c>
      <c r="G548" s="218" t="s">
        <v>50</v>
      </c>
    </row>
    <row r="549" spans="1:7" ht="20.149999999999999" customHeight="1">
      <c r="A549" s="343" t="s">
        <v>26</v>
      </c>
      <c r="B549" s="109" t="s">
        <v>579</v>
      </c>
      <c r="C549" s="59" t="s">
        <v>590</v>
      </c>
      <c r="D549" s="393">
        <v>2.8000000000000001E-2</v>
      </c>
      <c r="E549" s="393">
        <v>0.03</v>
      </c>
      <c r="F549" s="393">
        <v>0.03</v>
      </c>
      <c r="G549" s="218" t="s">
        <v>50</v>
      </c>
    </row>
    <row r="550" spans="1:7" ht="20.149999999999999" customHeight="1">
      <c r="A550" s="387" t="s">
        <v>26</v>
      </c>
      <c r="B550" s="113" t="s">
        <v>579</v>
      </c>
      <c r="C550" s="59" t="s">
        <v>591</v>
      </c>
      <c r="D550" s="393">
        <v>0.156</v>
      </c>
      <c r="E550" s="393">
        <v>0.21199999999999999</v>
      </c>
      <c r="F550" s="393">
        <v>0.20699999999999999</v>
      </c>
      <c r="G550" s="218" t="s">
        <v>50</v>
      </c>
    </row>
    <row r="551" spans="1:7" ht="20.149999999999999" customHeight="1">
      <c r="A551" s="552" t="s">
        <v>28</v>
      </c>
      <c r="B551" s="271"/>
      <c r="C551" s="272"/>
      <c r="D551" s="273"/>
      <c r="E551" s="273"/>
      <c r="F551" s="273"/>
      <c r="G551" s="274"/>
    </row>
    <row r="552" spans="1:7" ht="20.149999999999999" customHeight="1">
      <c r="A552" s="391" t="s">
        <v>28</v>
      </c>
      <c r="B552" s="140" t="s">
        <v>592</v>
      </c>
      <c r="C552" s="59" t="s">
        <v>593</v>
      </c>
      <c r="D552" s="394">
        <v>764.3</v>
      </c>
      <c r="E552" s="395">
        <v>711.7</v>
      </c>
      <c r="F552" s="395">
        <v>824.4</v>
      </c>
      <c r="G552" s="218" t="s">
        <v>52</v>
      </c>
    </row>
    <row r="553" spans="1:7" ht="20.149999999999999" customHeight="1">
      <c r="A553" s="109" t="s">
        <v>28</v>
      </c>
      <c r="B553" s="143" t="s">
        <v>592</v>
      </c>
      <c r="C553" s="64" t="s">
        <v>306</v>
      </c>
      <c r="D553" s="394">
        <v>731.1</v>
      </c>
      <c r="E553" s="395">
        <v>664.2</v>
      </c>
      <c r="F553" s="395">
        <v>788.2</v>
      </c>
      <c r="G553" s="218" t="s">
        <v>52</v>
      </c>
    </row>
    <row r="554" spans="1:7" ht="20.149999999999999" customHeight="1">
      <c r="A554" s="109" t="s">
        <v>28</v>
      </c>
      <c r="B554" s="143" t="s">
        <v>592</v>
      </c>
      <c r="C554" s="64" t="s">
        <v>594</v>
      </c>
      <c r="D554" s="394">
        <v>33.299999999999997</v>
      </c>
      <c r="E554" s="395">
        <v>47.5</v>
      </c>
      <c r="F554" s="395">
        <v>36.200000000000003</v>
      </c>
      <c r="G554" s="218" t="s">
        <v>52</v>
      </c>
    </row>
    <row r="555" spans="1:7" ht="20.149999999999999" customHeight="1">
      <c r="A555" s="109" t="s">
        <v>28</v>
      </c>
      <c r="B555" s="143" t="s">
        <v>592</v>
      </c>
      <c r="C555" s="59" t="s">
        <v>595</v>
      </c>
      <c r="D555" s="60">
        <f>1357+112</f>
        <v>1469</v>
      </c>
      <c r="E555" s="60">
        <v>2555</v>
      </c>
      <c r="F555" s="60">
        <v>1472</v>
      </c>
      <c r="G555" s="218" t="s">
        <v>47</v>
      </c>
    </row>
    <row r="556" spans="1:7" ht="20.149999999999999" customHeight="1">
      <c r="A556" s="109" t="s">
        <v>28</v>
      </c>
      <c r="B556" s="143" t="s">
        <v>592</v>
      </c>
      <c r="C556" s="64" t="s">
        <v>306</v>
      </c>
      <c r="D556" s="60">
        <v>1357</v>
      </c>
      <c r="E556" s="60">
        <v>1889</v>
      </c>
      <c r="F556" s="60">
        <v>1305</v>
      </c>
      <c r="G556" s="218" t="s">
        <v>47</v>
      </c>
    </row>
    <row r="557" spans="1:7" ht="20.149999999999999" customHeight="1">
      <c r="A557" s="109" t="s">
        <v>28</v>
      </c>
      <c r="B557" s="264" t="s">
        <v>592</v>
      </c>
      <c r="C557" s="64" t="s">
        <v>596</v>
      </c>
      <c r="D557" s="60">
        <v>112</v>
      </c>
      <c r="E557" s="60">
        <v>666</v>
      </c>
      <c r="F557" s="60">
        <v>167</v>
      </c>
      <c r="G557" s="218" t="s">
        <v>47</v>
      </c>
    </row>
    <row r="558" spans="1:7" ht="20.149999999999999" customHeight="1">
      <c r="A558" s="396" t="s">
        <v>28</v>
      </c>
      <c r="B558" s="397" t="s">
        <v>597</v>
      </c>
      <c r="C558" s="398" t="s">
        <v>598</v>
      </c>
      <c r="D558" s="399">
        <v>640.1</v>
      </c>
      <c r="E558" s="399">
        <v>536.20000000000005</v>
      </c>
      <c r="F558" s="400">
        <v>526.1</v>
      </c>
      <c r="G558" s="218" t="s">
        <v>52</v>
      </c>
    </row>
    <row r="559" spans="1:7" ht="20.149999999999999" customHeight="1">
      <c r="A559" s="396" t="s">
        <v>28</v>
      </c>
      <c r="B559" s="401" t="s">
        <v>599</v>
      </c>
      <c r="C559" s="402" t="s">
        <v>226</v>
      </c>
      <c r="D559" s="399">
        <v>318.8</v>
      </c>
      <c r="E559" s="399">
        <v>289.5</v>
      </c>
      <c r="F559" s="399">
        <v>271.8</v>
      </c>
      <c r="G559" s="218" t="s">
        <v>52</v>
      </c>
    </row>
    <row r="560" spans="1:7" ht="20.149999999999999" customHeight="1">
      <c r="A560" s="396" t="s">
        <v>28</v>
      </c>
      <c r="B560" s="401" t="s">
        <v>599</v>
      </c>
      <c r="C560" s="402" t="s">
        <v>600</v>
      </c>
      <c r="D560" s="399">
        <v>0.5</v>
      </c>
      <c r="E560" s="399">
        <v>2.8</v>
      </c>
      <c r="F560" s="399">
        <v>0.4</v>
      </c>
      <c r="G560" s="218" t="s">
        <v>52</v>
      </c>
    </row>
    <row r="561" spans="1:7" ht="20.149999999999999" customHeight="1">
      <c r="A561" s="396" t="s">
        <v>28</v>
      </c>
      <c r="B561" s="401" t="s">
        <v>599</v>
      </c>
      <c r="C561" s="402" t="s">
        <v>601</v>
      </c>
      <c r="D561" s="399">
        <v>141.1</v>
      </c>
      <c r="E561" s="399">
        <v>139.9</v>
      </c>
      <c r="F561" s="399">
        <v>151.69999999999999</v>
      </c>
      <c r="G561" s="218" t="s">
        <v>52</v>
      </c>
    </row>
    <row r="562" spans="1:7" ht="20.149999999999999" customHeight="1">
      <c r="A562" s="109" t="s">
        <v>28</v>
      </c>
      <c r="B562" s="143" t="s">
        <v>599</v>
      </c>
      <c r="C562" s="64" t="s">
        <v>602</v>
      </c>
      <c r="D562" s="394">
        <v>62.6</v>
      </c>
      <c r="E562" s="395">
        <v>71.5</v>
      </c>
      <c r="F562" s="395">
        <v>67.400000000000006</v>
      </c>
      <c r="G562" s="218" t="s">
        <v>52</v>
      </c>
    </row>
    <row r="563" spans="1:7" ht="20.149999999999999" customHeight="1">
      <c r="A563" s="109" t="s">
        <v>28</v>
      </c>
      <c r="B563" s="143" t="s">
        <v>599</v>
      </c>
      <c r="C563" s="64" t="s">
        <v>603</v>
      </c>
      <c r="D563" s="394">
        <v>6.7</v>
      </c>
      <c r="E563" s="395">
        <v>10.199999999999999</v>
      </c>
      <c r="F563" s="395">
        <v>12.4</v>
      </c>
      <c r="G563" s="218" t="s">
        <v>52</v>
      </c>
    </row>
    <row r="564" spans="1:7" ht="20.149999999999999" customHeight="1">
      <c r="A564" s="109" t="s">
        <v>28</v>
      </c>
      <c r="B564" s="143" t="s">
        <v>599</v>
      </c>
      <c r="C564" s="64" t="s">
        <v>223</v>
      </c>
      <c r="D564" s="394">
        <v>8.5</v>
      </c>
      <c r="E564" s="395">
        <v>7.6</v>
      </c>
      <c r="F564" s="395">
        <v>0</v>
      </c>
      <c r="G564" s="218" t="s">
        <v>52</v>
      </c>
    </row>
    <row r="565" spans="1:7" ht="20.149999999999999" customHeight="1">
      <c r="A565" s="109" t="s">
        <v>28</v>
      </c>
      <c r="B565" s="143" t="s">
        <v>599</v>
      </c>
      <c r="C565" s="64" t="s">
        <v>604</v>
      </c>
      <c r="D565" s="394">
        <v>50.9</v>
      </c>
      <c r="E565" s="395">
        <v>5</v>
      </c>
      <c r="F565" s="395">
        <v>6.9</v>
      </c>
      <c r="G565" s="218" t="s">
        <v>52</v>
      </c>
    </row>
    <row r="566" spans="1:7" ht="20.149999999999999" customHeight="1">
      <c r="A566" s="109" t="s">
        <v>28</v>
      </c>
      <c r="B566" s="143" t="s">
        <v>599</v>
      </c>
      <c r="C566" s="64" t="s">
        <v>605</v>
      </c>
      <c r="D566" s="394">
        <v>51</v>
      </c>
      <c r="E566" s="395">
        <v>9.6</v>
      </c>
      <c r="F566" s="395">
        <v>15.6</v>
      </c>
      <c r="G566" s="218" t="s">
        <v>52</v>
      </c>
    </row>
    <row r="567" spans="1:7" ht="20.149999999999999" customHeight="1">
      <c r="A567" s="109" t="s">
        <v>28</v>
      </c>
      <c r="B567" s="143" t="s">
        <v>598</v>
      </c>
      <c r="C567" s="59" t="s">
        <v>606</v>
      </c>
      <c r="D567" s="60">
        <f>1123+109</f>
        <v>1232</v>
      </c>
      <c r="E567" s="60">
        <v>1029</v>
      </c>
      <c r="F567" s="60">
        <v>1975</v>
      </c>
      <c r="G567" s="218" t="s">
        <v>47</v>
      </c>
    </row>
    <row r="568" spans="1:7" ht="20.149999999999999" customHeight="1">
      <c r="A568" s="109" t="s">
        <v>28</v>
      </c>
      <c r="B568" s="143" t="s">
        <v>598</v>
      </c>
      <c r="C568" s="64" t="s">
        <v>226</v>
      </c>
      <c r="D568" s="403">
        <v>775</v>
      </c>
      <c r="E568" s="404">
        <v>315</v>
      </c>
      <c r="F568" s="60">
        <v>1140</v>
      </c>
      <c r="G568" s="218" t="s">
        <v>47</v>
      </c>
    </row>
    <row r="569" spans="1:7" ht="20.149999999999999" customHeight="1">
      <c r="A569" s="109" t="s">
        <v>28</v>
      </c>
      <c r="B569" s="143" t="s">
        <v>598</v>
      </c>
      <c r="C569" s="64" t="s">
        <v>600</v>
      </c>
      <c r="D569" s="403">
        <v>5</v>
      </c>
      <c r="E569" s="404">
        <v>5</v>
      </c>
      <c r="F569" s="404">
        <v>6</v>
      </c>
      <c r="G569" s="218" t="s">
        <v>47</v>
      </c>
    </row>
    <row r="570" spans="1:7" ht="20.149999999999999" customHeight="1">
      <c r="A570" s="109" t="s">
        <v>28</v>
      </c>
      <c r="B570" s="143" t="s">
        <v>598</v>
      </c>
      <c r="C570" s="64" t="s">
        <v>601</v>
      </c>
      <c r="D570" s="403">
        <v>114</v>
      </c>
      <c r="E570" s="404">
        <v>507</v>
      </c>
      <c r="F570" s="404">
        <v>537</v>
      </c>
      <c r="G570" s="218" t="s">
        <v>47</v>
      </c>
    </row>
    <row r="571" spans="1:7" ht="20.149999999999999" customHeight="1">
      <c r="A571" s="109" t="s">
        <v>28</v>
      </c>
      <c r="B571" s="143" t="s">
        <v>598</v>
      </c>
      <c r="C571" s="64" t="s">
        <v>602</v>
      </c>
      <c r="D571" s="403">
        <v>25</v>
      </c>
      <c r="E571" s="404">
        <v>18</v>
      </c>
      <c r="F571" s="404">
        <v>25</v>
      </c>
      <c r="G571" s="218" t="s">
        <v>47</v>
      </c>
    </row>
    <row r="572" spans="1:7" ht="20.149999999999999" customHeight="1">
      <c r="A572" s="109" t="s">
        <v>28</v>
      </c>
      <c r="B572" s="143" t="s">
        <v>598</v>
      </c>
      <c r="C572" s="64" t="s">
        <v>603</v>
      </c>
      <c r="D572" s="403">
        <v>27</v>
      </c>
      <c r="E572" s="404">
        <v>62</v>
      </c>
      <c r="F572" s="404">
        <v>55</v>
      </c>
      <c r="G572" s="218" t="s">
        <v>47</v>
      </c>
    </row>
    <row r="573" spans="1:7" ht="20.149999999999999" customHeight="1">
      <c r="A573" s="109" t="s">
        <v>28</v>
      </c>
      <c r="B573" s="143" t="s">
        <v>598</v>
      </c>
      <c r="C573" s="64" t="s">
        <v>223</v>
      </c>
      <c r="D573" s="403">
        <v>5</v>
      </c>
      <c r="E573" s="404">
        <v>2</v>
      </c>
      <c r="F573" s="404">
        <v>22</v>
      </c>
      <c r="G573" s="218" t="s">
        <v>47</v>
      </c>
    </row>
    <row r="574" spans="1:7" ht="20.149999999999999" customHeight="1">
      <c r="A574" s="109" t="s">
        <v>28</v>
      </c>
      <c r="B574" s="143" t="s">
        <v>598</v>
      </c>
      <c r="C574" s="64" t="s">
        <v>604</v>
      </c>
      <c r="D574" s="403">
        <v>33</v>
      </c>
      <c r="E574" s="404">
        <v>23</v>
      </c>
      <c r="F574" s="404">
        <v>70</v>
      </c>
      <c r="G574" s="218" t="s">
        <v>47</v>
      </c>
    </row>
    <row r="575" spans="1:7" ht="20.149999999999999" customHeight="1">
      <c r="A575" s="109" t="s">
        <v>28</v>
      </c>
      <c r="B575" s="264" t="s">
        <v>598</v>
      </c>
      <c r="C575" s="64" t="s">
        <v>605</v>
      </c>
      <c r="D575" s="403">
        <v>248</v>
      </c>
      <c r="E575" s="404">
        <v>97</v>
      </c>
      <c r="F575" s="404">
        <v>120</v>
      </c>
      <c r="G575" s="218" t="s">
        <v>47</v>
      </c>
    </row>
    <row r="576" spans="1:7" ht="20.149999999999999" customHeight="1">
      <c r="A576" s="109" t="s">
        <v>28</v>
      </c>
      <c r="B576" s="140" t="s">
        <v>607</v>
      </c>
      <c r="C576" s="59" t="s">
        <v>608</v>
      </c>
      <c r="D576" s="394">
        <v>124.3</v>
      </c>
      <c r="E576" s="395">
        <v>175.5</v>
      </c>
      <c r="F576" s="395">
        <v>298.3</v>
      </c>
      <c r="G576" s="218" t="s">
        <v>52</v>
      </c>
    </row>
    <row r="577" spans="1:7" ht="20.149999999999999" customHeight="1">
      <c r="A577" s="109" t="s">
        <v>28</v>
      </c>
      <c r="B577" s="143" t="s">
        <v>608</v>
      </c>
      <c r="C577" s="64" t="s">
        <v>601</v>
      </c>
      <c r="D577" s="394">
        <v>62.6</v>
      </c>
      <c r="E577" s="395">
        <v>102.2</v>
      </c>
      <c r="F577" s="395">
        <v>123</v>
      </c>
      <c r="G577" s="218" t="s">
        <v>52</v>
      </c>
    </row>
    <row r="578" spans="1:7" ht="20.149999999999999" customHeight="1">
      <c r="A578" s="109" t="s">
        <v>28</v>
      </c>
      <c r="B578" s="143" t="s">
        <v>608</v>
      </c>
      <c r="C578" s="64" t="s">
        <v>600</v>
      </c>
      <c r="D578" s="394">
        <v>10</v>
      </c>
      <c r="E578" s="395">
        <v>24.3</v>
      </c>
      <c r="F578" s="395">
        <v>60.1</v>
      </c>
      <c r="G578" s="218" t="s">
        <v>52</v>
      </c>
    </row>
    <row r="579" spans="1:7" ht="20.149999999999999" customHeight="1">
      <c r="A579" s="109" t="s">
        <v>28</v>
      </c>
      <c r="B579" s="143" t="s">
        <v>608</v>
      </c>
      <c r="C579" s="64" t="s">
        <v>226</v>
      </c>
      <c r="D579" s="394">
        <v>12.8</v>
      </c>
      <c r="E579" s="395">
        <v>24.8</v>
      </c>
      <c r="F579" s="395">
        <v>30.8</v>
      </c>
      <c r="G579" s="218" t="s">
        <v>52</v>
      </c>
    </row>
    <row r="580" spans="1:7" ht="20.149999999999999" customHeight="1">
      <c r="A580" s="109" t="s">
        <v>28</v>
      </c>
      <c r="B580" s="143" t="s">
        <v>608</v>
      </c>
      <c r="C580" s="64" t="s">
        <v>223</v>
      </c>
      <c r="D580" s="394">
        <v>24.8</v>
      </c>
      <c r="E580" s="395">
        <v>0</v>
      </c>
      <c r="F580" s="395">
        <v>54.1</v>
      </c>
      <c r="G580" s="218" t="s">
        <v>52</v>
      </c>
    </row>
    <row r="581" spans="1:7" ht="20.149999999999999" customHeight="1">
      <c r="A581" s="109" t="s">
        <v>28</v>
      </c>
      <c r="B581" s="143" t="s">
        <v>608</v>
      </c>
      <c r="C581" s="64" t="s">
        <v>609</v>
      </c>
      <c r="D581" s="394">
        <v>14</v>
      </c>
      <c r="E581" s="395">
        <v>24.2</v>
      </c>
      <c r="F581" s="395">
        <v>30.2</v>
      </c>
      <c r="G581" s="218" t="s">
        <v>52</v>
      </c>
    </row>
    <row r="582" spans="1:7" ht="20.149999999999999" customHeight="1">
      <c r="A582" s="109" t="s">
        <v>28</v>
      </c>
      <c r="B582" s="62" t="s">
        <v>610</v>
      </c>
      <c r="C582" s="59" t="s">
        <v>611</v>
      </c>
      <c r="D582" s="403">
        <f>234+3</f>
        <v>237</v>
      </c>
      <c r="E582" s="404">
        <v>443</v>
      </c>
      <c r="F582" s="404">
        <v>580</v>
      </c>
      <c r="G582" s="218" t="s">
        <v>47</v>
      </c>
    </row>
    <row r="583" spans="1:7" ht="20.149999999999999" customHeight="1">
      <c r="A583" s="109" t="s">
        <v>28</v>
      </c>
      <c r="B583" s="62" t="s">
        <v>610</v>
      </c>
      <c r="C583" s="64" t="s">
        <v>601</v>
      </c>
      <c r="D583" s="403">
        <f>96+2</f>
        <v>98</v>
      </c>
      <c r="E583" s="404">
        <v>190</v>
      </c>
      <c r="F583" s="404">
        <v>373</v>
      </c>
      <c r="G583" s="218" t="s">
        <v>47</v>
      </c>
    </row>
    <row r="584" spans="1:7" ht="20.149999999999999" customHeight="1">
      <c r="A584" s="109" t="s">
        <v>28</v>
      </c>
      <c r="B584" s="62" t="s">
        <v>610</v>
      </c>
      <c r="C584" s="64" t="s">
        <v>600</v>
      </c>
      <c r="D584" s="403">
        <f>38</f>
        <v>38</v>
      </c>
      <c r="E584" s="404">
        <v>86</v>
      </c>
      <c r="F584" s="404">
        <v>66</v>
      </c>
      <c r="G584" s="218" t="s">
        <v>47</v>
      </c>
    </row>
    <row r="585" spans="1:7" ht="20.149999999999999" customHeight="1">
      <c r="A585" s="109" t="s">
        <v>28</v>
      </c>
      <c r="B585" s="62" t="s">
        <v>610</v>
      </c>
      <c r="C585" s="64" t="s">
        <v>226</v>
      </c>
      <c r="D585" s="403">
        <f>44+1</f>
        <v>45</v>
      </c>
      <c r="E585" s="404">
        <v>80</v>
      </c>
      <c r="F585" s="404">
        <v>105</v>
      </c>
      <c r="G585" s="218" t="s">
        <v>47</v>
      </c>
    </row>
    <row r="586" spans="1:7" ht="20.149999999999999" customHeight="1">
      <c r="A586" s="109" t="s">
        <v>28</v>
      </c>
      <c r="B586" s="62" t="s">
        <v>610</v>
      </c>
      <c r="C586" s="64" t="s">
        <v>223</v>
      </c>
      <c r="D586" s="403">
        <f>20</f>
        <v>20</v>
      </c>
      <c r="E586" s="404">
        <v>30</v>
      </c>
      <c r="F586" s="404">
        <v>0</v>
      </c>
      <c r="G586" s="218" t="s">
        <v>47</v>
      </c>
    </row>
    <row r="587" spans="1:7" ht="20.149999999999999" customHeight="1">
      <c r="A587" s="113" t="s">
        <v>28</v>
      </c>
      <c r="B587" s="405" t="s">
        <v>610</v>
      </c>
      <c r="C587" s="64" t="s">
        <v>609</v>
      </c>
      <c r="D587" s="403">
        <f>36</f>
        <v>36</v>
      </c>
      <c r="E587" s="404">
        <v>55</v>
      </c>
      <c r="F587" s="404">
        <v>36</v>
      </c>
      <c r="G587" s="218" t="s">
        <v>47</v>
      </c>
    </row>
    <row r="588" spans="1:7" ht="20.149999999999999" customHeight="1">
      <c r="A588" s="551" t="s">
        <v>11</v>
      </c>
      <c r="B588" s="310"/>
      <c r="C588" s="406"/>
      <c r="D588" s="407"/>
      <c r="E588" s="408"/>
      <c r="F588" s="408"/>
      <c r="G588" s="274"/>
    </row>
    <row r="589" spans="1:7" ht="28.5" customHeight="1">
      <c r="A589" s="340" t="s">
        <v>11</v>
      </c>
      <c r="B589" s="409" t="s">
        <v>612</v>
      </c>
      <c r="C589" s="59" t="s">
        <v>613</v>
      </c>
      <c r="D589" s="410">
        <f>5/12</f>
        <v>0.41666666666666669</v>
      </c>
      <c r="E589" s="410">
        <f>5/12</f>
        <v>0.41666666666666669</v>
      </c>
      <c r="F589" s="393">
        <f>7/13</f>
        <v>0.53846153846153844</v>
      </c>
      <c r="G589" s="218" t="s">
        <v>50</v>
      </c>
    </row>
    <row r="590" spans="1:7" ht="20.149999999999999" customHeight="1">
      <c r="A590" s="343" t="s">
        <v>11</v>
      </c>
      <c r="B590" s="32" t="s">
        <v>612</v>
      </c>
      <c r="C590" s="64" t="s">
        <v>614</v>
      </c>
      <c r="D590" s="411">
        <v>1</v>
      </c>
      <c r="E590" s="411">
        <v>1</v>
      </c>
      <c r="F590" s="411">
        <v>1</v>
      </c>
      <c r="G590" s="218" t="s">
        <v>50</v>
      </c>
    </row>
    <row r="591" spans="1:7" ht="20.149999999999999" customHeight="1">
      <c r="A591" s="343" t="s">
        <v>11</v>
      </c>
      <c r="B591" s="32" t="s">
        <v>612</v>
      </c>
      <c r="C591" s="64" t="s">
        <v>615</v>
      </c>
      <c r="D591" s="393" t="s">
        <v>93</v>
      </c>
      <c r="E591" s="393" t="s">
        <v>93</v>
      </c>
      <c r="F591" s="393" t="s">
        <v>93</v>
      </c>
      <c r="G591" s="218" t="s">
        <v>50</v>
      </c>
    </row>
    <row r="592" spans="1:7" ht="20.149999999999999" customHeight="1">
      <c r="A592" s="343" t="s">
        <v>11</v>
      </c>
      <c r="B592" s="32" t="s">
        <v>612</v>
      </c>
      <c r="C592" s="64" t="s">
        <v>616</v>
      </c>
      <c r="D592" s="393">
        <v>0.25</v>
      </c>
      <c r="E592" s="393">
        <v>0.25</v>
      </c>
      <c r="F592" s="393">
        <v>0.4</v>
      </c>
      <c r="G592" s="218" t="s">
        <v>50</v>
      </c>
    </row>
    <row r="593" spans="1:7" ht="20.149999999999999" customHeight="1">
      <c r="A593" s="343" t="s">
        <v>11</v>
      </c>
      <c r="B593" s="32" t="s">
        <v>612</v>
      </c>
      <c r="C593" s="64" t="s">
        <v>617</v>
      </c>
      <c r="D593" s="393">
        <v>1</v>
      </c>
      <c r="E593" s="393">
        <v>1</v>
      </c>
      <c r="F593" s="393">
        <v>1</v>
      </c>
      <c r="G593" s="218" t="s">
        <v>50</v>
      </c>
    </row>
    <row r="594" spans="1:7" ht="20.149999999999999" customHeight="1">
      <c r="A594" s="343" t="s">
        <v>11</v>
      </c>
      <c r="B594" s="32" t="s">
        <v>612</v>
      </c>
      <c r="C594" s="64" t="s">
        <v>618</v>
      </c>
      <c r="D594" s="393">
        <v>0.2</v>
      </c>
      <c r="E594" s="393">
        <v>0.2</v>
      </c>
      <c r="F594" s="393">
        <v>0.2</v>
      </c>
      <c r="G594" s="218" t="s">
        <v>50</v>
      </c>
    </row>
    <row r="595" spans="1:7" ht="20.149999999999999" customHeight="1">
      <c r="A595" s="343" t="s">
        <v>11</v>
      </c>
      <c r="B595" s="32" t="s">
        <v>612</v>
      </c>
      <c r="C595" s="64" t="s">
        <v>619</v>
      </c>
      <c r="D595" s="393">
        <v>0.33333333333333331</v>
      </c>
      <c r="E595" s="393">
        <v>0.33333333333333331</v>
      </c>
      <c r="F595" s="393">
        <v>0.33333333333333331</v>
      </c>
      <c r="G595" s="218" t="s">
        <v>50</v>
      </c>
    </row>
    <row r="596" spans="1:7" ht="20.149999999999999" customHeight="1">
      <c r="A596" s="343" t="s">
        <v>11</v>
      </c>
      <c r="B596" s="32" t="s">
        <v>612</v>
      </c>
      <c r="C596" s="64" t="s">
        <v>620</v>
      </c>
      <c r="D596" s="393">
        <v>0.2</v>
      </c>
      <c r="E596" s="393">
        <v>0.2</v>
      </c>
      <c r="F596" s="393">
        <v>0.2</v>
      </c>
      <c r="G596" s="218" t="s">
        <v>50</v>
      </c>
    </row>
    <row r="597" spans="1:7" ht="20.149999999999999" customHeight="1">
      <c r="A597" s="343" t="s">
        <v>11</v>
      </c>
      <c r="B597" s="32" t="s">
        <v>612</v>
      </c>
      <c r="C597" s="64" t="s">
        <v>621</v>
      </c>
      <c r="D597" s="393">
        <v>0.2</v>
      </c>
      <c r="E597" s="393">
        <v>0.2</v>
      </c>
      <c r="F597" s="393">
        <v>0.2</v>
      </c>
      <c r="G597" s="218" t="s">
        <v>50</v>
      </c>
    </row>
    <row r="598" spans="1:7" ht="20.149999999999999" customHeight="1">
      <c r="A598" s="343" t="s">
        <v>11</v>
      </c>
      <c r="B598" s="52" t="s">
        <v>612</v>
      </c>
      <c r="C598" s="64" t="s">
        <v>622</v>
      </c>
      <c r="D598" s="393" t="s">
        <v>93</v>
      </c>
      <c r="E598" s="393" t="s">
        <v>93</v>
      </c>
      <c r="F598" s="411" t="s">
        <v>93</v>
      </c>
      <c r="G598" s="218" t="s">
        <v>50</v>
      </c>
    </row>
    <row r="599" spans="1:7" ht="20.149999999999999" customHeight="1">
      <c r="A599" s="552" t="s">
        <v>623</v>
      </c>
      <c r="B599" s="271"/>
      <c r="C599" s="272"/>
      <c r="D599" s="273"/>
      <c r="E599" s="273"/>
      <c r="F599" s="273"/>
      <c r="G599" s="559"/>
    </row>
    <row r="600" spans="1:7" ht="20.149999999999999" customHeight="1">
      <c r="A600" s="670" t="s">
        <v>623</v>
      </c>
      <c r="B600" s="671" t="s">
        <v>624</v>
      </c>
      <c r="C600" s="95" t="s">
        <v>625</v>
      </c>
      <c r="D600" s="385">
        <v>0</v>
      </c>
      <c r="E600" s="385">
        <v>0</v>
      </c>
      <c r="F600" s="412">
        <v>0</v>
      </c>
      <c r="G600" s="218" t="s">
        <v>512</v>
      </c>
    </row>
    <row r="601" spans="1:7" ht="20.149999999999999" customHeight="1">
      <c r="A601" s="675" t="s">
        <v>623</v>
      </c>
      <c r="B601" s="703" t="s">
        <v>624</v>
      </c>
      <c r="C601" s="727" t="s">
        <v>975</v>
      </c>
      <c r="D601" s="385" t="s">
        <v>93</v>
      </c>
      <c r="E601" s="385" t="s">
        <v>93</v>
      </c>
      <c r="F601" s="412" t="s">
        <v>93</v>
      </c>
      <c r="G601" s="218" t="s">
        <v>93</v>
      </c>
    </row>
    <row r="602" spans="1:7" ht="14.5">
      <c r="A602" s="126" t="s">
        <v>623</v>
      </c>
      <c r="B602" s="703" t="s">
        <v>624</v>
      </c>
      <c r="C602" s="728" t="s">
        <v>976</v>
      </c>
      <c r="D602" s="414">
        <v>40.6</v>
      </c>
      <c r="E602" s="414">
        <v>35</v>
      </c>
      <c r="F602" s="615">
        <v>34.6</v>
      </c>
      <c r="G602" s="218" t="s">
        <v>52</v>
      </c>
    </row>
    <row r="603" spans="1:7" ht="14.5">
      <c r="A603" s="126" t="s">
        <v>623</v>
      </c>
      <c r="B603" s="413" t="s">
        <v>624</v>
      </c>
      <c r="C603" s="728" t="s">
        <v>977</v>
      </c>
      <c r="D603" s="414">
        <v>3.6</v>
      </c>
      <c r="E603" s="414">
        <v>5.9</v>
      </c>
      <c r="F603" s="615">
        <v>6.5</v>
      </c>
      <c r="G603" s="218" t="s">
        <v>52</v>
      </c>
    </row>
    <row r="604" spans="1:7" ht="14.5">
      <c r="A604" s="126" t="s">
        <v>623</v>
      </c>
      <c r="B604" s="413" t="s">
        <v>624</v>
      </c>
      <c r="C604" s="728" t="s">
        <v>978</v>
      </c>
      <c r="D604" s="414">
        <v>1</v>
      </c>
      <c r="E604" s="414">
        <v>1.2</v>
      </c>
      <c r="F604" s="615">
        <v>1.2</v>
      </c>
      <c r="G604" s="218" t="s">
        <v>52</v>
      </c>
    </row>
    <row r="605" spans="1:7" ht="14.5">
      <c r="A605" s="126" t="s">
        <v>623</v>
      </c>
      <c r="B605" s="413" t="s">
        <v>624</v>
      </c>
      <c r="C605" s="729" t="s">
        <v>979</v>
      </c>
      <c r="D605" s="414">
        <v>152</v>
      </c>
      <c r="E605" s="414">
        <v>154</v>
      </c>
      <c r="F605" s="615">
        <v>171</v>
      </c>
      <c r="G605" s="218" t="s">
        <v>626</v>
      </c>
    </row>
    <row r="606" spans="1:7" ht="14.5">
      <c r="A606" s="126" t="s">
        <v>623</v>
      </c>
      <c r="B606" s="413" t="s">
        <v>624</v>
      </c>
      <c r="C606" s="729" t="s">
        <v>980</v>
      </c>
      <c r="D606" s="414">
        <v>91</v>
      </c>
      <c r="E606" s="414">
        <v>98</v>
      </c>
      <c r="F606" s="615">
        <v>104</v>
      </c>
      <c r="G606" s="218" t="s">
        <v>626</v>
      </c>
    </row>
    <row r="607" spans="1:7" ht="14.5">
      <c r="A607" s="675" t="s">
        <v>623</v>
      </c>
      <c r="B607" s="676" t="s">
        <v>624</v>
      </c>
      <c r="C607" s="730" t="s">
        <v>886</v>
      </c>
      <c r="D607" s="731" t="s">
        <v>913</v>
      </c>
      <c r="E607" s="731" t="s">
        <v>915</v>
      </c>
      <c r="F607" s="732" t="s">
        <v>914</v>
      </c>
      <c r="G607" s="733" t="s">
        <v>52</v>
      </c>
    </row>
    <row r="608" spans="1:7" ht="14.5">
      <c r="A608" s="675" t="s">
        <v>623</v>
      </c>
      <c r="B608" s="673" t="s">
        <v>624</v>
      </c>
      <c r="C608" s="730" t="s">
        <v>627</v>
      </c>
      <c r="D608" s="707" t="s">
        <v>916</v>
      </c>
      <c r="E608" s="707" t="s">
        <v>917</v>
      </c>
      <c r="F608" s="708" t="s">
        <v>916</v>
      </c>
      <c r="G608" s="733" t="s">
        <v>52</v>
      </c>
    </row>
    <row r="609" spans="1:7" ht="14.5">
      <c r="A609" s="675" t="s">
        <v>623</v>
      </c>
      <c r="B609" s="673" t="s">
        <v>624</v>
      </c>
      <c r="C609" s="734" t="s">
        <v>910</v>
      </c>
      <c r="D609" s="414">
        <v>200</v>
      </c>
      <c r="E609" s="414">
        <v>200</v>
      </c>
      <c r="F609" s="414">
        <v>200</v>
      </c>
      <c r="G609" s="218" t="s">
        <v>626</v>
      </c>
    </row>
    <row r="610" spans="1:7" ht="14.5">
      <c r="A610" s="672" t="s">
        <v>623</v>
      </c>
      <c r="B610" s="669" t="s">
        <v>624</v>
      </c>
      <c r="C610" s="735" t="s">
        <v>985</v>
      </c>
      <c r="D610" s="736" t="s">
        <v>911</v>
      </c>
      <c r="E610" s="736" t="s">
        <v>912</v>
      </c>
      <c r="F610" s="737" t="s">
        <v>1031</v>
      </c>
      <c r="G610" s="733" t="s">
        <v>52</v>
      </c>
    </row>
    <row r="611" spans="1:7" ht="20.149999999999999" customHeight="1">
      <c r="A611" s="552" t="s">
        <v>628</v>
      </c>
      <c r="B611" s="114"/>
      <c r="C611" s="406"/>
      <c r="D611" s="417"/>
      <c r="E611" s="418"/>
      <c r="F611" s="417"/>
      <c r="G611" s="419"/>
    </row>
    <row r="612" spans="1:7" ht="20.149999999999999" customHeight="1">
      <c r="A612" s="420" t="s">
        <v>628</v>
      </c>
      <c r="B612" s="421" t="s">
        <v>629</v>
      </c>
      <c r="C612" s="92" t="s">
        <v>630</v>
      </c>
      <c r="D612" s="278">
        <v>0.93489999999999995</v>
      </c>
      <c r="E612" s="278">
        <v>0.97</v>
      </c>
      <c r="F612" s="239">
        <v>0.96</v>
      </c>
      <c r="G612" s="218" t="s">
        <v>50</v>
      </c>
    </row>
    <row r="613" spans="1:7" ht="42">
      <c r="A613" s="415" t="s">
        <v>628</v>
      </c>
      <c r="B613" s="248" t="s">
        <v>629</v>
      </c>
      <c r="C613" s="709" t="s">
        <v>1042</v>
      </c>
      <c r="D613" s="422" t="s">
        <v>551</v>
      </c>
      <c r="E613" s="326">
        <v>0.98</v>
      </c>
      <c r="F613" s="422">
        <v>0.95399999999999996</v>
      </c>
      <c r="G613" s="218" t="s">
        <v>50</v>
      </c>
    </row>
    <row r="614" spans="1:7" ht="20.149999999999999" customHeight="1">
      <c r="A614" s="415" t="s">
        <v>628</v>
      </c>
      <c r="B614" s="421" t="s">
        <v>631</v>
      </c>
      <c r="C614" s="92" t="s">
        <v>632</v>
      </c>
      <c r="D614" s="423" t="s">
        <v>93</v>
      </c>
      <c r="E614" s="423" t="s">
        <v>93</v>
      </c>
      <c r="F614" s="414">
        <v>35</v>
      </c>
      <c r="G614" s="218" t="s">
        <v>47</v>
      </c>
    </row>
    <row r="615" spans="1:7" ht="20.149999999999999" customHeight="1">
      <c r="A615" s="415" t="s">
        <v>628</v>
      </c>
      <c r="B615" s="421" t="s">
        <v>872</v>
      </c>
      <c r="C615" s="355" t="s">
        <v>633</v>
      </c>
      <c r="D615" s="424" t="s">
        <v>93</v>
      </c>
      <c r="E615" s="424" t="s">
        <v>93</v>
      </c>
      <c r="F615" s="556">
        <v>0</v>
      </c>
      <c r="G615" s="218" t="s">
        <v>47</v>
      </c>
    </row>
    <row r="616" spans="1:7" ht="20.149999999999999" customHeight="1">
      <c r="A616" s="415" t="s">
        <v>628</v>
      </c>
      <c r="B616" s="425" t="s">
        <v>634</v>
      </c>
      <c r="C616" s="426" t="s">
        <v>635</v>
      </c>
      <c r="D616" s="427" t="s">
        <v>93</v>
      </c>
      <c r="E616" s="427" t="s">
        <v>93</v>
      </c>
      <c r="F616" s="557">
        <v>0</v>
      </c>
      <c r="G616" s="218" t="s">
        <v>47</v>
      </c>
    </row>
    <row r="617" spans="1:7" ht="20.149999999999999" customHeight="1">
      <c r="A617" s="415" t="s">
        <v>628</v>
      </c>
      <c r="B617" s="248" t="s">
        <v>636</v>
      </c>
      <c r="C617" s="92" t="s">
        <v>637</v>
      </c>
      <c r="D617" s="555">
        <v>0</v>
      </c>
      <c r="E617" s="555">
        <v>0</v>
      </c>
      <c r="F617" s="555">
        <v>0</v>
      </c>
      <c r="G617" s="218" t="s">
        <v>47</v>
      </c>
    </row>
    <row r="618" spans="1:7" ht="20.149999999999999" customHeight="1">
      <c r="A618" s="416" t="s">
        <v>628</v>
      </c>
      <c r="B618" s="429" t="s">
        <v>636</v>
      </c>
      <c r="C618" s="92" t="s">
        <v>638</v>
      </c>
      <c r="D618" s="428">
        <v>2</v>
      </c>
      <c r="E618" s="555">
        <v>0</v>
      </c>
      <c r="F618" s="428">
        <v>1</v>
      </c>
      <c r="G618" s="218" t="s">
        <v>47</v>
      </c>
    </row>
    <row r="619" spans="1:7" ht="20.149999999999999" customHeight="1">
      <c r="A619" s="552" t="s">
        <v>23</v>
      </c>
      <c r="B619" s="114"/>
      <c r="C619" s="406"/>
      <c r="D619" s="417"/>
      <c r="E619" s="418"/>
      <c r="F619" s="417"/>
      <c r="G619" s="419"/>
    </row>
    <row r="620" spans="1:7" ht="20.149999999999999" customHeight="1">
      <c r="A620" s="26" t="s">
        <v>23</v>
      </c>
      <c r="B620" s="430" t="s">
        <v>639</v>
      </c>
      <c r="C620" s="431" t="s">
        <v>640</v>
      </c>
      <c r="D620" s="432">
        <v>14</v>
      </c>
      <c r="E620" s="432">
        <v>14</v>
      </c>
      <c r="F620" s="432">
        <v>14</v>
      </c>
      <c r="G620" s="218" t="s">
        <v>641</v>
      </c>
    </row>
    <row r="621" spans="1:7" ht="20.149999999999999" customHeight="1">
      <c r="A621" s="318" t="s">
        <v>23</v>
      </c>
      <c r="B621" s="351" t="s">
        <v>639</v>
      </c>
      <c r="C621" s="433" t="s">
        <v>642</v>
      </c>
      <c r="D621" s="434">
        <v>0.28000000000000003</v>
      </c>
      <c r="E621" s="434">
        <v>0.32</v>
      </c>
      <c r="F621" s="434">
        <v>0.43</v>
      </c>
      <c r="G621" s="218" t="s">
        <v>50</v>
      </c>
    </row>
    <row r="622" spans="1:7" ht="20.149999999999999" customHeight="1">
      <c r="A622" s="318" t="s">
        <v>23</v>
      </c>
      <c r="B622" s="351" t="s">
        <v>639</v>
      </c>
      <c r="C622" s="435" t="s">
        <v>643</v>
      </c>
      <c r="D622" s="436">
        <v>78</v>
      </c>
      <c r="E622" s="436">
        <v>81</v>
      </c>
      <c r="F622" s="436">
        <v>81</v>
      </c>
      <c r="G622" s="218" t="s">
        <v>644</v>
      </c>
    </row>
    <row r="623" spans="1:7" ht="20.149999999999999" customHeight="1">
      <c r="A623" s="318" t="s">
        <v>23</v>
      </c>
      <c r="B623" s="351" t="s">
        <v>639</v>
      </c>
      <c r="C623" s="435" t="s">
        <v>645</v>
      </c>
      <c r="D623" s="436">
        <v>865</v>
      </c>
      <c r="E623" s="437">
        <v>1170</v>
      </c>
      <c r="F623" s="437">
        <v>1366</v>
      </c>
      <c r="G623" s="218" t="s">
        <v>47</v>
      </c>
    </row>
    <row r="624" spans="1:7" ht="20.149999999999999" customHeight="1">
      <c r="A624" s="318" t="s">
        <v>23</v>
      </c>
      <c r="B624" s="351" t="s">
        <v>639</v>
      </c>
      <c r="C624" s="435" t="s">
        <v>646</v>
      </c>
      <c r="D624" s="437">
        <v>1344</v>
      </c>
      <c r="E624" s="437">
        <v>1667</v>
      </c>
      <c r="F624" s="437">
        <v>2285</v>
      </c>
      <c r="G624" s="218" t="s">
        <v>47</v>
      </c>
    </row>
    <row r="625" spans="1:7" ht="20.149999999999999" customHeight="1">
      <c r="A625" s="318" t="s">
        <v>23</v>
      </c>
      <c r="B625" s="351" t="s">
        <v>639</v>
      </c>
      <c r="C625" s="435" t="s">
        <v>647</v>
      </c>
      <c r="D625" s="437">
        <v>1346</v>
      </c>
      <c r="E625" s="437">
        <v>1657</v>
      </c>
      <c r="F625" s="437">
        <v>2247</v>
      </c>
      <c r="G625" s="218" t="s">
        <v>47</v>
      </c>
    </row>
    <row r="626" spans="1:7" ht="20.149999999999999" customHeight="1">
      <c r="A626" s="318" t="s">
        <v>23</v>
      </c>
      <c r="B626" s="351" t="s">
        <v>639</v>
      </c>
      <c r="C626" s="435" t="s">
        <v>648</v>
      </c>
      <c r="D626" s="437">
        <v>1520</v>
      </c>
      <c r="E626" s="437">
        <v>1779</v>
      </c>
      <c r="F626" s="437">
        <v>2208</v>
      </c>
      <c r="G626" s="218" t="s">
        <v>47</v>
      </c>
    </row>
    <row r="627" spans="1:7" ht="20.149999999999999" customHeight="1">
      <c r="A627" s="318" t="s">
        <v>23</v>
      </c>
      <c r="B627" s="351" t="s">
        <v>639</v>
      </c>
      <c r="C627" s="433" t="s">
        <v>649</v>
      </c>
      <c r="D627" s="434">
        <v>0.44</v>
      </c>
      <c r="E627" s="434">
        <v>0.35</v>
      </c>
      <c r="F627" s="434">
        <v>0.34</v>
      </c>
      <c r="G627" s="218" t="s">
        <v>50</v>
      </c>
    </row>
    <row r="628" spans="1:7" ht="20.149999999999999" customHeight="1">
      <c r="A628" s="318" t="s">
        <v>23</v>
      </c>
      <c r="B628" s="351" t="s">
        <v>639</v>
      </c>
      <c r="C628" s="438" t="s">
        <v>650</v>
      </c>
      <c r="D628" s="434">
        <v>0.17</v>
      </c>
      <c r="E628" s="434">
        <v>0.16700000000000001</v>
      </c>
      <c r="F628" s="434">
        <v>0.186</v>
      </c>
      <c r="G628" s="218" t="s">
        <v>50</v>
      </c>
    </row>
    <row r="629" spans="1:7" ht="20.149999999999999" customHeight="1">
      <c r="A629" s="318" t="s">
        <v>23</v>
      </c>
      <c r="B629" s="351" t="s">
        <v>639</v>
      </c>
      <c r="C629" s="438" t="s">
        <v>651</v>
      </c>
      <c r="D629" s="434">
        <v>0.16600000000000001</v>
      </c>
      <c r="E629" s="434">
        <v>0.17499999999999999</v>
      </c>
      <c r="F629" s="434">
        <v>0.17699999999999999</v>
      </c>
      <c r="G629" s="218" t="s">
        <v>50</v>
      </c>
    </row>
    <row r="630" spans="1:7" ht="20.149999999999999" customHeight="1">
      <c r="A630" s="318" t="s">
        <v>23</v>
      </c>
      <c r="B630" s="351" t="s">
        <v>639</v>
      </c>
      <c r="C630" s="438" t="s">
        <v>652</v>
      </c>
      <c r="D630" s="434">
        <v>0.128</v>
      </c>
      <c r="E630" s="434">
        <v>0.13600000000000001</v>
      </c>
      <c r="F630" s="434">
        <v>0.14000000000000001</v>
      </c>
      <c r="G630" s="218" t="s">
        <v>50</v>
      </c>
    </row>
    <row r="631" spans="1:7" ht="20.149999999999999" customHeight="1">
      <c r="A631" s="318" t="s">
        <v>23</v>
      </c>
      <c r="B631" s="351" t="s">
        <v>639</v>
      </c>
      <c r="C631" s="438" t="s">
        <v>653</v>
      </c>
      <c r="D631" s="434">
        <v>0.26600000000000001</v>
      </c>
      <c r="E631" s="434">
        <v>0.115</v>
      </c>
      <c r="F631" s="434">
        <v>0.11</v>
      </c>
      <c r="G631" s="218" t="s">
        <v>50</v>
      </c>
    </row>
    <row r="632" spans="1:7" ht="20.149999999999999" customHeight="1">
      <c r="A632" s="318" t="s">
        <v>23</v>
      </c>
      <c r="B632" s="351" t="s">
        <v>639</v>
      </c>
      <c r="C632" s="438" t="s">
        <v>654</v>
      </c>
      <c r="D632" s="434">
        <v>6.2E-2</v>
      </c>
      <c r="E632" s="434">
        <v>8.3000000000000004E-2</v>
      </c>
      <c r="F632" s="434">
        <v>0.107</v>
      </c>
      <c r="G632" s="218" t="s">
        <v>50</v>
      </c>
    </row>
    <row r="633" spans="1:7" ht="20.149999999999999" customHeight="1">
      <c r="A633" s="318" t="s">
        <v>23</v>
      </c>
      <c r="B633" s="351" t="s">
        <v>639</v>
      </c>
      <c r="C633" s="438" t="s">
        <v>655</v>
      </c>
      <c r="D633" s="434">
        <v>7.6999999999999999E-2</v>
      </c>
      <c r="E633" s="434">
        <v>0.113</v>
      </c>
      <c r="F633" s="434">
        <v>8.2000000000000003E-2</v>
      </c>
      <c r="G633" s="218" t="s">
        <v>50</v>
      </c>
    </row>
    <row r="634" spans="1:7" ht="20.149999999999999" customHeight="1">
      <c r="A634" s="318" t="s">
        <v>23</v>
      </c>
      <c r="B634" s="351" t="s">
        <v>639</v>
      </c>
      <c r="C634" s="438" t="s">
        <v>656</v>
      </c>
      <c r="D634" s="434">
        <v>1.9E-2</v>
      </c>
      <c r="E634" s="434">
        <v>3.9E-2</v>
      </c>
      <c r="F634" s="434">
        <v>7.2999999999999995E-2</v>
      </c>
      <c r="G634" s="218" t="s">
        <v>50</v>
      </c>
    </row>
    <row r="635" spans="1:7" ht="20.149999999999999" customHeight="1">
      <c r="A635" s="318" t="s">
        <v>23</v>
      </c>
      <c r="B635" s="351" t="s">
        <v>639</v>
      </c>
      <c r="C635" s="438" t="s">
        <v>657</v>
      </c>
      <c r="D635" s="434">
        <v>6.3E-2</v>
      </c>
      <c r="E635" s="434">
        <v>0.106</v>
      </c>
      <c r="F635" s="434">
        <v>5.8999999999999997E-2</v>
      </c>
      <c r="G635" s="218" t="s">
        <v>50</v>
      </c>
    </row>
    <row r="636" spans="1:7" ht="20.149999999999999" customHeight="1">
      <c r="A636" s="318" t="s">
        <v>23</v>
      </c>
      <c r="B636" s="351" t="s">
        <v>639</v>
      </c>
      <c r="C636" s="438" t="s">
        <v>658</v>
      </c>
      <c r="D636" s="434">
        <v>0.02</v>
      </c>
      <c r="E636" s="434">
        <v>0.03</v>
      </c>
      <c r="F636" s="434">
        <v>3.5999999999999997E-2</v>
      </c>
      <c r="G636" s="218" t="s">
        <v>50</v>
      </c>
    </row>
    <row r="637" spans="1:7" ht="20.149999999999999" customHeight="1">
      <c r="A637" s="318" t="s">
        <v>23</v>
      </c>
      <c r="B637" s="351" t="s">
        <v>639</v>
      </c>
      <c r="C637" s="438" t="s">
        <v>659</v>
      </c>
      <c r="D637" s="434">
        <v>0.02</v>
      </c>
      <c r="E637" s="434">
        <v>2.5000000000000001E-2</v>
      </c>
      <c r="F637" s="434">
        <v>2.1000000000000001E-2</v>
      </c>
      <c r="G637" s="218" t="s">
        <v>50</v>
      </c>
    </row>
    <row r="638" spans="1:7" ht="20.149999999999999" customHeight="1">
      <c r="A638" s="318" t="s">
        <v>23</v>
      </c>
      <c r="B638" s="351" t="s">
        <v>639</v>
      </c>
      <c r="C638" s="438" t="s">
        <v>660</v>
      </c>
      <c r="D638" s="434">
        <v>0.01</v>
      </c>
      <c r="E638" s="434">
        <v>1.2E-2</v>
      </c>
      <c r="F638" s="434">
        <v>1.0999999999999999E-2</v>
      </c>
      <c r="G638" s="218" t="s">
        <v>50</v>
      </c>
    </row>
    <row r="639" spans="1:7" ht="20.149999999999999" customHeight="1">
      <c r="A639" s="318" t="s">
        <v>23</v>
      </c>
      <c r="B639" s="351" t="s">
        <v>639</v>
      </c>
      <c r="C639" s="433" t="s">
        <v>661</v>
      </c>
      <c r="D639" s="439">
        <v>659</v>
      </c>
      <c r="E639" s="439">
        <v>599</v>
      </c>
      <c r="F639" s="439">
        <v>641</v>
      </c>
      <c r="G639" s="218" t="s">
        <v>47</v>
      </c>
    </row>
    <row r="640" spans="1:7" ht="20.149999999999999" customHeight="1">
      <c r="A640" s="318" t="s">
        <v>23</v>
      </c>
      <c r="B640" s="351" t="s">
        <v>639</v>
      </c>
      <c r="C640" s="438" t="s">
        <v>440</v>
      </c>
      <c r="D640" s="439">
        <v>117</v>
      </c>
      <c r="E640" s="439">
        <v>124</v>
      </c>
      <c r="F640" s="439">
        <v>131</v>
      </c>
      <c r="G640" s="218" t="s">
        <v>47</v>
      </c>
    </row>
    <row r="641" spans="1:7" ht="20.149999999999999" customHeight="1">
      <c r="A641" s="318" t="s">
        <v>23</v>
      </c>
      <c r="B641" s="351" t="s">
        <v>639</v>
      </c>
      <c r="C641" s="438" t="s">
        <v>662</v>
      </c>
      <c r="D641" s="439">
        <v>153</v>
      </c>
      <c r="E641" s="439">
        <v>138</v>
      </c>
      <c r="F641" s="439">
        <v>151</v>
      </c>
      <c r="G641" s="218" t="s">
        <v>47</v>
      </c>
    </row>
    <row r="642" spans="1:7" ht="20.149999999999999" customHeight="1">
      <c r="A642" s="318" t="s">
        <v>23</v>
      </c>
      <c r="B642" s="351" t="s">
        <v>639</v>
      </c>
      <c r="C642" s="438" t="s">
        <v>663</v>
      </c>
      <c r="D642" s="439">
        <v>389</v>
      </c>
      <c r="E642" s="439">
        <v>337</v>
      </c>
      <c r="F642" s="439">
        <v>359</v>
      </c>
      <c r="G642" s="218" t="s">
        <v>47</v>
      </c>
    </row>
    <row r="643" spans="1:7" ht="20.149999999999999" customHeight="1">
      <c r="A643" s="318" t="s">
        <v>23</v>
      </c>
      <c r="B643" s="351" t="s">
        <v>639</v>
      </c>
      <c r="C643" s="433" t="s">
        <v>664</v>
      </c>
      <c r="D643" s="439">
        <v>23</v>
      </c>
      <c r="E643" s="439">
        <v>28</v>
      </c>
      <c r="F643" s="439">
        <v>19</v>
      </c>
      <c r="G643" s="218" t="s">
        <v>47</v>
      </c>
    </row>
    <row r="644" spans="1:7" ht="20.149999999999999" customHeight="1">
      <c r="A644" s="318" t="s">
        <v>23</v>
      </c>
      <c r="B644" s="351" t="s">
        <v>639</v>
      </c>
      <c r="C644" s="433" t="s">
        <v>665</v>
      </c>
      <c r="D644" s="439">
        <v>23</v>
      </c>
      <c r="E644" s="439">
        <v>33</v>
      </c>
      <c r="F644" s="439">
        <v>47</v>
      </c>
      <c r="G644" s="218" t="s">
        <v>47</v>
      </c>
    </row>
    <row r="645" spans="1:7" ht="20.149999999999999" customHeight="1">
      <c r="A645" s="280" t="s">
        <v>23</v>
      </c>
      <c r="B645" s="348" t="s">
        <v>639</v>
      </c>
      <c r="C645" s="433" t="s">
        <v>666</v>
      </c>
      <c r="D645" s="439">
        <v>11</v>
      </c>
      <c r="E645" s="439">
        <v>14</v>
      </c>
      <c r="F645" s="439">
        <v>11</v>
      </c>
      <c r="G645" s="218" t="s">
        <v>47</v>
      </c>
    </row>
    <row r="646" spans="1:7" ht="20.149999999999999" customHeight="1">
      <c r="A646" s="318" t="s">
        <v>23</v>
      </c>
      <c r="B646" s="440" t="s">
        <v>667</v>
      </c>
      <c r="C646" s="435" t="s">
        <v>668</v>
      </c>
      <c r="D646" s="441">
        <v>2192</v>
      </c>
      <c r="E646" s="441">
        <v>2087</v>
      </c>
      <c r="F646" s="441">
        <v>2108</v>
      </c>
      <c r="G646" s="218" t="s">
        <v>47</v>
      </c>
    </row>
    <row r="647" spans="1:7" ht="20.149999999999999" customHeight="1">
      <c r="A647" s="318" t="s">
        <v>23</v>
      </c>
      <c r="B647" s="442" t="s">
        <v>667</v>
      </c>
      <c r="C647" s="433" t="s">
        <v>669</v>
      </c>
      <c r="D647" s="443">
        <v>0.49199999999999999</v>
      </c>
      <c r="E647" s="443">
        <v>0.54600000000000004</v>
      </c>
      <c r="F647" s="443">
        <v>0.64300000000000002</v>
      </c>
      <c r="G647" s="218" t="s">
        <v>50</v>
      </c>
    </row>
    <row r="648" spans="1:7" ht="20.149999999999999" customHeight="1">
      <c r="A648" s="318" t="s">
        <v>23</v>
      </c>
      <c r="B648" s="442" t="s">
        <v>667</v>
      </c>
      <c r="C648" s="435" t="s">
        <v>661</v>
      </c>
      <c r="D648" s="441">
        <v>1918</v>
      </c>
      <c r="E648" s="441">
        <v>1215</v>
      </c>
      <c r="F648" s="441">
        <v>1563</v>
      </c>
      <c r="G648" s="218" t="s">
        <v>47</v>
      </c>
    </row>
    <row r="649" spans="1:7" ht="20.149999999999999" customHeight="1">
      <c r="A649" s="318" t="s">
        <v>23</v>
      </c>
      <c r="B649" s="442" t="s">
        <v>667</v>
      </c>
      <c r="C649" s="433" t="s">
        <v>670</v>
      </c>
      <c r="D649" s="553">
        <v>340</v>
      </c>
      <c r="E649" s="553">
        <v>384</v>
      </c>
      <c r="F649" s="553">
        <v>570</v>
      </c>
      <c r="G649" s="218" t="s">
        <v>47</v>
      </c>
    </row>
    <row r="650" spans="1:7" ht="20.149999999999999" customHeight="1">
      <c r="A650" s="318" t="s">
        <v>23</v>
      </c>
      <c r="B650" s="442" t="s">
        <v>667</v>
      </c>
      <c r="C650" s="433" t="s">
        <v>671</v>
      </c>
      <c r="D650" s="553">
        <v>188</v>
      </c>
      <c r="E650" s="553">
        <v>179</v>
      </c>
      <c r="F650" s="553">
        <v>175</v>
      </c>
      <c r="G650" s="218" t="s">
        <v>47</v>
      </c>
    </row>
    <row r="651" spans="1:7" ht="20.149999999999999" customHeight="1">
      <c r="A651" s="318" t="s">
        <v>23</v>
      </c>
      <c r="B651" s="442" t="s">
        <v>667</v>
      </c>
      <c r="C651" s="433" t="s">
        <v>672</v>
      </c>
      <c r="D651" s="553">
        <v>579</v>
      </c>
      <c r="E651" s="553">
        <v>384</v>
      </c>
      <c r="F651" s="553">
        <v>636</v>
      </c>
      <c r="G651" s="218" t="s">
        <v>47</v>
      </c>
    </row>
    <row r="652" spans="1:7" ht="20.149999999999999" customHeight="1">
      <c r="A652" s="280" t="s">
        <v>23</v>
      </c>
      <c r="B652" s="444" t="s">
        <v>667</v>
      </c>
      <c r="C652" s="433" t="s">
        <v>673</v>
      </c>
      <c r="D652" s="553">
        <v>811</v>
      </c>
      <c r="E652" s="553">
        <v>268</v>
      </c>
      <c r="F652" s="553">
        <v>182</v>
      </c>
      <c r="G652" s="218" t="s">
        <v>47</v>
      </c>
    </row>
    <row r="653" spans="1:7" ht="20.149999999999999" customHeight="1">
      <c r="A653" s="318" t="s">
        <v>23</v>
      </c>
      <c r="B653" s="440" t="s">
        <v>674</v>
      </c>
      <c r="C653" s="435" t="s">
        <v>675</v>
      </c>
      <c r="D653" s="441">
        <v>963534</v>
      </c>
      <c r="E653" s="441">
        <v>929632</v>
      </c>
      <c r="F653" s="441">
        <v>702496</v>
      </c>
      <c r="G653" s="218" t="s">
        <v>47</v>
      </c>
    </row>
    <row r="654" spans="1:7" ht="20.149999999999999" customHeight="1">
      <c r="A654" s="318" t="s">
        <v>23</v>
      </c>
      <c r="B654" s="442" t="s">
        <v>674</v>
      </c>
      <c r="C654" s="435" t="s">
        <v>676</v>
      </c>
      <c r="D654" s="445" t="s">
        <v>93</v>
      </c>
      <c r="E654" s="445" t="s">
        <v>93</v>
      </c>
      <c r="F654" s="443">
        <v>0.85</v>
      </c>
      <c r="G654" s="218" t="s">
        <v>50</v>
      </c>
    </row>
    <row r="655" spans="1:7" ht="20.149999999999999" customHeight="1">
      <c r="A655" s="318" t="s">
        <v>23</v>
      </c>
      <c r="B655" s="442" t="s">
        <v>674</v>
      </c>
      <c r="C655" s="433" t="s">
        <v>677</v>
      </c>
      <c r="D655" s="445" t="s">
        <v>93</v>
      </c>
      <c r="E655" s="445" t="s">
        <v>93</v>
      </c>
      <c r="F655" s="443">
        <v>0.77100000000000002</v>
      </c>
      <c r="G655" s="218" t="s">
        <v>50</v>
      </c>
    </row>
    <row r="656" spans="1:7" ht="20.149999999999999" customHeight="1">
      <c r="A656" s="318" t="s">
        <v>23</v>
      </c>
      <c r="B656" s="442" t="s">
        <v>674</v>
      </c>
      <c r="C656" s="433" t="s">
        <v>678</v>
      </c>
      <c r="D656" s="445" t="s">
        <v>93</v>
      </c>
      <c r="E656" s="445" t="s">
        <v>93</v>
      </c>
      <c r="F656" s="443">
        <v>0.17399999999999999</v>
      </c>
      <c r="G656" s="218" t="s">
        <v>50</v>
      </c>
    </row>
    <row r="657" spans="1:7" ht="20.149999999999999" customHeight="1">
      <c r="A657" s="280" t="s">
        <v>23</v>
      </c>
      <c r="B657" s="444" t="s">
        <v>674</v>
      </c>
      <c r="C657" s="433" t="s">
        <v>679</v>
      </c>
      <c r="D657" s="445" t="s">
        <v>93</v>
      </c>
      <c r="E657" s="445" t="s">
        <v>93</v>
      </c>
      <c r="F657" s="443">
        <v>5.5E-2</v>
      </c>
      <c r="G657" s="218" t="s">
        <v>50</v>
      </c>
    </row>
    <row r="658" spans="1:7" ht="20.149999999999999" customHeight="1">
      <c r="A658" s="318" t="s">
        <v>23</v>
      </c>
      <c r="B658" s="347" t="s">
        <v>680</v>
      </c>
      <c r="C658" s="435" t="s">
        <v>681</v>
      </c>
      <c r="D658" s="75" t="s">
        <v>93</v>
      </c>
      <c r="E658" s="441">
        <v>70497</v>
      </c>
      <c r="F658" s="441">
        <v>54170</v>
      </c>
      <c r="G658" s="218" t="s">
        <v>47</v>
      </c>
    </row>
    <row r="659" spans="1:7" ht="20.149999999999999" customHeight="1">
      <c r="A659" s="318" t="s">
        <v>23</v>
      </c>
      <c r="B659" s="351" t="s">
        <v>680</v>
      </c>
      <c r="C659" s="433" t="s">
        <v>682</v>
      </c>
      <c r="D659" s="446" t="s">
        <v>93</v>
      </c>
      <c r="E659" s="447">
        <v>0.74299999999999999</v>
      </c>
      <c r="F659" s="447">
        <v>0.77800000000000002</v>
      </c>
      <c r="G659" s="218" t="s">
        <v>50</v>
      </c>
    </row>
    <row r="660" spans="1:7" ht="20.149999999999999" customHeight="1">
      <c r="A660" s="318" t="s">
        <v>23</v>
      </c>
      <c r="B660" s="351" t="s">
        <v>680</v>
      </c>
      <c r="C660" s="433" t="s">
        <v>683</v>
      </c>
      <c r="D660" s="446" t="s">
        <v>93</v>
      </c>
      <c r="E660" s="448">
        <v>0.995</v>
      </c>
      <c r="F660" s="448">
        <v>0.997</v>
      </c>
      <c r="G660" s="218" t="s">
        <v>50</v>
      </c>
    </row>
    <row r="661" spans="1:7" ht="20.149999999999999" customHeight="1">
      <c r="A661" s="280" t="s">
        <v>23</v>
      </c>
      <c r="B661" s="348" t="s">
        <v>680</v>
      </c>
      <c r="C661" s="433" t="s">
        <v>684</v>
      </c>
      <c r="D661" s="446" t="s">
        <v>93</v>
      </c>
      <c r="E661" s="448">
        <v>1</v>
      </c>
      <c r="F661" s="448">
        <v>1</v>
      </c>
      <c r="G661" s="218" t="s">
        <v>50</v>
      </c>
    </row>
    <row r="662" spans="1:7" ht="20.149999999999999" customHeight="1">
      <c r="A662" s="318" t="s">
        <v>23</v>
      </c>
      <c r="B662" s="347" t="s">
        <v>685</v>
      </c>
      <c r="C662" s="435" t="s">
        <v>686</v>
      </c>
      <c r="D662" s="75" t="s">
        <v>93</v>
      </c>
      <c r="E662" s="75">
        <v>15.26</v>
      </c>
      <c r="F662" s="75">
        <v>10.19</v>
      </c>
      <c r="G662" s="218" t="s">
        <v>540</v>
      </c>
    </row>
    <row r="663" spans="1:7" ht="30.75" customHeight="1">
      <c r="A663" s="318" t="s">
        <v>23</v>
      </c>
      <c r="B663" s="351" t="s">
        <v>685</v>
      </c>
      <c r="C663" s="433" t="s">
        <v>687</v>
      </c>
      <c r="D663" s="75" t="s">
        <v>93</v>
      </c>
      <c r="E663" s="441">
        <v>1492</v>
      </c>
      <c r="F663" s="441">
        <v>1027</v>
      </c>
      <c r="G663" s="218" t="s">
        <v>47</v>
      </c>
    </row>
    <row r="664" spans="1:7" ht="20.149999999999999" customHeight="1">
      <c r="A664" s="318" t="s">
        <v>23</v>
      </c>
      <c r="B664" s="351" t="s">
        <v>685</v>
      </c>
      <c r="C664" s="433" t="s">
        <v>688</v>
      </c>
      <c r="D664" s="449" t="s">
        <v>93</v>
      </c>
      <c r="E664" s="450" t="s">
        <v>689</v>
      </c>
      <c r="F664" s="450" t="s">
        <v>690</v>
      </c>
      <c r="G664" s="218" t="s">
        <v>691</v>
      </c>
    </row>
    <row r="665" spans="1:7" ht="20.149999999999999" customHeight="1">
      <c r="A665" s="318" t="s">
        <v>23</v>
      </c>
      <c r="B665" s="351" t="s">
        <v>685</v>
      </c>
      <c r="C665" s="435" t="s">
        <v>692</v>
      </c>
      <c r="D665" s="75" t="s">
        <v>93</v>
      </c>
      <c r="E665" s="441">
        <v>38963</v>
      </c>
      <c r="F665" s="441">
        <v>53443</v>
      </c>
      <c r="G665" s="218" t="s">
        <v>47</v>
      </c>
    </row>
    <row r="666" spans="1:7" ht="20.149999999999999" customHeight="1">
      <c r="A666" s="318" t="s">
        <v>23</v>
      </c>
      <c r="B666" s="351" t="s">
        <v>685</v>
      </c>
      <c r="C666" s="433" t="s">
        <v>693</v>
      </c>
      <c r="D666" s="449" t="s">
        <v>93</v>
      </c>
      <c r="E666" s="434">
        <v>0.79800000000000004</v>
      </c>
      <c r="F666" s="434">
        <v>0.79200000000000004</v>
      </c>
      <c r="G666" s="218" t="s">
        <v>50</v>
      </c>
    </row>
    <row r="667" spans="1:7" ht="20.149999999999999" customHeight="1">
      <c r="A667" s="338" t="s">
        <v>23</v>
      </c>
      <c r="B667" s="451" t="s">
        <v>685</v>
      </c>
      <c r="C667" s="452" t="s">
        <v>694</v>
      </c>
      <c r="D667" s="453" t="s">
        <v>93</v>
      </c>
      <c r="E667" s="454">
        <v>52065</v>
      </c>
      <c r="F667" s="454">
        <v>72808</v>
      </c>
      <c r="G667" s="218" t="s">
        <v>47</v>
      </c>
    </row>
    <row r="668" spans="1:7" ht="20.149999999999999" customHeight="1">
      <c r="A668" s="551" t="s">
        <v>25</v>
      </c>
      <c r="B668" s="310"/>
      <c r="C668" s="456"/>
      <c r="D668" s="457"/>
      <c r="E668" s="458"/>
      <c r="F668" s="458"/>
      <c r="G668" s="459"/>
    </row>
    <row r="669" spans="1:7" ht="22.5" customHeight="1">
      <c r="A669" s="26" t="s">
        <v>25</v>
      </c>
      <c r="B669" s="275" t="s">
        <v>695</v>
      </c>
      <c r="C669" s="431" t="s">
        <v>696</v>
      </c>
      <c r="D669" s="460">
        <v>9.2100000000000009</v>
      </c>
      <c r="E669" s="460">
        <v>9.2100000000000009</v>
      </c>
      <c r="F669" s="460">
        <v>9.1</v>
      </c>
      <c r="G669" s="218" t="s">
        <v>697</v>
      </c>
    </row>
    <row r="670" spans="1:7" ht="26.5" customHeight="1">
      <c r="A670" s="318" t="s">
        <v>25</v>
      </c>
      <c r="B670" s="280" t="s">
        <v>695</v>
      </c>
      <c r="C670" s="435" t="s">
        <v>698</v>
      </c>
      <c r="D670" s="553">
        <v>0</v>
      </c>
      <c r="E670" s="553">
        <v>0</v>
      </c>
      <c r="F670" s="553">
        <v>0</v>
      </c>
      <c r="G670" s="218" t="s">
        <v>47</v>
      </c>
    </row>
    <row r="671" spans="1:7" ht="20.149999999999999" customHeight="1">
      <c r="A671" s="318" t="s">
        <v>25</v>
      </c>
      <c r="B671" s="280" t="s">
        <v>695</v>
      </c>
      <c r="C671" s="435" t="s">
        <v>699</v>
      </c>
      <c r="D671" s="461" t="s">
        <v>93</v>
      </c>
      <c r="E671" s="461" t="s">
        <v>93</v>
      </c>
      <c r="F671" s="553">
        <v>0</v>
      </c>
      <c r="G671" s="218" t="s">
        <v>47</v>
      </c>
    </row>
    <row r="672" spans="1:7" ht="43.5" customHeight="1">
      <c r="A672" s="318" t="s">
        <v>25</v>
      </c>
      <c r="B672" s="280" t="s">
        <v>695</v>
      </c>
      <c r="C672" s="435" t="s">
        <v>700</v>
      </c>
      <c r="D672" s="461" t="s">
        <v>93</v>
      </c>
      <c r="E672" s="461" t="s">
        <v>93</v>
      </c>
      <c r="F672" s="553">
        <v>0</v>
      </c>
      <c r="G672" s="218" t="s">
        <v>512</v>
      </c>
    </row>
    <row r="673" spans="1:7" ht="20.149999999999999" customHeight="1">
      <c r="A673" s="338" t="s">
        <v>25</v>
      </c>
      <c r="B673" s="303" t="s">
        <v>695</v>
      </c>
      <c r="C673" s="452" t="s">
        <v>701</v>
      </c>
      <c r="D673" s="461" t="s">
        <v>93</v>
      </c>
      <c r="E673" s="461" t="s">
        <v>93</v>
      </c>
      <c r="F673" s="554">
        <v>0</v>
      </c>
      <c r="G673" s="455" t="s">
        <v>47</v>
      </c>
    </row>
    <row r="674" spans="1:7" ht="20.149999999999999" customHeight="1">
      <c r="A674"/>
      <c r="B674"/>
      <c r="C674"/>
      <c r="D674" s="462"/>
      <c r="E674" s="462"/>
      <c r="F674" s="462"/>
      <c r="G674" s="2"/>
    </row>
    <row r="675" spans="1:7" ht="20.149999999999999" customHeight="1">
      <c r="A675"/>
      <c r="B675"/>
      <c r="C675"/>
      <c r="D675" s="462"/>
      <c r="E675" s="462"/>
      <c r="F675" s="462"/>
      <c r="G675" s="2"/>
    </row>
    <row r="676" spans="1:7" ht="20.149999999999999" customHeight="1">
      <c r="A676"/>
      <c r="B676"/>
      <c r="C676"/>
      <c r="D676" s="617"/>
      <c r="E676" s="617"/>
      <c r="F676" s="617"/>
      <c r="G676" s="2"/>
    </row>
    <row r="677" spans="1:7" ht="20.149999999999999" customHeight="1">
      <c r="A677"/>
      <c r="B677"/>
      <c r="C677"/>
      <c r="D677" s="618"/>
      <c r="E677" s="618"/>
      <c r="F677" s="462"/>
      <c r="G677" s="2"/>
    </row>
    <row r="678" spans="1:7" ht="20.149999999999999" customHeight="1">
      <c r="A678"/>
      <c r="B678"/>
      <c r="C678"/>
      <c r="D678" s="462"/>
      <c r="E678" s="462"/>
      <c r="F678" s="462"/>
      <c r="G678" s="2"/>
    </row>
    <row r="679" spans="1:7" ht="20.149999999999999" customHeight="1">
      <c r="A679"/>
      <c r="B679"/>
      <c r="C679"/>
      <c r="D679" s="462"/>
      <c r="E679" s="462"/>
      <c r="F679" s="462"/>
      <c r="G679" s="2"/>
    </row>
    <row r="680" spans="1:7" ht="20.149999999999999" customHeight="1">
      <c r="A680"/>
      <c r="B680"/>
      <c r="C680"/>
      <c r="D680" s="462"/>
      <c r="E680" s="462"/>
      <c r="F680" s="462"/>
      <c r="G680" s="2"/>
    </row>
    <row r="681" spans="1:7" ht="20.149999999999999" customHeight="1">
      <c r="B681"/>
      <c r="C681"/>
      <c r="D681" s="462"/>
      <c r="E681" s="462"/>
      <c r="F681" s="462"/>
      <c r="G681" s="2"/>
    </row>
    <row r="682" spans="1:7" ht="20.149999999999999" customHeight="1">
      <c r="A682"/>
      <c r="B682"/>
      <c r="C682"/>
      <c r="D682" s="462"/>
      <c r="E682" s="462"/>
      <c r="F682" s="462"/>
      <c r="G682" s="2"/>
    </row>
    <row r="683" spans="1:7" ht="20.149999999999999" customHeight="1">
      <c r="A683"/>
      <c r="B683"/>
      <c r="C683"/>
      <c r="D683" s="462"/>
      <c r="E683" s="462"/>
      <c r="F683" s="462"/>
      <c r="G683" s="2"/>
    </row>
    <row r="684" spans="1:7" ht="20.149999999999999" customHeight="1">
      <c r="A684"/>
      <c r="B684"/>
      <c r="C684"/>
      <c r="D684" s="462"/>
      <c r="E684" s="462"/>
      <c r="F684" s="462"/>
      <c r="G684" s="2"/>
    </row>
    <row r="685" spans="1:7" ht="20.149999999999999" customHeight="1">
      <c r="A685"/>
      <c r="B685"/>
      <c r="C685"/>
      <c r="D685" s="462"/>
      <c r="E685" s="462"/>
      <c r="F685" s="462"/>
      <c r="G685" s="2"/>
    </row>
    <row r="686" spans="1:7" ht="20.149999999999999" customHeight="1">
      <c r="A686"/>
      <c r="B686"/>
      <c r="C686"/>
      <c r="D686" s="462"/>
      <c r="E686" s="462"/>
      <c r="F686" s="462"/>
      <c r="G686" s="2"/>
    </row>
    <row r="687" spans="1:7" ht="20.149999999999999" customHeight="1">
      <c r="A687"/>
      <c r="B687"/>
      <c r="C687"/>
      <c r="D687" s="462"/>
      <c r="E687" s="462"/>
      <c r="F687" s="462"/>
      <c r="G687" s="2"/>
    </row>
    <row r="688" spans="1:7" ht="20.149999999999999" customHeight="1">
      <c r="A688"/>
      <c r="B688"/>
      <c r="C688"/>
      <c r="D688" s="462"/>
      <c r="E688" s="462"/>
      <c r="F688" s="462"/>
      <c r="G688" s="2"/>
    </row>
    <row r="689" spans="1:7" ht="20.149999999999999" customHeight="1">
      <c r="A689"/>
      <c r="B689"/>
      <c r="C689"/>
      <c r="D689" s="462"/>
      <c r="E689" s="462"/>
      <c r="F689" s="462"/>
      <c r="G689" s="2"/>
    </row>
    <row r="690" spans="1:7" ht="20.149999999999999" customHeight="1">
      <c r="A690"/>
      <c r="B690"/>
      <c r="C690"/>
      <c r="D690" s="462"/>
      <c r="E690" s="462"/>
      <c r="F690" s="462"/>
      <c r="G690" s="2"/>
    </row>
    <row r="691" spans="1:7" ht="20.149999999999999" customHeight="1">
      <c r="A691"/>
      <c r="B691"/>
      <c r="C691"/>
      <c r="D691" s="462"/>
      <c r="E691" s="462"/>
      <c r="F691" s="462"/>
      <c r="G691" s="2"/>
    </row>
    <row r="692" spans="1:7" ht="20.149999999999999" customHeight="1">
      <c r="A692"/>
      <c r="B692"/>
      <c r="C692"/>
      <c r="D692" s="462"/>
      <c r="E692" s="462"/>
      <c r="F692" s="462"/>
      <c r="G692" s="2"/>
    </row>
    <row r="693" spans="1:7" ht="20.149999999999999" customHeight="1">
      <c r="A693"/>
      <c r="B693"/>
      <c r="C693"/>
      <c r="D693" s="462"/>
      <c r="E693" s="462"/>
      <c r="F693" s="462"/>
      <c r="G693" s="2"/>
    </row>
    <row r="694" spans="1:7" ht="20.149999999999999" customHeight="1">
      <c r="A694"/>
      <c r="B694"/>
      <c r="C694"/>
      <c r="D694" s="462"/>
      <c r="E694" s="462"/>
      <c r="F694" s="462"/>
      <c r="G694" s="2"/>
    </row>
    <row r="695" spans="1:7" ht="20.149999999999999" customHeight="1">
      <c r="A695"/>
      <c r="B695"/>
      <c r="C695"/>
      <c r="D695" s="462"/>
      <c r="E695" s="462"/>
      <c r="F695" s="462"/>
      <c r="G695" s="2"/>
    </row>
    <row r="696" spans="1:7" ht="20.149999999999999" customHeight="1">
      <c r="A696"/>
      <c r="B696"/>
      <c r="C696"/>
      <c r="D696" s="462"/>
      <c r="E696" s="462"/>
      <c r="F696" s="462"/>
      <c r="G696" s="2"/>
    </row>
    <row r="697" spans="1:7" ht="20.149999999999999" customHeight="1">
      <c r="A697"/>
      <c r="B697"/>
      <c r="C697"/>
      <c r="D697" s="462"/>
      <c r="E697" s="462"/>
      <c r="F697" s="462"/>
      <c r="G697" s="2"/>
    </row>
    <row r="698" spans="1:7" ht="20.149999999999999" customHeight="1">
      <c r="A698"/>
      <c r="B698"/>
      <c r="C698"/>
      <c r="D698" s="462"/>
      <c r="E698" s="462"/>
      <c r="F698" s="462"/>
      <c r="G698" s="2"/>
    </row>
    <row r="699" spans="1:7" ht="20.149999999999999" customHeight="1">
      <c r="A699"/>
      <c r="B699"/>
      <c r="C699"/>
      <c r="D699" s="462"/>
      <c r="E699" s="462"/>
      <c r="F699" s="462"/>
      <c r="G699" s="2"/>
    </row>
    <row r="700" spans="1:7" ht="20.149999999999999" customHeight="1">
      <c r="A700"/>
      <c r="B700"/>
      <c r="C700"/>
      <c r="D700" s="462"/>
      <c r="E700" s="462"/>
      <c r="F700" s="462"/>
      <c r="G700" s="2"/>
    </row>
    <row r="701" spans="1:7" ht="20.149999999999999" customHeight="1">
      <c r="A701"/>
      <c r="B701"/>
      <c r="C701"/>
      <c r="D701" s="462"/>
      <c r="E701" s="462"/>
      <c r="F701" s="462"/>
      <c r="G701" s="2"/>
    </row>
    <row r="702" spans="1:7" ht="20.149999999999999" customHeight="1">
      <c r="A702"/>
      <c r="B702"/>
      <c r="C702"/>
      <c r="D702" s="462"/>
      <c r="E702" s="462"/>
      <c r="F702" s="462"/>
      <c r="G702" s="2"/>
    </row>
    <row r="703" spans="1:7" ht="20.149999999999999" customHeight="1">
      <c r="A703"/>
      <c r="B703"/>
      <c r="C703"/>
      <c r="D703" s="462"/>
      <c r="E703" s="462"/>
      <c r="F703" s="462"/>
      <c r="G703" s="2"/>
    </row>
    <row r="704" spans="1:7" ht="20.149999999999999" customHeight="1">
      <c r="A704"/>
      <c r="B704"/>
      <c r="C704"/>
      <c r="D704" s="462"/>
      <c r="E704" s="462"/>
      <c r="F704" s="462"/>
      <c r="G704" s="2"/>
    </row>
    <row r="705" spans="1:7" ht="20.149999999999999" customHeight="1">
      <c r="A705"/>
      <c r="B705"/>
      <c r="C705"/>
      <c r="D705" s="462"/>
      <c r="E705" s="462"/>
      <c r="F705" s="462"/>
      <c r="G705" s="2"/>
    </row>
    <row r="706" spans="1:7" ht="20.149999999999999" customHeight="1">
      <c r="A706"/>
      <c r="B706"/>
      <c r="C706"/>
      <c r="D706" s="462"/>
      <c r="E706" s="462"/>
      <c r="F706" s="462"/>
      <c r="G706" s="2"/>
    </row>
    <row r="707" spans="1:7" ht="20.149999999999999" customHeight="1">
      <c r="A707"/>
      <c r="B707"/>
      <c r="C707"/>
      <c r="D707" s="462"/>
      <c r="E707" s="462"/>
      <c r="F707" s="462"/>
      <c r="G707" s="2"/>
    </row>
    <row r="708" spans="1:7" ht="20.149999999999999" customHeight="1">
      <c r="A708"/>
      <c r="B708"/>
      <c r="C708"/>
      <c r="D708" s="462"/>
      <c r="E708" s="462"/>
      <c r="F708" s="462"/>
      <c r="G708" s="2"/>
    </row>
    <row r="709" spans="1:7" ht="20.149999999999999" customHeight="1">
      <c r="A709"/>
      <c r="B709"/>
      <c r="C709"/>
      <c r="D709" s="462"/>
      <c r="E709" s="462"/>
      <c r="F709" s="462"/>
      <c r="G709" s="2"/>
    </row>
    <row r="710" spans="1:7" ht="20.149999999999999" customHeight="1">
      <c r="A710"/>
      <c r="B710"/>
      <c r="C710"/>
      <c r="D710" s="462"/>
      <c r="E710" s="462"/>
      <c r="F710" s="462"/>
      <c r="G710" s="2"/>
    </row>
    <row r="711" spans="1:7" ht="20.149999999999999" customHeight="1">
      <c r="A711"/>
      <c r="B711"/>
      <c r="C711"/>
      <c r="D711" s="462"/>
      <c r="E711" s="462"/>
      <c r="F711" s="462"/>
      <c r="G711" s="2"/>
    </row>
    <row r="712" spans="1:7" ht="20.149999999999999" customHeight="1">
      <c r="A712"/>
      <c r="B712"/>
      <c r="C712"/>
      <c r="D712" s="462"/>
      <c r="E712" s="462"/>
      <c r="F712" s="462"/>
      <c r="G712" s="2"/>
    </row>
    <row r="713" spans="1:7" ht="20.149999999999999" customHeight="1">
      <c r="A713"/>
      <c r="B713"/>
      <c r="C713"/>
      <c r="D713" s="462"/>
      <c r="E713" s="462"/>
      <c r="F713" s="462"/>
      <c r="G713" s="2"/>
    </row>
    <row r="714" spans="1:7" ht="20.149999999999999" customHeight="1">
      <c r="A714"/>
      <c r="B714"/>
      <c r="C714"/>
      <c r="D714" s="462"/>
      <c r="E714" s="462"/>
      <c r="F714" s="462"/>
      <c r="G714" s="2"/>
    </row>
    <row r="715" spans="1:7" ht="20.149999999999999" customHeight="1">
      <c r="A715"/>
      <c r="B715"/>
      <c r="C715"/>
      <c r="D715" s="462"/>
      <c r="E715" s="462"/>
      <c r="F715" s="462"/>
      <c r="G715" s="2"/>
    </row>
    <row r="716" spans="1:7" ht="20.149999999999999" customHeight="1">
      <c r="A716"/>
      <c r="B716"/>
      <c r="C716"/>
      <c r="D716" s="462"/>
      <c r="E716" s="462"/>
      <c r="F716" s="462"/>
      <c r="G716" s="2"/>
    </row>
    <row r="717" spans="1:7" ht="20.149999999999999" customHeight="1">
      <c r="A717"/>
      <c r="B717"/>
      <c r="C717"/>
      <c r="D717" s="462"/>
      <c r="E717" s="462"/>
      <c r="F717" s="462"/>
      <c r="G717" s="2"/>
    </row>
    <row r="718" spans="1:7" ht="20.149999999999999" customHeight="1">
      <c r="A718"/>
      <c r="B718"/>
      <c r="C718"/>
      <c r="D718" s="462"/>
      <c r="E718" s="462"/>
      <c r="F718" s="462"/>
      <c r="G718" s="2"/>
    </row>
    <row r="719" spans="1:7" ht="20.149999999999999" customHeight="1">
      <c r="A719"/>
      <c r="B719"/>
      <c r="C719"/>
      <c r="D719" s="462"/>
      <c r="E719" s="462"/>
      <c r="F719" s="462"/>
      <c r="G719" s="2"/>
    </row>
  </sheetData>
  <autoFilter ref="A4:G673" xr:uid="{F0C979D6-A620-42D0-BA94-217C2D439B58}"/>
  <mergeCells count="1">
    <mergeCell ref="D1:D2"/>
  </mergeCells>
  <hyperlinks>
    <hyperlink ref="D1:D2" location="'Indicadores ESG'!A5" display="Sustentabilidade nos negocios" xr:uid="{CC803DBC-9C05-4CF1-B580-4BB04609708A}"/>
    <hyperlink ref="E1" location="'Indicadores ESG'!A76" display="Ambiental" xr:uid="{144A631B-9D2B-4A9D-9B5E-D78792958C9E}"/>
    <hyperlink ref="F1" location="'Indicadores ESG'!A246" display="Social" xr:uid="{F02DBAA4-174D-4CAA-AA60-34E41B8AE8CC}"/>
    <hyperlink ref="G1" location="'Indicadores ESG'!A580" display="Governança" xr:uid="{3D7620EE-A0E2-4947-9ECA-5FB486D0C40D}"/>
  </hyperlinks>
  <pageMargins left="0.511811024" right="0.511811024" top="0.78740157499999996" bottom="0.78740157499999996" header="0.31496062000000002" footer="0.31496062000000002"/>
  <pageSetup paperSize="9" scale="26" fitToHeight="19" orientation="portrait" horizontalDpi="1200" verticalDpi="1200" r:id="rId1"/>
  <headerFooter>
    <oddFooter>&amp;L_x000D_&amp;1#&amp;"Calibri"&amp;9&amp;K000000 Corporativo | Interno</oddFooter>
  </headerFooter>
  <ignoredErrors>
    <ignoredError sqref="D1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9F699-E0DD-4905-BA9E-1DB1E02495EC}">
  <sheetPr>
    <tabColor rgb="FFFF6200"/>
  </sheetPr>
  <dimension ref="A1:AC97"/>
  <sheetViews>
    <sheetView showGridLines="0" zoomScale="60" zoomScaleNormal="60" workbookViewId="0">
      <pane xSplit="2" ySplit="3" topLeftCell="G4" activePane="bottomRight" state="frozen"/>
      <selection pane="topRight" activeCell="C1" sqref="C1"/>
      <selection pane="bottomLeft" activeCell="A4" sqref="A4"/>
      <selection pane="bottomRight" activeCell="Q19" sqref="Q19"/>
    </sheetView>
  </sheetViews>
  <sheetFormatPr defaultColWidth="9.1796875" defaultRowHeight="20.149999999999999" customHeight="1"/>
  <cols>
    <col min="1" max="1" width="3.1796875" style="514" customWidth="1"/>
    <col min="2" max="2" width="65" style="464" customWidth="1"/>
    <col min="3" max="3" width="15" style="515" customWidth="1"/>
    <col min="4" max="4" width="15.7265625" style="466" customWidth="1"/>
    <col min="5" max="6" width="15.7265625" style="467" customWidth="1"/>
    <col min="7" max="8" width="15.7265625" style="466" customWidth="1"/>
    <col min="9" max="9" width="15.7265625" style="468" customWidth="1"/>
    <col min="10" max="10" width="15.7265625" style="516" customWidth="1"/>
    <col min="11" max="11" width="10.7265625" style="516" customWidth="1"/>
    <col min="12" max="19" width="10.7265625" style="517" customWidth="1"/>
    <col min="20" max="20" width="16.7265625" style="517" customWidth="1"/>
    <col min="21" max="27" width="17.7265625" style="517" customWidth="1"/>
    <col min="28" max="28" width="18.7265625" style="517" customWidth="1"/>
    <col min="29" max="16384" width="9.1796875" style="517"/>
  </cols>
  <sheetData>
    <row r="1" spans="1:28" s="470" customFormat="1" ht="20.149999999999999" customHeight="1">
      <c r="A1" s="463"/>
      <c r="B1" s="464"/>
      <c r="C1" s="465">
        <f>1-(481/790)</f>
        <v>0.39113924050632909</v>
      </c>
      <c r="D1" s="466"/>
      <c r="E1" s="467"/>
      <c r="F1" s="467"/>
      <c r="G1" s="466"/>
      <c r="H1" s="466"/>
      <c r="I1" s="468"/>
      <c r="J1" s="469"/>
    </row>
    <row r="2" spans="1:28" s="470" customFormat="1" ht="20.149999999999999" customHeight="1">
      <c r="A2" s="463"/>
      <c r="B2" s="19" t="s">
        <v>613</v>
      </c>
      <c r="C2" s="465"/>
      <c r="D2" s="466"/>
      <c r="E2" s="467"/>
      <c r="F2" s="467"/>
      <c r="G2" s="466"/>
      <c r="H2" s="466"/>
      <c r="I2" s="468"/>
      <c r="J2" s="469"/>
    </row>
    <row r="3" spans="1:28" s="471" customFormat="1" ht="20.149999999999999" customHeight="1">
      <c r="C3" s="472"/>
      <c r="D3" s="473"/>
      <c r="E3" s="474"/>
      <c r="F3" s="474"/>
      <c r="H3" s="475"/>
      <c r="I3" s="476"/>
    </row>
    <row r="4" spans="1:28" s="481" customFormat="1" ht="58">
      <c r="A4" s="477"/>
      <c r="B4" s="478" t="s">
        <v>702</v>
      </c>
      <c r="C4" s="479" t="s">
        <v>703</v>
      </c>
      <c r="D4" s="479" t="s">
        <v>704</v>
      </c>
      <c r="E4" s="479" t="s">
        <v>705</v>
      </c>
      <c r="F4" s="479"/>
      <c r="G4" s="479" t="s">
        <v>706</v>
      </c>
      <c r="H4" s="479" t="s">
        <v>707</v>
      </c>
      <c r="I4" s="479" t="s">
        <v>708</v>
      </c>
      <c r="J4" s="479" t="s">
        <v>709</v>
      </c>
      <c r="K4" s="480" t="s">
        <v>710</v>
      </c>
      <c r="L4" s="773" t="s">
        <v>711</v>
      </c>
      <c r="M4" s="480" t="s">
        <v>712</v>
      </c>
      <c r="N4" s="480" t="s">
        <v>713</v>
      </c>
      <c r="O4" s="480" t="s">
        <v>714</v>
      </c>
      <c r="P4" s="480" t="s">
        <v>715</v>
      </c>
      <c r="Q4" s="480" t="s">
        <v>716</v>
      </c>
      <c r="R4" s="480" t="s">
        <v>717</v>
      </c>
      <c r="S4" s="480" t="s">
        <v>718</v>
      </c>
      <c r="T4" s="479" t="s">
        <v>719</v>
      </c>
      <c r="U4" s="480" t="s">
        <v>720</v>
      </c>
      <c r="V4" s="480" t="s">
        <v>721</v>
      </c>
      <c r="W4" s="480" t="s">
        <v>722</v>
      </c>
      <c r="X4" s="480" t="s">
        <v>723</v>
      </c>
      <c r="Y4" s="480" t="s">
        <v>724</v>
      </c>
      <c r="Z4" s="480" t="s">
        <v>725</v>
      </c>
      <c r="AA4" s="480" t="s">
        <v>537</v>
      </c>
      <c r="AB4" s="480" t="s">
        <v>726</v>
      </c>
    </row>
    <row r="5" spans="1:28" s="488" customFormat="1" ht="20.149999999999999" customHeight="1">
      <c r="A5" s="482"/>
      <c r="B5" s="483" t="s">
        <v>727</v>
      </c>
      <c r="C5" s="367" t="s">
        <v>728</v>
      </c>
      <c r="D5" s="484" t="s">
        <v>729</v>
      </c>
      <c r="E5" s="367" t="s">
        <v>730</v>
      </c>
      <c r="F5" s="367">
        <f>2024-E5</f>
        <v>15</v>
      </c>
      <c r="G5" s="485">
        <v>1</v>
      </c>
      <c r="H5" s="367" t="s">
        <v>731</v>
      </c>
      <c r="I5" s="367" t="s">
        <v>732</v>
      </c>
      <c r="J5" s="367" t="s">
        <v>731</v>
      </c>
      <c r="K5" s="486" t="s">
        <v>731</v>
      </c>
      <c r="L5" s="486" t="s">
        <v>731</v>
      </c>
      <c r="M5" s="487" t="s">
        <v>732</v>
      </c>
      <c r="N5" s="486" t="s">
        <v>731</v>
      </c>
      <c r="O5" s="486" t="s">
        <v>731</v>
      </c>
      <c r="P5" s="486" t="s">
        <v>731</v>
      </c>
      <c r="Q5" s="487" t="s">
        <v>732</v>
      </c>
      <c r="R5" s="486" t="s">
        <v>731</v>
      </c>
      <c r="S5" s="486" t="s">
        <v>731</v>
      </c>
      <c r="T5" s="367">
        <v>4</v>
      </c>
      <c r="U5" s="367" t="s">
        <v>93</v>
      </c>
      <c r="V5" s="367" t="s">
        <v>733</v>
      </c>
      <c r="W5" s="367" t="s">
        <v>93</v>
      </c>
      <c r="X5" s="367" t="s">
        <v>733</v>
      </c>
      <c r="Y5" s="367" t="s">
        <v>93</v>
      </c>
      <c r="Z5" s="367" t="s">
        <v>733</v>
      </c>
      <c r="AA5" s="367" t="s">
        <v>93</v>
      </c>
      <c r="AB5" s="367" t="s">
        <v>734</v>
      </c>
    </row>
    <row r="6" spans="1:28" s="488" customFormat="1" ht="20.149999999999999" customHeight="1">
      <c r="A6" s="482"/>
      <c r="B6" s="483" t="s">
        <v>735</v>
      </c>
      <c r="C6" s="367" t="s">
        <v>728</v>
      </c>
      <c r="D6" s="367">
        <v>69</v>
      </c>
      <c r="E6" s="367">
        <v>2003</v>
      </c>
      <c r="F6" s="367">
        <f t="shared" ref="F6:F17" si="0">2024-E6</f>
        <v>21</v>
      </c>
      <c r="G6" s="485">
        <v>0.9</v>
      </c>
      <c r="H6" s="367" t="s">
        <v>731</v>
      </c>
      <c r="I6" s="367" t="s">
        <v>732</v>
      </c>
      <c r="J6" s="367" t="s">
        <v>731</v>
      </c>
      <c r="K6" s="486" t="s">
        <v>731</v>
      </c>
      <c r="L6" s="486" t="s">
        <v>731</v>
      </c>
      <c r="M6" s="487" t="s">
        <v>732</v>
      </c>
      <c r="N6" s="486" t="s">
        <v>731</v>
      </c>
      <c r="O6" s="486" t="s">
        <v>731</v>
      </c>
      <c r="P6" s="486" t="s">
        <v>731</v>
      </c>
      <c r="Q6" s="486" t="s">
        <v>731</v>
      </c>
      <c r="R6" s="486" t="s">
        <v>731</v>
      </c>
      <c r="S6" s="486" t="s">
        <v>731</v>
      </c>
      <c r="T6" s="367">
        <v>3</v>
      </c>
      <c r="U6" s="367" t="s">
        <v>93</v>
      </c>
      <c r="V6" s="367" t="s">
        <v>93</v>
      </c>
      <c r="W6" s="367" t="s">
        <v>93</v>
      </c>
      <c r="X6" s="367" t="s">
        <v>93</v>
      </c>
      <c r="Y6" s="367" t="s">
        <v>734</v>
      </c>
      <c r="Z6" s="367" t="s">
        <v>734</v>
      </c>
      <c r="AA6" s="367" t="s">
        <v>733</v>
      </c>
      <c r="AB6" s="367" t="s">
        <v>93</v>
      </c>
    </row>
    <row r="7" spans="1:28" s="488" customFormat="1" ht="20.149999999999999" customHeight="1">
      <c r="A7" s="482"/>
      <c r="B7" s="483" t="s">
        <v>736</v>
      </c>
      <c r="C7" s="367" t="s">
        <v>737</v>
      </c>
      <c r="D7" s="367">
        <v>49</v>
      </c>
      <c r="E7" s="367">
        <v>2008</v>
      </c>
      <c r="F7" s="367">
        <f t="shared" si="0"/>
        <v>16</v>
      </c>
      <c r="G7" s="485">
        <v>1</v>
      </c>
      <c r="H7" s="367" t="s">
        <v>731</v>
      </c>
      <c r="I7" s="367" t="s">
        <v>732</v>
      </c>
      <c r="J7" s="367" t="s">
        <v>731</v>
      </c>
      <c r="K7" s="486" t="s">
        <v>731</v>
      </c>
      <c r="L7" s="486" t="s">
        <v>731</v>
      </c>
      <c r="M7" s="487" t="s">
        <v>732</v>
      </c>
      <c r="N7" s="486" t="s">
        <v>731</v>
      </c>
      <c r="O7" s="486" t="s">
        <v>731</v>
      </c>
      <c r="P7" s="486" t="s">
        <v>731</v>
      </c>
      <c r="Q7" s="486" t="s">
        <v>731</v>
      </c>
      <c r="R7" s="486" t="s">
        <v>731</v>
      </c>
      <c r="S7" s="486" t="s">
        <v>731</v>
      </c>
      <c r="T7" s="367">
        <v>1</v>
      </c>
      <c r="U7" s="367" t="s">
        <v>93</v>
      </c>
      <c r="V7" s="367" t="s">
        <v>93</v>
      </c>
      <c r="W7" s="367" t="s">
        <v>93</v>
      </c>
      <c r="X7" s="367" t="s">
        <v>93</v>
      </c>
      <c r="Y7" s="367" t="s">
        <v>93</v>
      </c>
      <c r="Z7" s="367" t="s">
        <v>734</v>
      </c>
      <c r="AA7" s="367" t="s">
        <v>93</v>
      </c>
      <c r="AB7" s="367" t="s">
        <v>93</v>
      </c>
    </row>
    <row r="8" spans="1:28" s="488" customFormat="1" ht="20.149999999999999" customHeight="1">
      <c r="A8" s="482"/>
      <c r="B8" s="483" t="s">
        <v>738</v>
      </c>
      <c r="C8" s="489" t="s">
        <v>734</v>
      </c>
      <c r="D8" s="367">
        <v>65</v>
      </c>
      <c r="E8" s="367">
        <v>2007</v>
      </c>
      <c r="F8" s="367">
        <f t="shared" si="0"/>
        <v>17</v>
      </c>
      <c r="G8" s="485">
        <v>1</v>
      </c>
      <c r="H8" s="367" t="s">
        <v>731</v>
      </c>
      <c r="I8" s="367" t="s">
        <v>732</v>
      </c>
      <c r="J8" s="367" t="s">
        <v>731</v>
      </c>
      <c r="K8" s="486" t="s">
        <v>731</v>
      </c>
      <c r="L8" s="486" t="s">
        <v>731</v>
      </c>
      <c r="M8" s="487" t="s">
        <v>732</v>
      </c>
      <c r="N8" s="486" t="s">
        <v>731</v>
      </c>
      <c r="O8" s="486" t="s">
        <v>731</v>
      </c>
      <c r="P8" s="486" t="s">
        <v>731</v>
      </c>
      <c r="Q8" s="487" t="s">
        <v>732</v>
      </c>
      <c r="R8" s="486" t="s">
        <v>731</v>
      </c>
      <c r="S8" s="486" t="s">
        <v>731</v>
      </c>
      <c r="T8" s="367">
        <v>3</v>
      </c>
      <c r="U8" s="367" t="s">
        <v>93</v>
      </c>
      <c r="V8" s="367" t="s">
        <v>734</v>
      </c>
      <c r="W8" s="367" t="s">
        <v>93</v>
      </c>
      <c r="X8" s="367" t="s">
        <v>734</v>
      </c>
      <c r="Y8" s="367" t="s">
        <v>93</v>
      </c>
      <c r="Z8" s="367" t="s">
        <v>93</v>
      </c>
      <c r="AA8" s="367" t="s">
        <v>93</v>
      </c>
      <c r="AB8" s="367" t="s">
        <v>733</v>
      </c>
    </row>
    <row r="9" spans="1:28" s="488" customFormat="1" ht="20.149999999999999" customHeight="1">
      <c r="A9" s="490"/>
      <c r="B9" s="483" t="s">
        <v>739</v>
      </c>
      <c r="C9" s="489" t="s">
        <v>734</v>
      </c>
      <c r="D9" s="367">
        <v>50</v>
      </c>
      <c r="E9" s="367">
        <v>2018</v>
      </c>
      <c r="F9" s="367">
        <f t="shared" si="0"/>
        <v>6</v>
      </c>
      <c r="G9" s="485">
        <v>0.8</v>
      </c>
      <c r="H9" s="367" t="s">
        <v>731</v>
      </c>
      <c r="I9" s="367" t="s">
        <v>732</v>
      </c>
      <c r="J9" s="367" t="s">
        <v>731</v>
      </c>
      <c r="K9" s="486" t="s">
        <v>731</v>
      </c>
      <c r="L9" s="486" t="s">
        <v>731</v>
      </c>
      <c r="M9" s="487" t="s">
        <v>732</v>
      </c>
      <c r="N9" s="486" t="s">
        <v>731</v>
      </c>
      <c r="O9" s="486" t="s">
        <v>731</v>
      </c>
      <c r="P9" s="486" t="s">
        <v>731</v>
      </c>
      <c r="Q9" s="487" t="s">
        <v>732</v>
      </c>
      <c r="R9" s="486" t="s">
        <v>731</v>
      </c>
      <c r="S9" s="486" t="s">
        <v>731</v>
      </c>
      <c r="T9" s="367">
        <v>3</v>
      </c>
      <c r="U9" s="367" t="s">
        <v>93</v>
      </c>
      <c r="V9" s="367" t="s">
        <v>734</v>
      </c>
      <c r="W9" s="367" t="s">
        <v>93</v>
      </c>
      <c r="X9" s="367" t="s">
        <v>734</v>
      </c>
      <c r="Y9" s="367" t="s">
        <v>93</v>
      </c>
      <c r="Z9" s="367" t="s">
        <v>93</v>
      </c>
      <c r="AA9" s="367" t="s">
        <v>93</v>
      </c>
      <c r="AB9" s="367" t="s">
        <v>734</v>
      </c>
    </row>
    <row r="10" spans="1:28" s="488" customFormat="1" ht="20.149999999999999" customHeight="1">
      <c r="A10" s="482"/>
      <c r="B10" s="483" t="s">
        <v>740</v>
      </c>
      <c r="C10" s="489" t="s">
        <v>734</v>
      </c>
      <c r="D10" s="367">
        <v>65</v>
      </c>
      <c r="E10" s="367">
        <v>2021</v>
      </c>
      <c r="F10" s="367">
        <f t="shared" si="0"/>
        <v>3</v>
      </c>
      <c r="G10" s="485">
        <v>1</v>
      </c>
      <c r="H10" s="367" t="s">
        <v>731</v>
      </c>
      <c r="I10" s="367" t="s">
        <v>731</v>
      </c>
      <c r="J10" s="367" t="s">
        <v>731</v>
      </c>
      <c r="K10" s="486" t="s">
        <v>731</v>
      </c>
      <c r="L10" s="486" t="s">
        <v>731</v>
      </c>
      <c r="M10" s="486" t="s">
        <v>731</v>
      </c>
      <c r="N10" s="486" t="s">
        <v>731</v>
      </c>
      <c r="O10" s="486" t="s">
        <v>731</v>
      </c>
      <c r="P10" s="486" t="s">
        <v>731</v>
      </c>
      <c r="Q10" s="487" t="s">
        <v>732</v>
      </c>
      <c r="R10" s="486" t="s">
        <v>731</v>
      </c>
      <c r="S10" s="486" t="s">
        <v>731</v>
      </c>
      <c r="T10" s="367">
        <v>4</v>
      </c>
      <c r="U10" s="367" t="s">
        <v>93</v>
      </c>
      <c r="V10" s="367" t="s">
        <v>93</v>
      </c>
      <c r="W10" s="367" t="s">
        <v>93</v>
      </c>
      <c r="X10" s="367" t="s">
        <v>734</v>
      </c>
      <c r="Y10" s="367" t="s">
        <v>734</v>
      </c>
      <c r="Z10" s="367" t="s">
        <v>93</v>
      </c>
      <c r="AA10" s="367" t="s">
        <v>734</v>
      </c>
      <c r="AB10" s="367" t="s">
        <v>734</v>
      </c>
    </row>
    <row r="11" spans="1:28" s="488" customFormat="1" ht="20.149999999999999" customHeight="1">
      <c r="A11" s="482"/>
      <c r="B11" s="483" t="s">
        <v>741</v>
      </c>
      <c r="C11" s="489" t="s">
        <v>734</v>
      </c>
      <c r="D11" s="367">
        <v>52</v>
      </c>
      <c r="E11" s="367">
        <v>2022</v>
      </c>
      <c r="F11" s="367">
        <f t="shared" si="0"/>
        <v>2</v>
      </c>
      <c r="G11" s="485">
        <v>0.95</v>
      </c>
      <c r="H11" s="367" t="s">
        <v>731</v>
      </c>
      <c r="I11" s="367" t="s">
        <v>731</v>
      </c>
      <c r="J11" s="367" t="s">
        <v>731</v>
      </c>
      <c r="K11" s="486" t="s">
        <v>731</v>
      </c>
      <c r="L11" s="486" t="s">
        <v>731</v>
      </c>
      <c r="M11" s="486" t="s">
        <v>731</v>
      </c>
      <c r="N11" s="486" t="s">
        <v>731</v>
      </c>
      <c r="O11" s="486" t="s">
        <v>731</v>
      </c>
      <c r="P11" s="486" t="s">
        <v>731</v>
      </c>
      <c r="Q11" s="486" t="s">
        <v>731</v>
      </c>
      <c r="R11" s="486" t="s">
        <v>731</v>
      </c>
      <c r="S11" s="486" t="s">
        <v>731</v>
      </c>
      <c r="T11" s="367" t="s">
        <v>93</v>
      </c>
      <c r="U11" s="367" t="s">
        <v>93</v>
      </c>
      <c r="V11" s="367" t="s">
        <v>93</v>
      </c>
      <c r="W11" s="367" t="s">
        <v>93</v>
      </c>
      <c r="X11" s="367" t="s">
        <v>93</v>
      </c>
      <c r="Y11" s="367" t="s">
        <v>93</v>
      </c>
      <c r="Z11" s="367" t="s">
        <v>93</v>
      </c>
      <c r="AA11" s="367" t="s">
        <v>93</v>
      </c>
      <c r="AB11" s="367" t="s">
        <v>93</v>
      </c>
    </row>
    <row r="12" spans="1:28" s="488" customFormat="1" ht="20.149999999999999" customHeight="1">
      <c r="A12" s="482"/>
      <c r="B12" s="483" t="s">
        <v>742</v>
      </c>
      <c r="C12" s="489" t="s">
        <v>734</v>
      </c>
      <c r="D12" s="367">
        <v>69</v>
      </c>
      <c r="E12" s="367">
        <v>2015</v>
      </c>
      <c r="F12" s="367">
        <f t="shared" si="0"/>
        <v>9</v>
      </c>
      <c r="G12" s="485">
        <v>0.95</v>
      </c>
      <c r="H12" s="367" t="s">
        <v>731</v>
      </c>
      <c r="I12" s="367" t="s">
        <v>731</v>
      </c>
      <c r="J12" s="367" t="s">
        <v>731</v>
      </c>
      <c r="K12" s="486" t="s">
        <v>731</v>
      </c>
      <c r="L12" s="486" t="s">
        <v>731</v>
      </c>
      <c r="M12" s="486" t="s">
        <v>731</v>
      </c>
      <c r="N12" s="486" t="s">
        <v>731</v>
      </c>
      <c r="O12" s="487" t="s">
        <v>732</v>
      </c>
      <c r="P12" s="486" t="s">
        <v>731</v>
      </c>
      <c r="Q12" s="486" t="s">
        <v>731</v>
      </c>
      <c r="R12" s="486" t="s">
        <v>731</v>
      </c>
      <c r="S12" s="486" t="s">
        <v>731</v>
      </c>
      <c r="T12" s="367">
        <v>5</v>
      </c>
      <c r="U12" s="367" t="s">
        <v>93</v>
      </c>
      <c r="V12" s="367" t="s">
        <v>734</v>
      </c>
      <c r="W12" s="367" t="s">
        <v>733</v>
      </c>
      <c r="X12" s="367" t="s">
        <v>734</v>
      </c>
      <c r="Y12" s="367" t="s">
        <v>93</v>
      </c>
      <c r="Z12" s="367" t="s">
        <v>734</v>
      </c>
      <c r="AA12" s="367" t="s">
        <v>93</v>
      </c>
      <c r="AB12" s="367" t="s">
        <v>734</v>
      </c>
    </row>
    <row r="13" spans="1:28" s="488" customFormat="1" ht="20.149999999999999" customHeight="1">
      <c r="A13" s="482"/>
      <c r="B13" s="483" t="s">
        <v>743</v>
      </c>
      <c r="C13" s="489" t="s">
        <v>734</v>
      </c>
      <c r="D13" s="367">
        <v>42</v>
      </c>
      <c r="E13" s="367">
        <v>2017</v>
      </c>
      <c r="F13" s="367">
        <f t="shared" si="0"/>
        <v>7</v>
      </c>
      <c r="G13" s="485">
        <v>1</v>
      </c>
      <c r="H13" s="367" t="s">
        <v>731</v>
      </c>
      <c r="I13" s="367" t="s">
        <v>732</v>
      </c>
      <c r="J13" s="367" t="s">
        <v>731</v>
      </c>
      <c r="K13" s="486" t="s">
        <v>731</v>
      </c>
      <c r="L13" s="486" t="s">
        <v>731</v>
      </c>
      <c r="M13" s="487" t="s">
        <v>732</v>
      </c>
      <c r="N13" s="486" t="s">
        <v>731</v>
      </c>
      <c r="O13" s="486" t="s">
        <v>731</v>
      </c>
      <c r="P13" s="486" t="s">
        <v>731</v>
      </c>
      <c r="Q13" s="487" t="s">
        <v>732</v>
      </c>
      <c r="R13" s="486" t="s">
        <v>731</v>
      </c>
      <c r="S13" s="486" t="s">
        <v>731</v>
      </c>
      <c r="T13" s="367">
        <v>2</v>
      </c>
      <c r="U13" s="367" t="s">
        <v>93</v>
      </c>
      <c r="V13" s="367" t="s">
        <v>93</v>
      </c>
      <c r="W13" s="367" t="s">
        <v>93</v>
      </c>
      <c r="X13" s="367" t="s">
        <v>93</v>
      </c>
      <c r="Y13" s="367" t="s">
        <v>93</v>
      </c>
      <c r="Z13" s="367" t="s">
        <v>734</v>
      </c>
      <c r="AA13" s="367" t="s">
        <v>734</v>
      </c>
      <c r="AB13" s="367" t="s">
        <v>93</v>
      </c>
    </row>
    <row r="14" spans="1:28" s="488" customFormat="1" ht="20.149999999999999" customHeight="1">
      <c r="A14" s="482"/>
      <c r="B14" s="483" t="s">
        <v>744</v>
      </c>
      <c r="C14" s="489" t="s">
        <v>734</v>
      </c>
      <c r="D14" s="367">
        <v>64</v>
      </c>
      <c r="E14" s="367">
        <v>2021</v>
      </c>
      <c r="F14" s="367">
        <f t="shared" si="0"/>
        <v>3</v>
      </c>
      <c r="G14" s="485">
        <v>1</v>
      </c>
      <c r="H14" s="367" t="s">
        <v>731</v>
      </c>
      <c r="I14" s="367" t="s">
        <v>731</v>
      </c>
      <c r="J14" s="367" t="s">
        <v>731</v>
      </c>
      <c r="K14" s="486" t="s">
        <v>731</v>
      </c>
      <c r="L14" s="486" t="s">
        <v>731</v>
      </c>
      <c r="M14" s="486" t="s">
        <v>731</v>
      </c>
      <c r="N14" s="486" t="s">
        <v>731</v>
      </c>
      <c r="O14" s="486" t="s">
        <v>731</v>
      </c>
      <c r="P14" s="486" t="s">
        <v>731</v>
      </c>
      <c r="Q14" s="486" t="s">
        <v>731</v>
      </c>
      <c r="R14" s="486" t="s">
        <v>731</v>
      </c>
      <c r="S14" s="486" t="s">
        <v>731</v>
      </c>
      <c r="T14" s="367">
        <v>2</v>
      </c>
      <c r="U14" s="367" t="s">
        <v>733</v>
      </c>
      <c r="V14" s="367" t="s">
        <v>93</v>
      </c>
      <c r="W14" s="367" t="s">
        <v>734</v>
      </c>
      <c r="X14" s="367" t="s">
        <v>93</v>
      </c>
      <c r="Y14" s="367" t="s">
        <v>93</v>
      </c>
      <c r="Z14" s="367" t="s">
        <v>93</v>
      </c>
      <c r="AA14" s="367" t="s">
        <v>93</v>
      </c>
      <c r="AB14" s="367" t="s">
        <v>93</v>
      </c>
    </row>
    <row r="15" spans="1:28" s="488" customFormat="1" ht="20.149999999999999" customHeight="1">
      <c r="A15" s="482"/>
      <c r="B15" s="483" t="s">
        <v>745</v>
      </c>
      <c r="C15" s="489" t="s">
        <v>734</v>
      </c>
      <c r="D15" s="367">
        <v>67</v>
      </c>
      <c r="E15" s="367">
        <v>2009</v>
      </c>
      <c r="F15" s="367">
        <f t="shared" si="0"/>
        <v>15</v>
      </c>
      <c r="G15" s="485">
        <v>0.95</v>
      </c>
      <c r="H15" s="367" t="s">
        <v>731</v>
      </c>
      <c r="I15" s="367" t="s">
        <v>731</v>
      </c>
      <c r="J15" s="367" t="s">
        <v>731</v>
      </c>
      <c r="K15" s="486" t="s">
        <v>731</v>
      </c>
      <c r="L15" s="486" t="s">
        <v>731</v>
      </c>
      <c r="M15" s="486" t="s">
        <v>731</v>
      </c>
      <c r="N15" s="486" t="s">
        <v>731</v>
      </c>
      <c r="O15" s="486" t="s">
        <v>731</v>
      </c>
      <c r="P15" s="486" t="s">
        <v>731</v>
      </c>
      <c r="Q15" s="486" t="s">
        <v>731</v>
      </c>
      <c r="R15" s="486" t="s">
        <v>731</v>
      </c>
      <c r="S15" s="486" t="s">
        <v>731</v>
      </c>
      <c r="T15" s="367">
        <v>2</v>
      </c>
      <c r="U15" s="367" t="s">
        <v>93</v>
      </c>
      <c r="V15" s="367" t="s">
        <v>93</v>
      </c>
      <c r="W15" s="367" t="s">
        <v>734</v>
      </c>
      <c r="X15" s="367" t="s">
        <v>93</v>
      </c>
      <c r="Y15" s="367" t="s">
        <v>733</v>
      </c>
      <c r="Z15" s="367" t="s">
        <v>93</v>
      </c>
      <c r="AA15" s="367" t="s">
        <v>93</v>
      </c>
      <c r="AB15" s="367" t="s">
        <v>93</v>
      </c>
    </row>
    <row r="16" spans="1:28" s="488" customFormat="1" ht="20.149999999999999" customHeight="1">
      <c r="A16" s="482"/>
      <c r="B16" s="483" t="s">
        <v>746</v>
      </c>
      <c r="C16" s="489" t="s">
        <v>747</v>
      </c>
      <c r="D16" s="491">
        <v>46</v>
      </c>
      <c r="E16" s="367">
        <v>2024</v>
      </c>
      <c r="F16" s="367">
        <f t="shared" si="0"/>
        <v>0</v>
      </c>
      <c r="G16" s="485" t="s">
        <v>551</v>
      </c>
      <c r="H16" s="367" t="s">
        <v>731</v>
      </c>
      <c r="I16" s="367" t="s">
        <v>731</v>
      </c>
      <c r="J16" s="367" t="s">
        <v>731</v>
      </c>
      <c r="K16" s="486" t="s">
        <v>731</v>
      </c>
      <c r="L16" s="486" t="s">
        <v>731</v>
      </c>
      <c r="M16" s="486" t="s">
        <v>731</v>
      </c>
      <c r="N16" s="486" t="s">
        <v>731</v>
      </c>
      <c r="O16" s="487" t="s">
        <v>732</v>
      </c>
      <c r="P16" s="486" t="s">
        <v>731</v>
      </c>
      <c r="Q16" s="486" t="s">
        <v>731</v>
      </c>
      <c r="R16" s="486" t="s">
        <v>731</v>
      </c>
      <c r="S16" s="486" t="s">
        <v>731</v>
      </c>
      <c r="T16" s="367" t="s">
        <v>93</v>
      </c>
      <c r="U16" s="367" t="s">
        <v>93</v>
      </c>
      <c r="V16" s="367" t="s">
        <v>93</v>
      </c>
      <c r="W16" s="367" t="s">
        <v>93</v>
      </c>
      <c r="X16" s="367" t="s">
        <v>93</v>
      </c>
      <c r="Y16" s="367" t="s">
        <v>93</v>
      </c>
      <c r="Z16" s="367" t="s">
        <v>93</v>
      </c>
      <c r="AA16" s="367" t="s">
        <v>93</v>
      </c>
      <c r="AB16" s="367" t="s">
        <v>93</v>
      </c>
    </row>
    <row r="17" spans="1:29" s="493" customFormat="1" ht="20.149999999999999" customHeight="1">
      <c r="A17" s="492"/>
      <c r="B17" s="483" t="s">
        <v>748</v>
      </c>
      <c r="C17" s="489" t="s">
        <v>747</v>
      </c>
      <c r="D17" s="491">
        <v>52</v>
      </c>
      <c r="E17" s="367">
        <v>2024</v>
      </c>
      <c r="F17" s="367">
        <f t="shared" si="0"/>
        <v>0</v>
      </c>
      <c r="G17" s="485" t="s">
        <v>551</v>
      </c>
      <c r="H17" s="367" t="s">
        <v>731</v>
      </c>
      <c r="I17" s="367" t="s">
        <v>731</v>
      </c>
      <c r="J17" s="367" t="s">
        <v>731</v>
      </c>
      <c r="K17" s="486" t="s">
        <v>731</v>
      </c>
      <c r="L17" s="486" t="s">
        <v>731</v>
      </c>
      <c r="M17" s="486" t="s">
        <v>731</v>
      </c>
      <c r="N17" s="486" t="s">
        <v>731</v>
      </c>
      <c r="O17" s="486" t="s">
        <v>731</v>
      </c>
      <c r="P17" s="486" t="s">
        <v>731</v>
      </c>
      <c r="Q17" s="486" t="s">
        <v>731</v>
      </c>
      <c r="R17" s="486" t="s">
        <v>731</v>
      </c>
      <c r="S17" s="486" t="s">
        <v>731</v>
      </c>
      <c r="T17" s="367">
        <v>1</v>
      </c>
      <c r="U17" s="367" t="s">
        <v>93</v>
      </c>
      <c r="V17" s="367" t="s">
        <v>734</v>
      </c>
      <c r="W17" s="367"/>
      <c r="X17" s="367"/>
      <c r="Y17" s="367"/>
      <c r="Z17" s="367"/>
      <c r="AA17" s="367"/>
      <c r="AB17" s="367"/>
    </row>
    <row r="18" spans="1:29" s="493" customFormat="1" ht="20.149999999999999" customHeight="1">
      <c r="A18" s="492"/>
      <c r="B18" s="483" t="s">
        <v>749</v>
      </c>
      <c r="C18" s="367" t="s">
        <v>750</v>
      </c>
      <c r="D18" s="367">
        <v>47</v>
      </c>
      <c r="E18" s="367" t="s">
        <v>751</v>
      </c>
      <c r="F18" s="367"/>
      <c r="G18" s="485">
        <v>0.8</v>
      </c>
      <c r="H18" s="367" t="s">
        <v>752</v>
      </c>
      <c r="I18" s="367" t="s">
        <v>752</v>
      </c>
      <c r="J18" s="367" t="s">
        <v>752</v>
      </c>
      <c r="K18" s="486" t="s">
        <v>731</v>
      </c>
      <c r="L18" s="486" t="s">
        <v>731</v>
      </c>
      <c r="M18" s="486" t="s">
        <v>731</v>
      </c>
      <c r="N18" s="486" t="s">
        <v>731</v>
      </c>
      <c r="O18" s="487" t="s">
        <v>732</v>
      </c>
      <c r="P18" s="486" t="s">
        <v>731</v>
      </c>
      <c r="Q18" s="486" t="s">
        <v>731</v>
      </c>
      <c r="R18" s="486" t="s">
        <v>731</v>
      </c>
      <c r="S18" s="486" t="s">
        <v>731</v>
      </c>
      <c r="T18" s="367" t="s">
        <v>93</v>
      </c>
      <c r="U18" s="367" t="s">
        <v>93</v>
      </c>
      <c r="V18" s="367"/>
      <c r="W18" s="367"/>
      <c r="X18" s="367"/>
      <c r="Y18" s="367"/>
      <c r="Z18" s="367"/>
      <c r="AA18" s="367"/>
      <c r="AB18" s="367"/>
    </row>
    <row r="19" spans="1:29" s="493" customFormat="1" ht="20.149999999999999" customHeight="1">
      <c r="A19" s="492"/>
      <c r="B19" s="494" t="s">
        <v>753</v>
      </c>
      <c r="C19" s="495" t="s">
        <v>93</v>
      </c>
      <c r="D19" s="495" t="s">
        <v>754</v>
      </c>
      <c r="E19" s="495" t="s">
        <v>93</v>
      </c>
      <c r="F19" s="495"/>
      <c r="G19" s="496">
        <v>0.94583333333333341</v>
      </c>
      <c r="H19" s="495" t="s">
        <v>755</v>
      </c>
      <c r="I19" s="495" t="s">
        <v>756</v>
      </c>
      <c r="J19" s="495" t="s">
        <v>757</v>
      </c>
      <c r="K19" s="496">
        <v>1</v>
      </c>
      <c r="L19" s="496">
        <v>1</v>
      </c>
      <c r="M19" s="496">
        <v>0.53846153846153844</v>
      </c>
      <c r="N19" s="496">
        <v>1</v>
      </c>
      <c r="O19" s="496">
        <v>0.84615384615384615</v>
      </c>
      <c r="P19" s="496">
        <v>1</v>
      </c>
      <c r="Q19" s="496">
        <v>0.61538461538461542</v>
      </c>
      <c r="R19" s="496">
        <v>1</v>
      </c>
      <c r="S19" s="496">
        <v>1</v>
      </c>
      <c r="T19" s="586">
        <v>2</v>
      </c>
      <c r="U19" s="495" t="s">
        <v>885</v>
      </c>
      <c r="V19" s="495" t="s">
        <v>759</v>
      </c>
      <c r="W19" s="495" t="s">
        <v>758</v>
      </c>
      <c r="X19" s="495" t="s">
        <v>759</v>
      </c>
      <c r="Y19" s="495" t="s">
        <v>758</v>
      </c>
      <c r="Z19" s="495" t="s">
        <v>759</v>
      </c>
      <c r="AA19" s="495" t="s">
        <v>758</v>
      </c>
      <c r="AB19" s="495" t="s">
        <v>759</v>
      </c>
    </row>
    <row r="20" spans="1:29" s="503" customFormat="1" ht="20.149999999999999" customHeight="1">
      <c r="A20" s="497"/>
      <c r="B20" s="498"/>
      <c r="C20" s="499"/>
      <c r="D20" s="499"/>
      <c r="E20" s="499"/>
      <c r="F20" s="499"/>
      <c r="G20" s="499"/>
      <c r="H20" s="499"/>
      <c r="I20" s="499"/>
      <c r="J20" s="499"/>
      <c r="K20" s="500"/>
      <c r="L20" s="500"/>
      <c r="M20" s="501"/>
      <c r="N20" s="500"/>
      <c r="O20" s="502"/>
      <c r="P20" s="500"/>
      <c r="Q20" s="502"/>
      <c r="R20" s="500"/>
      <c r="S20" s="500"/>
      <c r="T20" s="585"/>
      <c r="U20" s="499"/>
      <c r="V20" s="505"/>
      <c r="W20" s="499"/>
      <c r="X20" s="499"/>
      <c r="Y20" s="499"/>
      <c r="Z20" s="499"/>
      <c r="AA20" s="499"/>
      <c r="AB20" s="499"/>
    </row>
    <row r="21" spans="1:29" s="506" customFormat="1" ht="15" customHeight="1">
      <c r="A21" s="504"/>
      <c r="B21" s="741" t="s">
        <v>760</v>
      </c>
      <c r="C21" s="741"/>
      <c r="D21" s="741"/>
      <c r="E21" s="741"/>
      <c r="F21" s="741"/>
      <c r="G21" s="741"/>
      <c r="H21" s="741"/>
      <c r="I21" s="741"/>
      <c r="J21" s="741"/>
      <c r="K21" s="741"/>
      <c r="L21" s="741"/>
      <c r="M21" s="741"/>
      <c r="N21" s="741"/>
      <c r="O21" s="741"/>
      <c r="P21" s="741"/>
      <c r="Q21" s="741"/>
      <c r="R21" s="741"/>
      <c r="S21" s="741"/>
      <c r="T21" s="505"/>
      <c r="U21" s="505"/>
      <c r="V21" s="505"/>
      <c r="W21" s="505"/>
      <c r="X21" s="505"/>
      <c r="Y21" s="505"/>
      <c r="Z21" s="505"/>
      <c r="AA21" s="505"/>
      <c r="AB21" s="505"/>
      <c r="AC21" s="505"/>
    </row>
    <row r="22" spans="1:29" s="506" customFormat="1" ht="15" customHeight="1">
      <c r="A22" s="507"/>
      <c r="B22" s="740" t="s">
        <v>761</v>
      </c>
      <c r="C22" s="740"/>
      <c r="D22" s="740"/>
      <c r="E22" s="740"/>
      <c r="F22" s="740"/>
      <c r="G22" s="740"/>
      <c r="H22" s="740"/>
      <c r="I22" s="740"/>
      <c r="J22" s="740"/>
      <c r="K22" s="740"/>
      <c r="L22" s="740"/>
      <c r="M22" s="740"/>
      <c r="N22" s="740"/>
      <c r="O22" s="740"/>
      <c r="P22" s="740"/>
      <c r="Q22" s="740"/>
      <c r="R22" s="740"/>
      <c r="S22" s="740"/>
      <c r="T22" s="505"/>
      <c r="U22" s="505"/>
      <c r="V22" s="505"/>
      <c r="W22" s="505"/>
      <c r="X22" s="505"/>
      <c r="Y22" s="505"/>
      <c r="Z22" s="505"/>
      <c r="AA22" s="505"/>
      <c r="AB22" s="505"/>
      <c r="AC22" s="505"/>
    </row>
    <row r="23" spans="1:29" s="510" customFormat="1" ht="15" customHeight="1">
      <c r="A23" s="508"/>
      <c r="B23" s="740" t="s">
        <v>762</v>
      </c>
      <c r="C23" s="740"/>
      <c r="D23" s="740"/>
      <c r="E23" s="740"/>
      <c r="F23" s="740"/>
      <c r="G23" s="740"/>
      <c r="H23" s="740"/>
      <c r="I23" s="740"/>
      <c r="J23" s="740"/>
      <c r="K23" s="740"/>
      <c r="L23" s="740"/>
      <c r="M23" s="740"/>
      <c r="N23" s="740"/>
      <c r="O23" s="740"/>
      <c r="P23" s="740"/>
      <c r="Q23" s="740"/>
      <c r="R23" s="740"/>
      <c r="S23" s="740"/>
      <c r="T23" s="509"/>
      <c r="U23" s="509"/>
      <c r="V23" s="509"/>
      <c r="W23" s="509"/>
      <c r="X23" s="509"/>
      <c r="Y23" s="509"/>
      <c r="Z23" s="509"/>
      <c r="AA23" s="509"/>
      <c r="AB23" s="509"/>
      <c r="AC23" s="509"/>
    </row>
    <row r="24" spans="1:29" s="506" customFormat="1" ht="15" customHeight="1">
      <c r="A24" s="511"/>
      <c r="B24" s="740" t="s">
        <v>763</v>
      </c>
      <c r="C24" s="740"/>
      <c r="D24" s="740"/>
      <c r="E24" s="740"/>
      <c r="F24" s="740"/>
      <c r="G24" s="740"/>
      <c r="H24" s="740"/>
      <c r="I24" s="740"/>
      <c r="J24" s="740"/>
      <c r="K24" s="740"/>
      <c r="L24" s="740"/>
      <c r="M24" s="740"/>
      <c r="N24" s="740"/>
      <c r="O24" s="740"/>
      <c r="P24" s="740"/>
      <c r="Q24" s="740"/>
      <c r="R24" s="740"/>
      <c r="S24" s="740"/>
      <c r="T24" s="505"/>
      <c r="U24" s="505"/>
      <c r="V24" s="505"/>
      <c r="W24" s="505"/>
      <c r="X24" s="505"/>
      <c r="Y24" s="505"/>
      <c r="Z24" s="505"/>
      <c r="AA24" s="505"/>
      <c r="AB24" s="505"/>
      <c r="AC24" s="505"/>
    </row>
    <row r="25" spans="1:29" s="506" customFormat="1" ht="15" customHeight="1">
      <c r="A25" s="511"/>
      <c r="B25" s="740" t="s">
        <v>764</v>
      </c>
      <c r="C25" s="740"/>
      <c r="D25" s="740"/>
      <c r="E25" s="740"/>
      <c r="F25" s="740"/>
      <c r="G25" s="740"/>
      <c r="H25" s="740"/>
      <c r="I25" s="740"/>
      <c r="J25" s="740"/>
      <c r="K25" s="740"/>
      <c r="L25" s="740"/>
      <c r="M25" s="740"/>
      <c r="N25" s="740"/>
      <c r="O25" s="740"/>
      <c r="P25" s="740"/>
      <c r="Q25" s="740"/>
      <c r="R25" s="740"/>
      <c r="S25" s="740"/>
      <c r="T25" s="505"/>
      <c r="U25" s="505"/>
      <c r="V25" s="505"/>
      <c r="W25" s="505"/>
      <c r="X25" s="505"/>
      <c r="Y25" s="505"/>
      <c r="Z25" s="505"/>
      <c r="AA25" s="505"/>
      <c r="AB25" s="505"/>
      <c r="AC25" s="505"/>
    </row>
    <row r="26" spans="1:29" s="506" customFormat="1" ht="15" customHeight="1">
      <c r="A26" s="511"/>
      <c r="B26" s="739" t="s">
        <v>765</v>
      </c>
      <c r="C26" s="739"/>
      <c r="D26" s="739"/>
      <c r="E26" s="739"/>
      <c r="F26" s="739"/>
      <c r="G26" s="739"/>
      <c r="H26" s="739"/>
      <c r="I26" s="739"/>
      <c r="J26" s="739"/>
      <c r="K26" s="739"/>
      <c r="L26" s="739"/>
      <c r="M26" s="739"/>
      <c r="N26" s="739"/>
      <c r="O26" s="739"/>
      <c r="P26" s="739"/>
      <c r="Q26" s="739"/>
      <c r="R26" s="739"/>
      <c r="S26" s="739"/>
      <c r="T26" s="739"/>
      <c r="U26" s="739"/>
      <c r="V26" s="739"/>
      <c r="W26" s="739"/>
      <c r="X26" s="739"/>
      <c r="Y26" s="739"/>
      <c r="Z26" s="739"/>
      <c r="AA26" s="739"/>
      <c r="AB26" s="739"/>
      <c r="AC26" s="739"/>
    </row>
    <row r="27" spans="1:29" s="506" customFormat="1" ht="15" customHeight="1">
      <c r="A27" s="511"/>
      <c r="B27" s="739" t="s">
        <v>766</v>
      </c>
      <c r="C27" s="739"/>
      <c r="D27" s="739"/>
      <c r="E27" s="739"/>
      <c r="F27" s="739"/>
      <c r="G27" s="739"/>
      <c r="H27" s="739"/>
      <c r="I27" s="739"/>
      <c r="J27" s="739"/>
      <c r="K27" s="739"/>
      <c r="L27" s="739"/>
      <c r="M27" s="739"/>
      <c r="N27" s="739"/>
      <c r="O27" s="739"/>
      <c r="P27" s="739"/>
      <c r="Q27" s="739"/>
      <c r="R27" s="739"/>
      <c r="S27" s="739"/>
      <c r="T27" s="739"/>
      <c r="U27" s="739"/>
      <c r="V27" s="739"/>
      <c r="W27" s="739"/>
      <c r="X27" s="739"/>
      <c r="Y27" s="739"/>
      <c r="Z27" s="739"/>
      <c r="AA27" s="739"/>
      <c r="AB27" s="739"/>
      <c r="AC27" s="739"/>
    </row>
    <row r="28" spans="1:29" s="506" customFormat="1" ht="15" customHeight="1">
      <c r="A28" s="511"/>
      <c r="B28" s="739" t="s">
        <v>767</v>
      </c>
      <c r="C28" s="739"/>
      <c r="D28" s="739"/>
      <c r="E28" s="739"/>
      <c r="F28" s="739"/>
      <c r="G28" s="739"/>
      <c r="H28" s="739"/>
      <c r="I28" s="739"/>
      <c r="J28" s="739"/>
      <c r="K28" s="739"/>
      <c r="L28" s="739"/>
      <c r="M28" s="739"/>
      <c r="N28" s="739"/>
      <c r="O28" s="739"/>
      <c r="P28" s="739"/>
      <c r="Q28" s="739"/>
      <c r="R28" s="739"/>
      <c r="S28" s="739"/>
      <c r="T28" s="739"/>
      <c r="U28" s="739"/>
      <c r="V28" s="739"/>
      <c r="W28" s="739"/>
      <c r="X28" s="739"/>
      <c r="Y28" s="739"/>
      <c r="Z28" s="739"/>
      <c r="AA28" s="739"/>
      <c r="AB28" s="739"/>
      <c r="AC28" s="739"/>
    </row>
    <row r="29" spans="1:29" s="506" customFormat="1" ht="15" customHeight="1">
      <c r="A29" s="511"/>
      <c r="B29" s="739" t="s">
        <v>768</v>
      </c>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row>
    <row r="30" spans="1:29" s="506" customFormat="1" ht="15" customHeight="1">
      <c r="A30" s="507"/>
      <c r="B30" s="739" t="s">
        <v>769</v>
      </c>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row>
    <row r="31" spans="1:29" s="513" customFormat="1" ht="15" customHeight="1">
      <c r="A31" s="512"/>
      <c r="B31" s="739" t="s">
        <v>770</v>
      </c>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row>
    <row r="32" spans="1:29" s="510" customFormat="1" ht="15" customHeight="1">
      <c r="A32" s="508"/>
      <c r="B32" s="739" t="s">
        <v>771</v>
      </c>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row>
    <row r="33" spans="1:29" s="506" customFormat="1" ht="15" customHeight="1">
      <c r="A33" s="511"/>
      <c r="B33" s="739" t="s">
        <v>772</v>
      </c>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row>
    <row r="34" spans="1:29" s="506" customFormat="1" ht="15" customHeight="1">
      <c r="A34" s="511"/>
      <c r="B34" s="739" t="s">
        <v>773</v>
      </c>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row>
    <row r="35" spans="1:29" s="506" customFormat="1" ht="15" customHeight="1">
      <c r="A35" s="507"/>
      <c r="B35" s="740" t="s">
        <v>774</v>
      </c>
      <c r="C35" s="740"/>
      <c r="D35" s="740"/>
      <c r="E35" s="740"/>
      <c r="F35" s="740"/>
      <c r="G35" s="740"/>
      <c r="H35" s="740"/>
      <c r="I35" s="740"/>
      <c r="J35" s="740"/>
      <c r="K35" s="740"/>
      <c r="L35" s="740"/>
      <c r="M35" s="740"/>
      <c r="N35" s="740"/>
      <c r="O35" s="740"/>
      <c r="P35" s="740"/>
      <c r="Q35" s="740"/>
      <c r="R35" s="740"/>
      <c r="S35" s="740"/>
      <c r="T35" s="740"/>
      <c r="U35" s="740"/>
      <c r="V35" s="740"/>
      <c r="W35" s="740"/>
      <c r="X35" s="740"/>
      <c r="Y35" s="740"/>
      <c r="Z35" s="740"/>
      <c r="AA35" s="740"/>
      <c r="AB35" s="740"/>
      <c r="AC35" s="740"/>
    </row>
    <row r="36" spans="1:29" s="510" customFormat="1" ht="15" customHeight="1">
      <c r="A36" s="508"/>
      <c r="B36" s="739" t="s">
        <v>775</v>
      </c>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row>
    <row r="37" spans="1:29" s="506" customFormat="1" ht="15" customHeight="1">
      <c r="A37" s="511"/>
      <c r="B37" s="739" t="s">
        <v>776</v>
      </c>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row>
    <row r="38" spans="1:29" s="506" customFormat="1" ht="15" customHeight="1">
      <c r="A38" s="511"/>
      <c r="B38" s="739" t="s">
        <v>777</v>
      </c>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row>
    <row r="82" spans="4:7" ht="20.149999999999999" customHeight="1">
      <c r="D82" s="466" t="e">
        <f>(D83+D90+D96)/#REF!</f>
        <v>#REF!</v>
      </c>
    </row>
    <row r="96" spans="4:7" ht="20.149999999999999" customHeight="1">
      <c r="D96" s="466">
        <v>0</v>
      </c>
      <c r="E96" s="466">
        <v>0</v>
      </c>
      <c r="F96" s="466"/>
      <c r="G96" s="466">
        <v>0</v>
      </c>
    </row>
    <row r="97" spans="4:5" ht="20.149999999999999" customHeight="1">
      <c r="D97" s="466">
        <v>0</v>
      </c>
      <c r="E97" s="467">
        <v>0</v>
      </c>
    </row>
  </sheetData>
  <mergeCells count="18">
    <mergeCell ref="B26:AC26"/>
    <mergeCell ref="B21:S21"/>
    <mergeCell ref="B22:S22"/>
    <mergeCell ref="B23:S23"/>
    <mergeCell ref="B24:S24"/>
    <mergeCell ref="B25:S25"/>
    <mergeCell ref="B38:AC38"/>
    <mergeCell ref="B27:AC27"/>
    <mergeCell ref="B28:AC28"/>
    <mergeCell ref="B29:AC29"/>
    <mergeCell ref="B30:AC30"/>
    <mergeCell ref="B31:AC31"/>
    <mergeCell ref="B32:AC32"/>
    <mergeCell ref="B33:AC33"/>
    <mergeCell ref="B34:AC34"/>
    <mergeCell ref="B35:AC35"/>
    <mergeCell ref="B36:AC36"/>
    <mergeCell ref="B37:AC37"/>
  </mergeCells>
  <pageMargins left="0.7" right="0.7" top="0.75" bottom="0.75" header="0.3" footer="0.3"/>
  <pageSetup paperSize="9" orientation="portrait" r:id="rId1"/>
  <headerFooter>
    <oddFooter>&amp;L_x000D_&amp;1#&amp;"Calibri"&amp;9&amp;K000000 Corporativo |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EE4D-1639-4662-AB91-9BEB71CF2FF5}">
  <sheetPr>
    <tabColor rgb="FFFF6200"/>
  </sheetPr>
  <dimension ref="A1:I96"/>
  <sheetViews>
    <sheetView showGridLines="0" zoomScale="80" zoomScaleNormal="80" workbookViewId="0"/>
  </sheetViews>
  <sheetFormatPr defaultColWidth="9.1796875" defaultRowHeight="20.149999999999999" customHeight="1"/>
  <cols>
    <col min="1" max="1" width="3.1796875" style="547" customWidth="1"/>
    <col min="2" max="2" width="120.54296875" style="548" customWidth="1"/>
    <col min="3" max="3" width="18" style="549" bestFit="1" customWidth="1"/>
    <col min="4" max="4" width="50.54296875" style="17" customWidth="1"/>
    <col min="5" max="16384" width="9.1796875" style="488"/>
  </cols>
  <sheetData>
    <row r="1" spans="1:9" s="470" customFormat="1" ht="20.149999999999999" customHeight="1">
      <c r="A1" s="463"/>
      <c r="B1" s="464"/>
      <c r="C1" s="465">
        <f>1-(481/790)</f>
        <v>0.39113924050632909</v>
      </c>
      <c r="D1" s="466"/>
      <c r="E1" s="467"/>
      <c r="F1" s="466"/>
      <c r="G1" s="466"/>
      <c r="H1" s="468"/>
      <c r="I1" s="469"/>
    </row>
    <row r="2" spans="1:9" s="470" customFormat="1" ht="20.149999999999999" customHeight="1">
      <c r="A2" s="463"/>
      <c r="B2" s="19" t="s">
        <v>19</v>
      </c>
      <c r="C2" s="20"/>
      <c r="D2" s="466"/>
      <c r="E2" s="467"/>
      <c r="F2" s="466"/>
      <c r="G2" s="466"/>
      <c r="H2" s="468"/>
      <c r="I2" s="469"/>
    </row>
    <row r="3" spans="1:9" s="471" customFormat="1" ht="20.149999999999999" customHeight="1">
      <c r="C3" s="472"/>
      <c r="D3" s="473"/>
      <c r="E3" s="474"/>
      <c r="G3" s="475"/>
      <c r="H3" s="476"/>
    </row>
    <row r="4" spans="1:9" s="535" customFormat="1" ht="20.149999999999999" customHeight="1">
      <c r="A4" s="534"/>
      <c r="B4" s="24" t="s">
        <v>794</v>
      </c>
      <c r="C4" s="24" t="s">
        <v>795</v>
      </c>
      <c r="D4" s="25" t="s">
        <v>796</v>
      </c>
    </row>
    <row r="5" spans="1:9" ht="19.5" customHeight="1">
      <c r="A5" s="482"/>
      <c r="B5" s="536" t="s">
        <v>797</v>
      </c>
      <c r="C5" s="537">
        <v>1967</v>
      </c>
      <c r="D5" s="538" t="s">
        <v>798</v>
      </c>
    </row>
    <row r="6" spans="1:9" ht="19.5" customHeight="1">
      <c r="A6" s="482"/>
      <c r="B6" s="536" t="s">
        <v>799</v>
      </c>
      <c r="C6" s="537">
        <v>1972</v>
      </c>
      <c r="D6" s="538" t="s">
        <v>798</v>
      </c>
    </row>
    <row r="7" spans="1:9" ht="19.5" customHeight="1">
      <c r="A7" s="482"/>
      <c r="B7" s="536" t="s">
        <v>800</v>
      </c>
      <c r="C7" s="537">
        <v>1977</v>
      </c>
      <c r="D7" s="538" t="s">
        <v>801</v>
      </c>
    </row>
    <row r="8" spans="1:9" ht="19.5" customHeight="1">
      <c r="A8" s="482"/>
      <c r="B8" s="536" t="s">
        <v>802</v>
      </c>
      <c r="C8" s="537">
        <v>1995</v>
      </c>
      <c r="D8" s="538" t="s">
        <v>798</v>
      </c>
    </row>
    <row r="9" spans="1:9" ht="19.5" customHeight="1">
      <c r="A9" s="490"/>
      <c r="B9" s="536" t="s">
        <v>803</v>
      </c>
      <c r="C9" s="537">
        <v>2000</v>
      </c>
      <c r="D9" s="538" t="s">
        <v>798</v>
      </c>
    </row>
    <row r="10" spans="1:9" ht="19.5" customHeight="1">
      <c r="A10" s="482"/>
      <c r="B10" s="536" t="s">
        <v>804</v>
      </c>
      <c r="C10" s="537">
        <v>2001</v>
      </c>
      <c r="D10" s="538" t="s">
        <v>801</v>
      </c>
    </row>
    <row r="11" spans="1:9" ht="19.5" customHeight="1">
      <c r="A11" s="482"/>
      <c r="B11" s="536" t="s">
        <v>805</v>
      </c>
      <c r="C11" s="537">
        <v>2001</v>
      </c>
      <c r="D11" s="538" t="s">
        <v>801</v>
      </c>
    </row>
    <row r="12" spans="1:9" ht="19.5" customHeight="1">
      <c r="A12" s="482"/>
      <c r="B12" s="539" t="s">
        <v>806</v>
      </c>
      <c r="C12" s="540">
        <v>2001</v>
      </c>
      <c r="D12" s="538" t="s">
        <v>801</v>
      </c>
    </row>
    <row r="13" spans="1:9" ht="19.5" customHeight="1">
      <c r="A13" s="482"/>
      <c r="B13" s="536" t="s">
        <v>807</v>
      </c>
      <c r="C13" s="537">
        <v>2003</v>
      </c>
      <c r="D13" s="538" t="s">
        <v>798</v>
      </c>
    </row>
    <row r="14" spans="1:9" ht="19.5" customHeight="1">
      <c r="A14" s="482"/>
      <c r="B14" s="536" t="s">
        <v>808</v>
      </c>
      <c r="C14" s="537">
        <v>2004</v>
      </c>
      <c r="D14" s="538" t="s">
        <v>798</v>
      </c>
    </row>
    <row r="15" spans="1:9" ht="19.5" customHeight="1">
      <c r="A15" s="482"/>
      <c r="B15" s="536" t="s">
        <v>809</v>
      </c>
      <c r="C15" s="537">
        <v>2005</v>
      </c>
      <c r="D15" s="538" t="s">
        <v>801</v>
      </c>
    </row>
    <row r="16" spans="1:9" ht="19.5" customHeight="1">
      <c r="A16" s="482"/>
      <c r="B16" s="536" t="s">
        <v>810</v>
      </c>
      <c r="C16" s="537">
        <v>2007</v>
      </c>
      <c r="D16" s="538" t="s">
        <v>798</v>
      </c>
    </row>
    <row r="17" spans="1:4" ht="19.5" customHeight="1">
      <c r="A17" s="482"/>
      <c r="B17" s="536" t="s">
        <v>811</v>
      </c>
      <c r="C17" s="537">
        <v>2007</v>
      </c>
      <c r="D17" s="538" t="s">
        <v>798</v>
      </c>
    </row>
    <row r="18" spans="1:4" ht="19.5" customHeight="1">
      <c r="A18" s="482"/>
      <c r="B18" s="536" t="s">
        <v>812</v>
      </c>
      <c r="C18" s="537">
        <v>2007</v>
      </c>
      <c r="D18" s="538" t="s">
        <v>798</v>
      </c>
    </row>
    <row r="19" spans="1:4" ht="19.5" customHeight="1">
      <c r="A19" s="306"/>
      <c r="B19" s="536" t="s">
        <v>813</v>
      </c>
      <c r="C19" s="537">
        <v>2007</v>
      </c>
      <c r="D19" s="538" t="s">
        <v>798</v>
      </c>
    </row>
    <row r="20" spans="1:4" s="493" customFormat="1" ht="19.5" customHeight="1">
      <c r="A20" s="492"/>
      <c r="B20" s="536" t="s">
        <v>814</v>
      </c>
      <c r="C20" s="537">
        <v>2007</v>
      </c>
      <c r="D20" s="538" t="s">
        <v>798</v>
      </c>
    </row>
    <row r="21" spans="1:4" ht="19.5" customHeight="1">
      <c r="A21" s="490"/>
      <c r="B21" s="536" t="s">
        <v>815</v>
      </c>
      <c r="C21" s="537">
        <v>2008</v>
      </c>
      <c r="D21" s="538" t="s">
        <v>801</v>
      </c>
    </row>
    <row r="22" spans="1:4" ht="19.5" customHeight="1">
      <c r="A22" s="490"/>
      <c r="B22" s="536" t="s">
        <v>816</v>
      </c>
      <c r="C22" s="537">
        <v>2008</v>
      </c>
      <c r="D22" s="538" t="s">
        <v>798</v>
      </c>
    </row>
    <row r="23" spans="1:4" ht="19.5" customHeight="1">
      <c r="A23" s="490"/>
      <c r="B23" s="536" t="s">
        <v>817</v>
      </c>
      <c r="C23" s="537">
        <v>2008</v>
      </c>
      <c r="D23" s="538" t="s">
        <v>801</v>
      </c>
    </row>
    <row r="24" spans="1:4" ht="19.5" customHeight="1">
      <c r="A24" s="490"/>
      <c r="B24" s="536" t="s">
        <v>818</v>
      </c>
      <c r="C24" s="537">
        <v>2008</v>
      </c>
      <c r="D24" s="538" t="s">
        <v>798</v>
      </c>
    </row>
    <row r="25" spans="1:4" ht="19.5" customHeight="1">
      <c r="A25" s="490"/>
      <c r="B25" s="536" t="s">
        <v>819</v>
      </c>
      <c r="C25" s="537">
        <v>2008</v>
      </c>
      <c r="D25" s="538" t="s">
        <v>798</v>
      </c>
    </row>
    <row r="26" spans="1:4" ht="19.5" customHeight="1">
      <c r="A26" s="490"/>
      <c r="B26" s="536" t="s">
        <v>820</v>
      </c>
      <c r="C26" s="537">
        <v>2009</v>
      </c>
      <c r="D26" s="538" t="s">
        <v>798</v>
      </c>
    </row>
    <row r="27" spans="1:4" ht="19.5" customHeight="1">
      <c r="A27" s="306"/>
      <c r="B27" s="536" t="s">
        <v>821</v>
      </c>
      <c r="C27" s="537">
        <v>2009</v>
      </c>
      <c r="D27" s="538" t="s">
        <v>798</v>
      </c>
    </row>
    <row r="28" spans="1:4" s="542" customFormat="1" ht="19.5" customHeight="1">
      <c r="A28" s="541"/>
      <c r="B28" s="536" t="s">
        <v>822</v>
      </c>
      <c r="C28" s="537">
        <v>2009</v>
      </c>
      <c r="D28" s="538" t="s">
        <v>801</v>
      </c>
    </row>
    <row r="29" spans="1:4" s="493" customFormat="1" ht="19.5" customHeight="1">
      <c r="A29" s="492"/>
      <c r="B29" s="536" t="s">
        <v>823</v>
      </c>
      <c r="C29" s="537">
        <v>2010</v>
      </c>
      <c r="D29" s="538" t="s">
        <v>801</v>
      </c>
    </row>
    <row r="30" spans="1:4" ht="19.5" customHeight="1">
      <c r="A30" s="490"/>
      <c r="B30" s="536" t="s">
        <v>824</v>
      </c>
      <c r="C30" s="537">
        <v>2012</v>
      </c>
      <c r="D30" s="538" t="s">
        <v>801</v>
      </c>
    </row>
    <row r="31" spans="1:4" ht="19.5" customHeight="1">
      <c r="A31" s="490"/>
      <c r="B31" s="536" t="s">
        <v>825</v>
      </c>
      <c r="C31" s="537">
        <v>2012</v>
      </c>
      <c r="D31" s="538" t="s">
        <v>801</v>
      </c>
    </row>
    <row r="32" spans="1:4" ht="19.5" customHeight="1">
      <c r="A32" s="306"/>
      <c r="B32" s="536" t="s">
        <v>826</v>
      </c>
      <c r="C32" s="537">
        <v>2012</v>
      </c>
      <c r="D32" s="538" t="s">
        <v>798</v>
      </c>
    </row>
    <row r="33" spans="1:4" s="493" customFormat="1" ht="19.5" customHeight="1">
      <c r="A33" s="492"/>
      <c r="B33" s="536" t="s">
        <v>827</v>
      </c>
      <c r="C33" s="537">
        <v>2012</v>
      </c>
      <c r="D33" s="538" t="s">
        <v>798</v>
      </c>
    </row>
    <row r="34" spans="1:4" ht="19.5" customHeight="1">
      <c r="A34" s="490"/>
      <c r="B34" s="536" t="s">
        <v>828</v>
      </c>
      <c r="C34" s="537">
        <v>2012</v>
      </c>
      <c r="D34" s="538" t="s">
        <v>798</v>
      </c>
    </row>
    <row r="35" spans="1:4" ht="19.5" customHeight="1">
      <c r="A35" s="490"/>
      <c r="B35" s="536" t="s">
        <v>829</v>
      </c>
      <c r="C35" s="537">
        <v>2012</v>
      </c>
      <c r="D35" s="538" t="s">
        <v>798</v>
      </c>
    </row>
    <row r="36" spans="1:4" ht="19.5" customHeight="1">
      <c r="A36" s="490"/>
      <c r="B36" s="536" t="s">
        <v>830</v>
      </c>
      <c r="C36" s="537">
        <v>2012</v>
      </c>
      <c r="D36" s="538" t="s">
        <v>798</v>
      </c>
    </row>
    <row r="37" spans="1:4" ht="19.5" customHeight="1">
      <c r="A37" s="306"/>
      <c r="B37" s="543" t="s">
        <v>831</v>
      </c>
      <c r="C37" s="544">
        <v>2014</v>
      </c>
      <c r="D37" s="538" t="s">
        <v>801</v>
      </c>
    </row>
    <row r="38" spans="1:4" s="493" customFormat="1" ht="19.5" customHeight="1">
      <c r="A38" s="492"/>
      <c r="B38" s="536" t="s">
        <v>832</v>
      </c>
      <c r="C38" s="537">
        <v>2014</v>
      </c>
      <c r="D38" s="538" t="s">
        <v>798</v>
      </c>
    </row>
    <row r="39" spans="1:4" ht="19.5" customHeight="1">
      <c r="A39" s="490"/>
      <c r="B39" s="536" t="s">
        <v>833</v>
      </c>
      <c r="C39" s="537">
        <v>2015</v>
      </c>
      <c r="D39" s="538" t="s">
        <v>798</v>
      </c>
    </row>
    <row r="40" spans="1:4" ht="19.5" customHeight="1">
      <c r="A40" s="490"/>
      <c r="B40" s="536" t="s">
        <v>834</v>
      </c>
      <c r="C40" s="537">
        <v>2016</v>
      </c>
      <c r="D40" s="538" t="s">
        <v>801</v>
      </c>
    </row>
    <row r="41" spans="1:4" ht="19.5" customHeight="1">
      <c r="A41" s="490"/>
      <c r="B41" s="536" t="s">
        <v>835</v>
      </c>
      <c r="C41" s="537">
        <v>2016</v>
      </c>
      <c r="D41" s="538" t="s">
        <v>801</v>
      </c>
    </row>
    <row r="42" spans="1:4" ht="19.5" customHeight="1">
      <c r="A42" s="306"/>
      <c r="B42" s="536" t="s">
        <v>836</v>
      </c>
      <c r="C42" s="537">
        <v>2016</v>
      </c>
      <c r="D42" s="538" t="s">
        <v>801</v>
      </c>
    </row>
    <row r="43" spans="1:4" s="493" customFormat="1" ht="19.5" customHeight="1">
      <c r="A43" s="492"/>
      <c r="B43" s="536" t="s">
        <v>837</v>
      </c>
      <c r="C43" s="537">
        <v>2016</v>
      </c>
      <c r="D43" s="538" t="s">
        <v>798</v>
      </c>
    </row>
    <row r="44" spans="1:4" ht="19.5" customHeight="1">
      <c r="A44" s="490"/>
      <c r="B44" s="536" t="s">
        <v>838</v>
      </c>
      <c r="C44" s="537">
        <v>2017</v>
      </c>
      <c r="D44" s="538" t="s">
        <v>801</v>
      </c>
    </row>
    <row r="45" spans="1:4" ht="19.5" customHeight="1">
      <c r="A45" s="306"/>
      <c r="B45" s="539" t="s">
        <v>839</v>
      </c>
      <c r="C45" s="540">
        <v>2017</v>
      </c>
      <c r="D45" s="538" t="s">
        <v>801</v>
      </c>
    </row>
    <row r="46" spans="1:4" s="493" customFormat="1" ht="19.5" customHeight="1">
      <c r="A46" s="492"/>
      <c r="B46" s="536" t="s">
        <v>840</v>
      </c>
      <c r="C46" s="537">
        <v>2017</v>
      </c>
      <c r="D46" s="538" t="s">
        <v>801</v>
      </c>
    </row>
    <row r="47" spans="1:4" ht="19.5" customHeight="1">
      <c r="A47" s="490"/>
      <c r="B47" s="536" t="s">
        <v>841</v>
      </c>
      <c r="C47" s="545">
        <v>2017</v>
      </c>
      <c r="D47" s="538" t="s">
        <v>801</v>
      </c>
    </row>
    <row r="48" spans="1:4" ht="19.5" customHeight="1">
      <c r="A48" s="490"/>
      <c r="B48" s="536" t="s">
        <v>842</v>
      </c>
      <c r="C48" s="537">
        <v>2018</v>
      </c>
      <c r="D48" s="538" t="s">
        <v>801</v>
      </c>
    </row>
    <row r="49" spans="1:4" ht="19.5" customHeight="1">
      <c r="A49" s="306"/>
      <c r="B49" s="543" t="s">
        <v>843</v>
      </c>
      <c r="C49" s="544">
        <v>2018</v>
      </c>
      <c r="D49" s="538" t="s">
        <v>801</v>
      </c>
    </row>
    <row r="50" spans="1:4" s="493" customFormat="1" ht="19.5" customHeight="1">
      <c r="A50" s="492"/>
      <c r="B50" s="536" t="s">
        <v>844</v>
      </c>
      <c r="C50" s="537">
        <v>2018</v>
      </c>
      <c r="D50" s="538" t="s">
        <v>798</v>
      </c>
    </row>
    <row r="51" spans="1:4" ht="19.5" customHeight="1">
      <c r="A51" s="490"/>
      <c r="B51" s="536" t="s">
        <v>845</v>
      </c>
      <c r="C51" s="537">
        <v>2018</v>
      </c>
      <c r="D51" s="538" t="s">
        <v>798</v>
      </c>
    </row>
    <row r="52" spans="1:4" ht="19.5" customHeight="1">
      <c r="A52" s="490"/>
      <c r="B52" s="536" t="s">
        <v>846</v>
      </c>
      <c r="C52" s="545">
        <v>2018</v>
      </c>
      <c r="D52" s="538" t="s">
        <v>801</v>
      </c>
    </row>
    <row r="53" spans="1:4" ht="19.5" customHeight="1">
      <c r="A53" s="490"/>
      <c r="B53" s="536" t="s">
        <v>847</v>
      </c>
      <c r="C53" s="545">
        <v>2018</v>
      </c>
      <c r="D53" s="538" t="s">
        <v>801</v>
      </c>
    </row>
    <row r="54" spans="1:4" ht="19.5" customHeight="1">
      <c r="A54" s="306"/>
      <c r="B54" s="536" t="s">
        <v>848</v>
      </c>
      <c r="C54" s="537">
        <v>2019</v>
      </c>
      <c r="D54" s="538" t="s">
        <v>798</v>
      </c>
    </row>
    <row r="55" spans="1:4" s="542" customFormat="1" ht="19.5" customHeight="1">
      <c r="A55" s="541"/>
      <c r="B55" s="536" t="s">
        <v>849</v>
      </c>
      <c r="C55" s="537">
        <v>2018</v>
      </c>
      <c r="D55" s="538" t="s">
        <v>798</v>
      </c>
    </row>
    <row r="56" spans="1:4" s="493" customFormat="1" ht="19.5" customHeight="1">
      <c r="A56" s="492"/>
      <c r="B56" s="536" t="s">
        <v>850</v>
      </c>
      <c r="C56" s="537">
        <v>2018</v>
      </c>
      <c r="D56" s="538" t="s">
        <v>798</v>
      </c>
    </row>
    <row r="57" spans="1:4" ht="19.5" customHeight="1">
      <c r="A57" s="490"/>
      <c r="B57" s="536" t="s">
        <v>851</v>
      </c>
      <c r="C57" s="537">
        <v>2018</v>
      </c>
      <c r="D57" s="538" t="s">
        <v>798</v>
      </c>
    </row>
    <row r="58" spans="1:4" ht="19.5" customHeight="1">
      <c r="A58" s="490"/>
      <c r="B58" s="536" t="s">
        <v>852</v>
      </c>
      <c r="C58" s="537">
        <v>2018</v>
      </c>
      <c r="D58" s="538" t="s">
        <v>798</v>
      </c>
    </row>
    <row r="59" spans="1:4" ht="19.5" customHeight="1">
      <c r="A59" s="490"/>
      <c r="B59" s="536" t="s">
        <v>853</v>
      </c>
      <c r="C59" s="545">
        <v>2019</v>
      </c>
      <c r="D59" s="538" t="s">
        <v>801</v>
      </c>
    </row>
    <row r="60" spans="1:4" ht="19.5" customHeight="1">
      <c r="A60" s="490"/>
      <c r="B60" s="536" t="s">
        <v>854</v>
      </c>
      <c r="C60" s="537">
        <v>2019</v>
      </c>
      <c r="D60" s="538" t="s">
        <v>798</v>
      </c>
    </row>
    <row r="61" spans="1:4" ht="19.5" customHeight="1">
      <c r="A61" s="490"/>
      <c r="B61" s="536" t="s">
        <v>855</v>
      </c>
      <c r="C61" s="537">
        <v>2019</v>
      </c>
      <c r="D61" s="538" t="s">
        <v>798</v>
      </c>
    </row>
    <row r="62" spans="1:4" ht="19.5" customHeight="1">
      <c r="A62" s="490"/>
      <c r="B62" s="536" t="s">
        <v>856</v>
      </c>
      <c r="C62" s="537">
        <v>2020</v>
      </c>
      <c r="D62" s="538" t="s">
        <v>798</v>
      </c>
    </row>
    <row r="63" spans="1:4" s="546" customFormat="1" ht="19.5" customHeight="1">
      <c r="A63" s="490"/>
      <c r="B63" s="536" t="s">
        <v>857</v>
      </c>
      <c r="C63" s="537">
        <v>2020</v>
      </c>
      <c r="D63" s="538" t="s">
        <v>798</v>
      </c>
    </row>
    <row r="64" spans="1:4" ht="19.5" customHeight="1">
      <c r="A64" s="306"/>
      <c r="B64" s="536" t="s">
        <v>858</v>
      </c>
      <c r="C64" s="537">
        <v>2021</v>
      </c>
      <c r="D64" s="538" t="s">
        <v>798</v>
      </c>
    </row>
    <row r="65" spans="1:4" s="493" customFormat="1" ht="19.5" customHeight="1">
      <c r="A65" s="492"/>
      <c r="B65" s="536" t="s">
        <v>859</v>
      </c>
      <c r="C65" s="537">
        <v>2021</v>
      </c>
      <c r="D65" s="538" t="s">
        <v>798</v>
      </c>
    </row>
    <row r="66" spans="1:4" ht="19.5" customHeight="1">
      <c r="A66" s="490"/>
      <c r="B66" s="536" t="s">
        <v>860</v>
      </c>
      <c r="C66" s="537">
        <v>2021</v>
      </c>
      <c r="D66" s="538" t="s">
        <v>801</v>
      </c>
    </row>
    <row r="67" spans="1:4" ht="19.5" customHeight="1">
      <c r="A67" s="490"/>
      <c r="B67" s="536" t="s">
        <v>861</v>
      </c>
      <c r="C67" s="537">
        <v>2021</v>
      </c>
      <c r="D67" s="538" t="s">
        <v>798</v>
      </c>
    </row>
    <row r="68" spans="1:4" s="493" customFormat="1" ht="19.5" customHeight="1">
      <c r="A68" s="492"/>
      <c r="B68" s="536" t="s">
        <v>862</v>
      </c>
      <c r="C68" s="537">
        <v>2022</v>
      </c>
      <c r="D68" s="538" t="s">
        <v>801</v>
      </c>
    </row>
    <row r="69" spans="1:4" ht="19.5" customHeight="1">
      <c r="A69" s="490"/>
      <c r="B69" s="536" t="s">
        <v>863</v>
      </c>
      <c r="C69" s="537">
        <v>2021</v>
      </c>
      <c r="D69" s="538" t="s">
        <v>798</v>
      </c>
    </row>
    <row r="70" spans="1:4" ht="19.5" customHeight="1">
      <c r="A70" s="306"/>
      <c r="B70" s="536" t="s">
        <v>864</v>
      </c>
      <c r="C70" s="537">
        <v>2022</v>
      </c>
      <c r="D70" s="538" t="s">
        <v>801</v>
      </c>
    </row>
    <row r="71" spans="1:4" s="542" customFormat="1" ht="19.5" customHeight="1">
      <c r="A71" s="541"/>
      <c r="B71" s="536" t="s">
        <v>865</v>
      </c>
      <c r="C71" s="537">
        <v>2022</v>
      </c>
      <c r="D71" s="538" t="s">
        <v>801</v>
      </c>
    </row>
    <row r="72" spans="1:4" s="493" customFormat="1" ht="19.5" customHeight="1">
      <c r="A72" s="492"/>
      <c r="B72" s="536" t="s">
        <v>866</v>
      </c>
      <c r="C72" s="537">
        <v>2022</v>
      </c>
      <c r="D72" s="538" t="s">
        <v>798</v>
      </c>
    </row>
    <row r="73" spans="1:4" ht="19.5" customHeight="1">
      <c r="A73" s="490"/>
      <c r="B73" s="536" t="s">
        <v>867</v>
      </c>
      <c r="C73" s="537">
        <v>2022</v>
      </c>
      <c r="D73" s="538" t="s">
        <v>798</v>
      </c>
    </row>
    <row r="74" spans="1:4" ht="19.5" customHeight="1">
      <c r="A74" s="490"/>
      <c r="B74" s="536" t="s">
        <v>868</v>
      </c>
      <c r="C74" s="537">
        <v>2022</v>
      </c>
      <c r="D74" s="538" t="s">
        <v>801</v>
      </c>
    </row>
    <row r="75" spans="1:4" ht="19.5" customHeight="1">
      <c r="A75" s="490"/>
      <c r="B75" s="536" t="s">
        <v>869</v>
      </c>
      <c r="C75" s="537">
        <v>2022</v>
      </c>
      <c r="D75" s="538" t="s">
        <v>798</v>
      </c>
    </row>
    <row r="76" spans="1:4" ht="19.5" customHeight="1">
      <c r="A76" s="490"/>
      <c r="B76" s="536" t="s">
        <v>870</v>
      </c>
      <c r="C76" s="537">
        <v>2022</v>
      </c>
      <c r="D76" s="538" t="s">
        <v>801</v>
      </c>
    </row>
    <row r="77" spans="1:4" ht="19.5" customHeight="1">
      <c r="A77" s="306"/>
      <c r="B77" s="536" t="s">
        <v>871</v>
      </c>
      <c r="C77" s="537">
        <v>2022</v>
      </c>
      <c r="D77" s="538" t="s">
        <v>801</v>
      </c>
    </row>
    <row r="96" spans="5:5" ht="20.149999999999999" customHeight="1">
      <c r="E96" s="17"/>
    </row>
  </sheetData>
  <pageMargins left="0.7" right="0.7" top="0.75" bottom="0.75" header="0.3" footer="0.3"/>
  <pageSetup paperSize="9" orientation="portrait" r:id="rId1"/>
  <headerFooter>
    <oddFooter>&amp;L_x000D_&amp;1#&amp;"Calibri"&amp;9&amp;K000000 Corporativo | Interno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A849-9ABB-4474-BD15-0F72D2EC449A}">
  <sheetPr>
    <tabColor rgb="FFFF6200"/>
    <pageSetUpPr fitToPage="1"/>
  </sheetPr>
  <dimension ref="A1:I98"/>
  <sheetViews>
    <sheetView showGridLines="0" zoomScale="80" zoomScaleNormal="80" workbookViewId="0"/>
  </sheetViews>
  <sheetFormatPr defaultColWidth="9.1796875" defaultRowHeight="14.5"/>
  <cols>
    <col min="1" max="1" width="3.1796875" style="533" customWidth="1"/>
    <col min="2" max="9" width="23.81640625" style="522" customWidth="1"/>
    <col min="10" max="16384" width="9.1796875" style="533"/>
  </cols>
  <sheetData>
    <row r="1" spans="1:9" ht="9.65" customHeight="1"/>
    <row r="2" spans="1:9" s="470" customFormat="1" ht="20.149999999999999" customHeight="1">
      <c r="A2" s="463"/>
      <c r="B2" s="464"/>
      <c r="C2" s="465">
        <f>1-(481/790)</f>
        <v>0.39113924050632909</v>
      </c>
      <c r="D2" s="466"/>
      <c r="E2" s="467"/>
      <c r="F2" s="466"/>
      <c r="G2" s="466"/>
      <c r="H2" s="468"/>
      <c r="I2" s="469"/>
    </row>
    <row r="3" spans="1:9" s="470" customFormat="1" ht="20.149999999999999" customHeight="1">
      <c r="A3" s="463"/>
      <c r="B3" s="19" t="s">
        <v>778</v>
      </c>
      <c r="C3" s="20"/>
      <c r="D3" s="466"/>
      <c r="E3" s="467"/>
      <c r="F3" s="466"/>
      <c r="G3" s="466"/>
      <c r="H3" s="468"/>
      <c r="I3" s="469"/>
    </row>
    <row r="4" spans="1:9" s="471" customFormat="1" ht="20.149999999999999" customHeight="1">
      <c r="C4" s="472"/>
      <c r="D4" s="473"/>
      <c r="E4" s="474"/>
      <c r="G4" s="475"/>
      <c r="H4" s="476"/>
    </row>
    <row r="5" spans="1:9" s="521" customFormat="1" ht="69.75" customHeight="1">
      <c r="A5" s="518"/>
      <c r="B5" s="519" t="s">
        <v>779</v>
      </c>
      <c r="C5" s="519" t="s">
        <v>780</v>
      </c>
      <c r="D5" s="519" t="s">
        <v>781</v>
      </c>
      <c r="E5" s="520" t="s">
        <v>782</v>
      </c>
      <c r="F5" s="520" t="s">
        <v>783</v>
      </c>
      <c r="G5" s="519" t="s">
        <v>784</v>
      </c>
      <c r="H5" s="519" t="s">
        <v>785</v>
      </c>
      <c r="I5" s="519" t="s">
        <v>786</v>
      </c>
    </row>
    <row r="6" spans="1:9" s="522" customFormat="1" ht="21" customHeight="1">
      <c r="B6" s="523" t="s">
        <v>787</v>
      </c>
      <c r="C6" s="524">
        <v>271989</v>
      </c>
      <c r="D6" s="524">
        <v>32833</v>
      </c>
      <c r="E6" s="525">
        <v>-7613</v>
      </c>
      <c r="F6" s="524">
        <v>2758</v>
      </c>
      <c r="G6" s="524">
        <v>-4855</v>
      </c>
      <c r="H6" s="524">
        <v>-7123</v>
      </c>
      <c r="I6" s="524">
        <v>85855</v>
      </c>
    </row>
    <row r="7" spans="1:9" s="522" customFormat="1" ht="21" customHeight="1">
      <c r="B7" s="523" t="s">
        <v>313</v>
      </c>
      <c r="C7" s="524">
        <v>16359</v>
      </c>
      <c r="D7" s="524">
        <v>1619</v>
      </c>
      <c r="E7" s="524">
        <v>-305</v>
      </c>
      <c r="F7" s="524">
        <v>126</v>
      </c>
      <c r="G7" s="524">
        <v>-179</v>
      </c>
      <c r="H7" s="524">
        <v>-118</v>
      </c>
      <c r="I7" s="524">
        <v>4653</v>
      </c>
    </row>
    <row r="8" spans="1:9" s="522" customFormat="1" ht="21" customHeight="1">
      <c r="B8" s="523" t="s">
        <v>788</v>
      </c>
      <c r="C8" s="524">
        <v>4628</v>
      </c>
      <c r="D8" s="524">
        <v>-70</v>
      </c>
      <c r="E8" s="524">
        <v>-19</v>
      </c>
      <c r="F8" s="524">
        <v>63</v>
      </c>
      <c r="G8" s="524">
        <v>44</v>
      </c>
      <c r="H8" s="524">
        <v>-134</v>
      </c>
      <c r="I8" s="524">
        <v>2142</v>
      </c>
    </row>
    <row r="9" spans="1:9" s="522" customFormat="1" ht="21" customHeight="1">
      <c r="B9" s="523" t="s">
        <v>310</v>
      </c>
      <c r="C9" s="524">
        <v>3905</v>
      </c>
      <c r="D9" s="524">
        <v>1845</v>
      </c>
      <c r="E9" s="524">
        <v>-293</v>
      </c>
      <c r="F9" s="524">
        <v>-4</v>
      </c>
      <c r="G9" s="524">
        <v>-297</v>
      </c>
      <c r="H9" s="524">
        <v>-543</v>
      </c>
      <c r="I9" s="524">
        <v>1270</v>
      </c>
    </row>
    <row r="10" spans="1:9" s="522" customFormat="1" ht="21" customHeight="1">
      <c r="B10" s="523" t="s">
        <v>789</v>
      </c>
      <c r="C10" s="524">
        <v>4198</v>
      </c>
      <c r="D10" s="524">
        <v>369</v>
      </c>
      <c r="E10" s="524">
        <v>-103</v>
      </c>
      <c r="F10" s="524">
        <v>-62</v>
      </c>
      <c r="G10" s="524">
        <v>-165</v>
      </c>
      <c r="H10" s="524">
        <v>-13</v>
      </c>
      <c r="I10" s="524">
        <v>12</v>
      </c>
    </row>
    <row r="11" spans="1:9" s="522" customFormat="1" ht="21" customHeight="1">
      <c r="B11" s="523" t="s">
        <v>311</v>
      </c>
      <c r="C11" s="524">
        <v>3274</v>
      </c>
      <c r="D11" s="524">
        <v>1594</v>
      </c>
      <c r="E11" s="524">
        <v>-152</v>
      </c>
      <c r="F11" s="524">
        <v>-22</v>
      </c>
      <c r="G11" s="524">
        <v>-175</v>
      </c>
      <c r="H11" s="524">
        <v>-109</v>
      </c>
      <c r="I11" s="524">
        <v>263</v>
      </c>
    </row>
    <row r="12" spans="1:9" s="522" customFormat="1" ht="21" customHeight="1">
      <c r="B12" s="523" t="s">
        <v>309</v>
      </c>
      <c r="C12" s="524">
        <v>1882</v>
      </c>
      <c r="D12" s="524">
        <v>926</v>
      </c>
      <c r="E12" s="524">
        <v>-69</v>
      </c>
      <c r="F12" s="524">
        <v>0</v>
      </c>
      <c r="G12" s="524">
        <v>-69</v>
      </c>
      <c r="H12" s="524">
        <v>-15</v>
      </c>
      <c r="I12" s="524">
        <v>1192</v>
      </c>
    </row>
    <row r="13" spans="1:9" s="522" customFormat="1" ht="21" customHeight="1">
      <c r="B13" s="523" t="s">
        <v>315</v>
      </c>
      <c r="C13" s="524">
        <v>1863</v>
      </c>
      <c r="D13" s="524">
        <v>457</v>
      </c>
      <c r="E13" s="524">
        <v>-106</v>
      </c>
      <c r="F13" s="524">
        <v>2</v>
      </c>
      <c r="G13" s="524">
        <v>-104</v>
      </c>
      <c r="H13" s="524">
        <v>-109</v>
      </c>
      <c r="I13" s="524">
        <v>25</v>
      </c>
    </row>
    <row r="14" spans="1:9" s="522" customFormat="1" ht="21" customHeight="1">
      <c r="B14" s="523" t="s">
        <v>312</v>
      </c>
      <c r="C14" s="524">
        <v>103</v>
      </c>
      <c r="D14" s="524">
        <v>-83</v>
      </c>
      <c r="E14" s="524">
        <v>-1</v>
      </c>
      <c r="F14" s="526">
        <v>-1</v>
      </c>
      <c r="G14" s="526">
        <v>-2</v>
      </c>
      <c r="H14" s="524">
        <v>-2</v>
      </c>
      <c r="I14" s="524">
        <v>152</v>
      </c>
    </row>
    <row r="15" spans="1:9" s="522" customFormat="1" ht="21" customHeight="1">
      <c r="B15" s="523" t="s">
        <v>529</v>
      </c>
      <c r="C15" s="524">
        <v>105</v>
      </c>
      <c r="D15" s="524">
        <v>210</v>
      </c>
      <c r="E15" s="524">
        <v>-23</v>
      </c>
      <c r="F15" s="524">
        <v>2</v>
      </c>
      <c r="G15" s="524">
        <v>-21</v>
      </c>
      <c r="H15" s="524">
        <v>-2</v>
      </c>
      <c r="I15" s="524">
        <v>138</v>
      </c>
    </row>
    <row r="16" spans="1:9" s="522" customFormat="1" ht="21" customHeight="1">
      <c r="B16" s="527" t="s">
        <v>790</v>
      </c>
      <c r="C16" s="528">
        <v>308306</v>
      </c>
      <c r="D16" s="528">
        <v>39700</v>
      </c>
      <c r="E16" s="528">
        <v>-8685</v>
      </c>
      <c r="F16" s="528">
        <v>2862</v>
      </c>
      <c r="G16" s="528">
        <v>-5823</v>
      </c>
      <c r="H16" s="528">
        <v>-8167</v>
      </c>
      <c r="I16" s="528">
        <v>95702</v>
      </c>
    </row>
    <row r="17" spans="2:9" s="522" customFormat="1" ht="14.25" customHeight="1">
      <c r="B17" s="529"/>
    </row>
    <row r="18" spans="2:9" s="530" customFormat="1" ht="15" customHeight="1">
      <c r="B18" s="742" t="s">
        <v>791</v>
      </c>
      <c r="C18" s="742"/>
      <c r="D18" s="742"/>
      <c r="E18" s="742"/>
      <c r="F18" s="742"/>
      <c r="G18" s="742"/>
      <c r="H18" s="742"/>
      <c r="I18" s="742"/>
    </row>
    <row r="19" spans="2:9" s="530" customFormat="1" ht="15" customHeight="1">
      <c r="B19" s="742" t="s">
        <v>792</v>
      </c>
      <c r="C19" s="742"/>
      <c r="D19" s="742"/>
      <c r="E19" s="742"/>
      <c r="F19" s="742"/>
      <c r="G19" s="742"/>
      <c r="H19" s="742"/>
      <c r="I19" s="742"/>
    </row>
    <row r="20" spans="2:9" s="522" customFormat="1" ht="20.149999999999999" customHeight="1">
      <c r="B20" s="743" t="s">
        <v>793</v>
      </c>
      <c r="C20" s="743"/>
      <c r="D20" s="743"/>
      <c r="E20" s="743"/>
      <c r="F20" s="743"/>
      <c r="G20" s="743"/>
      <c r="H20" s="743"/>
      <c r="I20" s="743"/>
    </row>
    <row r="21" spans="2:9" s="522" customFormat="1" ht="20.149999999999999" customHeight="1"/>
    <row r="22" spans="2:9" s="522" customFormat="1" ht="20.149999999999999" customHeight="1"/>
    <row r="23" spans="2:9" s="522" customFormat="1" ht="20.149999999999999" customHeight="1">
      <c r="B23" s="531"/>
      <c r="C23" s="531"/>
      <c r="D23" s="531"/>
      <c r="E23" s="532"/>
      <c r="F23" s="531"/>
      <c r="G23" s="531"/>
      <c r="H23" s="531"/>
      <c r="I23" s="531"/>
    </row>
    <row r="24" spans="2:9" s="522" customFormat="1" ht="20.149999999999999" customHeight="1">
      <c r="B24" s="531"/>
      <c r="C24" s="531"/>
      <c r="D24" s="531"/>
      <c r="E24" s="531"/>
      <c r="F24" s="531"/>
      <c r="G24" s="531"/>
      <c r="H24" s="531"/>
      <c r="I24" s="531"/>
    </row>
    <row r="25" spans="2:9" s="522" customFormat="1" ht="20.149999999999999" customHeight="1">
      <c r="B25" s="531"/>
      <c r="C25" s="531"/>
      <c r="D25" s="531"/>
      <c r="E25" s="531"/>
      <c r="F25" s="531"/>
      <c r="G25" s="531"/>
      <c r="H25" s="531"/>
      <c r="I25" s="531"/>
    </row>
    <row r="26" spans="2:9" s="522" customFormat="1" ht="20.149999999999999" customHeight="1">
      <c r="B26" s="531"/>
      <c r="C26" s="531"/>
      <c r="D26" s="531"/>
      <c r="E26" s="531"/>
      <c r="F26" s="531"/>
      <c r="G26" s="531"/>
      <c r="H26" s="531"/>
      <c r="I26" s="531"/>
    </row>
    <row r="27" spans="2:9" s="522" customFormat="1" ht="20.149999999999999" customHeight="1">
      <c r="B27" s="531"/>
      <c r="C27" s="531"/>
      <c r="D27" s="531"/>
      <c r="E27" s="531"/>
      <c r="F27" s="531"/>
      <c r="G27" s="531"/>
      <c r="H27" s="531"/>
      <c r="I27" s="531"/>
    </row>
    <row r="28" spans="2:9" s="522" customFormat="1" ht="20.149999999999999" customHeight="1">
      <c r="B28" s="531"/>
      <c r="C28" s="531"/>
      <c r="D28" s="531"/>
      <c r="E28" s="531"/>
      <c r="F28" s="531"/>
      <c r="G28" s="531"/>
      <c r="H28" s="531"/>
      <c r="I28" s="531"/>
    </row>
    <row r="29" spans="2:9" s="522" customFormat="1" ht="20.149999999999999" customHeight="1">
      <c r="B29" s="531"/>
      <c r="C29" s="531"/>
      <c r="D29" s="531"/>
      <c r="E29" s="531"/>
      <c r="F29" s="531"/>
      <c r="G29" s="531"/>
      <c r="H29" s="531"/>
      <c r="I29" s="531"/>
    </row>
    <row r="30" spans="2:9" s="522" customFormat="1" ht="20.149999999999999" customHeight="1">
      <c r="B30" s="531"/>
      <c r="C30" s="531"/>
      <c r="D30" s="531"/>
      <c r="E30" s="531"/>
      <c r="F30" s="531"/>
      <c r="G30" s="531"/>
      <c r="H30" s="531"/>
      <c r="I30" s="531"/>
    </row>
    <row r="31" spans="2:9" s="522" customFormat="1" ht="20.149999999999999" customHeight="1">
      <c r="B31" s="531"/>
      <c r="C31" s="531"/>
      <c r="D31" s="531"/>
      <c r="E31" s="531"/>
      <c r="F31" s="531"/>
      <c r="G31" s="531"/>
      <c r="H31" s="531"/>
      <c r="I31" s="531"/>
    </row>
    <row r="32" spans="2:9" s="522" customFormat="1" ht="20.149999999999999" customHeight="1"/>
    <row r="33" spans="2:9" s="522" customFormat="1" ht="20.149999999999999" customHeight="1">
      <c r="B33" s="531"/>
      <c r="C33" s="531"/>
      <c r="D33" s="531"/>
      <c r="E33" s="531"/>
      <c r="F33" s="531"/>
      <c r="G33" s="531"/>
      <c r="H33" s="531"/>
      <c r="I33" s="531"/>
    </row>
    <row r="34" spans="2:9" s="522" customFormat="1" ht="20.149999999999999" customHeight="1">
      <c r="B34" s="531"/>
      <c r="C34" s="531"/>
      <c r="D34" s="531"/>
      <c r="E34" s="531"/>
      <c r="F34" s="531"/>
      <c r="G34" s="531"/>
      <c r="H34" s="531"/>
      <c r="I34" s="531"/>
    </row>
    <row r="35" spans="2:9" s="522" customFormat="1" ht="20.149999999999999" customHeight="1">
      <c r="B35" s="531"/>
      <c r="C35" s="531"/>
      <c r="D35" s="531"/>
      <c r="E35" s="531"/>
      <c r="F35" s="531"/>
      <c r="G35" s="531"/>
      <c r="H35" s="531"/>
      <c r="I35" s="531"/>
    </row>
    <row r="83" spans="4:4">
      <c r="D83" s="522" t="e">
        <f>(D84+D91+D97)/#REF!</f>
        <v>#REF!</v>
      </c>
    </row>
    <row r="97" spans="4:6">
      <c r="D97" s="522">
        <v>0</v>
      </c>
      <c r="E97" s="522">
        <v>0</v>
      </c>
      <c r="F97" s="522">
        <v>0</v>
      </c>
    </row>
    <row r="98" spans="4:6">
      <c r="D98" s="522">
        <v>0</v>
      </c>
      <c r="E98" s="522">
        <v>0</v>
      </c>
    </row>
  </sheetData>
  <mergeCells count="3">
    <mergeCell ref="B18:I18"/>
    <mergeCell ref="B19:I19"/>
    <mergeCell ref="B20:I20"/>
  </mergeCells>
  <pageMargins left="0.511811024" right="0.511811024" top="0.78740157499999996" bottom="0.78740157499999996" header="0.31496062000000002" footer="0.31496062000000002"/>
  <pageSetup paperSize="9" scale="44" orientation="portrait" r:id="rId1"/>
  <headerFooter>
    <oddFooter>&amp;L_x000D_&amp;1#&amp;"Calibri"&amp;9&amp;K000000 Corporativo | Interno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417A8-AE01-4912-917F-4F6C31CCF783}">
  <sheetPr>
    <tabColor rgb="FFFF6200"/>
  </sheetPr>
  <dimension ref="B1:G106"/>
  <sheetViews>
    <sheetView showGridLines="0" zoomScale="85" zoomScaleNormal="85" workbookViewId="0"/>
  </sheetViews>
  <sheetFormatPr defaultColWidth="9.1796875" defaultRowHeight="13.5"/>
  <cols>
    <col min="1" max="1" width="3" style="587" customWidth="1"/>
    <col min="2" max="2" width="83.81640625" style="587" customWidth="1"/>
    <col min="3" max="3" width="16.7265625" style="587" customWidth="1"/>
    <col min="4" max="4" width="31.54296875" style="587" customWidth="1"/>
    <col min="5" max="5" width="44" style="587" customWidth="1"/>
    <col min="6" max="6" width="14.54296875" style="587" bestFit="1" customWidth="1"/>
    <col min="7" max="7" width="15.1796875" style="587" bestFit="1" customWidth="1"/>
    <col min="8" max="16384" width="9.1796875" style="587"/>
  </cols>
  <sheetData>
    <row r="1" spans="2:7" ht="9" customHeight="1"/>
    <row r="2" spans="2:7" ht="23.5">
      <c r="B2" s="744" t="s">
        <v>920</v>
      </c>
      <c r="C2" s="744"/>
      <c r="D2" s="744"/>
    </row>
    <row r="3" spans="2:7">
      <c r="B3" s="588"/>
      <c r="C3" s="588"/>
      <c r="D3" s="588"/>
    </row>
    <row r="4" spans="2:7">
      <c r="B4" s="621" t="s">
        <v>981</v>
      </c>
    </row>
    <row r="5" spans="2:7" s="622" customFormat="1" ht="16.5" customHeight="1" thickBot="1">
      <c r="B5" s="623" t="s">
        <v>901</v>
      </c>
      <c r="C5" s="624"/>
      <c r="D5" s="624" t="s">
        <v>924</v>
      </c>
      <c r="E5" s="625"/>
    </row>
    <row r="6" spans="2:7" s="626" customFormat="1" ht="14.5">
      <c r="B6" s="626" t="s">
        <v>903</v>
      </c>
      <c r="C6" s="627"/>
      <c r="D6" s="628">
        <v>61101524.880000003</v>
      </c>
      <c r="E6" s="629"/>
    </row>
    <row r="7" spans="2:7" s="597" customFormat="1">
      <c r="B7" s="630" t="s">
        <v>902</v>
      </c>
      <c r="D7" s="607">
        <v>61101524.880000003</v>
      </c>
      <c r="E7" s="601"/>
      <c r="F7" s="608"/>
      <c r="G7" s="607"/>
    </row>
    <row r="8" spans="2:7" s="626" customFormat="1" ht="14.5">
      <c r="B8" s="626" t="s">
        <v>106</v>
      </c>
      <c r="D8" s="628">
        <v>17508207.100000001</v>
      </c>
      <c r="E8" s="629"/>
      <c r="F8" s="631"/>
      <c r="G8" s="628"/>
    </row>
    <row r="9" spans="2:7" s="597" customFormat="1">
      <c r="B9" s="630" t="s">
        <v>904</v>
      </c>
      <c r="D9" s="607">
        <v>17508207.100000001</v>
      </c>
      <c r="E9" s="601"/>
      <c r="F9" s="608"/>
      <c r="G9" s="608"/>
    </row>
    <row r="10" spans="2:7" s="626" customFormat="1" ht="14.5">
      <c r="B10" s="629" t="s">
        <v>971</v>
      </c>
      <c r="D10" s="628">
        <f>SUM(D11:D19)</f>
        <v>595704147.83999991</v>
      </c>
      <c r="E10" s="629"/>
      <c r="F10" s="631"/>
      <c r="G10" s="631"/>
    </row>
    <row r="11" spans="2:7" s="597" customFormat="1">
      <c r="B11" s="630" t="s">
        <v>905</v>
      </c>
      <c r="C11" s="601"/>
      <c r="D11" s="609">
        <v>435368311.37</v>
      </c>
      <c r="E11" s="601"/>
      <c r="F11" s="608"/>
      <c r="G11" s="608"/>
    </row>
    <row r="12" spans="2:7">
      <c r="B12" s="630" t="s">
        <v>906</v>
      </c>
      <c r="C12" s="601"/>
      <c r="D12" s="609">
        <v>6123529.2599999998</v>
      </c>
    </row>
    <row r="13" spans="2:7">
      <c r="B13" s="630" t="s">
        <v>907</v>
      </c>
      <c r="C13" s="601"/>
      <c r="D13" s="609">
        <v>13741073.59</v>
      </c>
    </row>
    <row r="14" spans="2:7">
      <c r="B14" s="630" t="s">
        <v>908</v>
      </c>
      <c r="C14" s="601"/>
      <c r="D14" s="607">
        <v>37973291.490000002</v>
      </c>
    </row>
    <row r="15" spans="2:7">
      <c r="B15" s="630" t="s">
        <v>909</v>
      </c>
      <c r="C15" s="601"/>
      <c r="D15" s="607">
        <v>35974688.829999998</v>
      </c>
    </row>
    <row r="16" spans="2:7">
      <c r="B16" s="630" t="s">
        <v>969</v>
      </c>
      <c r="C16" s="601"/>
      <c r="D16" s="607">
        <v>7352302.8200000003</v>
      </c>
    </row>
    <row r="17" spans="2:5">
      <c r="B17" s="630" t="s">
        <v>968</v>
      </c>
      <c r="C17" s="601"/>
      <c r="D17" s="607">
        <v>18926739.219999999</v>
      </c>
    </row>
    <row r="18" spans="2:5">
      <c r="B18" s="630" t="s">
        <v>967</v>
      </c>
      <c r="C18" s="601"/>
      <c r="D18" s="607">
        <v>35032696.390000001</v>
      </c>
    </row>
    <row r="19" spans="2:5">
      <c r="B19" s="632" t="s">
        <v>966</v>
      </c>
      <c r="C19" s="610"/>
      <c r="D19" s="611">
        <v>5211514.87</v>
      </c>
    </row>
    <row r="20" spans="2:5">
      <c r="B20" s="598"/>
      <c r="C20" s="601"/>
      <c r="D20" s="607"/>
    </row>
    <row r="21" spans="2:5" s="633" customFormat="1" ht="14.5">
      <c r="B21" s="634" t="s">
        <v>964</v>
      </c>
      <c r="D21" s="628">
        <f>D10+D8+D6</f>
        <v>674313879.81999993</v>
      </c>
    </row>
    <row r="22" spans="2:5" s="633" customFormat="1" ht="14.5">
      <c r="B22" s="635" t="s">
        <v>970</v>
      </c>
      <c r="D22" s="636">
        <v>878644286420</v>
      </c>
    </row>
    <row r="23" spans="2:5" s="633" customFormat="1" ht="14.5">
      <c r="B23" s="637" t="s">
        <v>965</v>
      </c>
      <c r="C23" s="638"/>
      <c r="D23" s="639">
        <f>D21/D22</f>
        <v>7.6744809047522985E-4</v>
      </c>
    </row>
    <row r="24" spans="2:5">
      <c r="D24" s="640"/>
      <c r="E24" s="606"/>
    </row>
    <row r="25" spans="2:5">
      <c r="D25" s="640"/>
      <c r="E25" s="606"/>
    </row>
    <row r="26" spans="2:5" ht="27" customHeight="1">
      <c r="B26" s="747" t="s">
        <v>982</v>
      </c>
      <c r="C26" s="747"/>
      <c r="D26" s="747"/>
    </row>
    <row r="27" spans="2:5" s="641" customFormat="1" ht="16">
      <c r="B27" s="642" t="s">
        <v>921</v>
      </c>
      <c r="C27" s="643"/>
      <c r="D27" s="643"/>
    </row>
    <row r="28" spans="2:5" s="641" customFormat="1" ht="13.5" customHeight="1" thickBot="1">
      <c r="B28" s="623" t="s">
        <v>892</v>
      </c>
      <c r="C28" s="624"/>
      <c r="D28" s="624" t="s">
        <v>924</v>
      </c>
      <c r="E28" s="643"/>
    </row>
    <row r="29" spans="2:5" s="635" customFormat="1" ht="14.5">
      <c r="B29" s="634" t="s">
        <v>894</v>
      </c>
      <c r="C29" s="627"/>
      <c r="D29" s="644">
        <v>5866541.0899999999</v>
      </c>
      <c r="E29" s="634"/>
    </row>
    <row r="30" spans="2:5">
      <c r="B30" s="645" t="s">
        <v>893</v>
      </c>
      <c r="C30" s="590"/>
      <c r="D30" s="591">
        <v>5866541.0899999999</v>
      </c>
      <c r="E30" s="590"/>
    </row>
    <row r="31" spans="2:5" s="635" customFormat="1" ht="14.5">
      <c r="B31" s="634" t="s">
        <v>925</v>
      </c>
      <c r="C31" s="634"/>
      <c r="D31" s="644">
        <f>D32+D33</f>
        <v>23470095.77</v>
      </c>
      <c r="E31" s="634"/>
    </row>
    <row r="32" spans="2:5" ht="27">
      <c r="B32" s="645" t="s">
        <v>895</v>
      </c>
      <c r="C32" s="590"/>
      <c r="D32" s="591">
        <v>8902425.3200000003</v>
      </c>
      <c r="E32" s="592"/>
    </row>
    <row r="33" spans="2:7" ht="27.5" thickBot="1">
      <c r="B33" s="646" t="s">
        <v>896</v>
      </c>
      <c r="C33" s="593"/>
      <c r="D33" s="594">
        <v>14567670.449999999</v>
      </c>
      <c r="E33" s="590"/>
    </row>
    <row r="34" spans="2:7" s="633" customFormat="1" ht="14.5">
      <c r="B34" s="634" t="s">
        <v>922</v>
      </c>
      <c r="C34" s="647"/>
      <c r="D34" s="644">
        <f>D29+D31</f>
        <v>29336636.859999999</v>
      </c>
      <c r="E34" s="647"/>
    </row>
    <row r="35" spans="2:7">
      <c r="B35" s="595" t="s">
        <v>923</v>
      </c>
      <c r="C35" s="590"/>
      <c r="D35" s="590"/>
      <c r="E35" s="590"/>
    </row>
    <row r="36" spans="2:7">
      <c r="B36" s="678"/>
      <c r="C36" s="677"/>
      <c r="D36" s="677"/>
      <c r="E36" s="590"/>
    </row>
    <row r="37" spans="2:7" s="597" customFormat="1" ht="67.5" customHeight="1">
      <c r="B37" s="745" t="s">
        <v>991</v>
      </c>
      <c r="C37" s="745"/>
      <c r="D37" s="745"/>
      <c r="E37" s="590"/>
      <c r="F37" s="587"/>
      <c r="G37" s="587"/>
    </row>
    <row r="38" spans="2:7" s="622" customFormat="1" ht="16.5" thickBot="1">
      <c r="B38" s="623" t="s">
        <v>897</v>
      </c>
      <c r="C38" s="624" t="s">
        <v>926</v>
      </c>
      <c r="D38" s="624" t="s">
        <v>924</v>
      </c>
      <c r="E38" s="643"/>
      <c r="F38" s="641"/>
      <c r="G38" s="648"/>
    </row>
    <row r="39" spans="2:7" s="649" customFormat="1" ht="14.5">
      <c r="B39" s="650" t="s">
        <v>898</v>
      </c>
      <c r="C39" s="647" t="s">
        <v>529</v>
      </c>
      <c r="D39" s="636">
        <v>1803768201.79</v>
      </c>
      <c r="E39" s="647"/>
      <c r="F39" s="633"/>
      <c r="G39" s="651"/>
    </row>
    <row r="40" spans="2:7" s="597" customFormat="1">
      <c r="B40" s="630" t="s">
        <v>933</v>
      </c>
      <c r="C40" s="590" t="s">
        <v>529</v>
      </c>
      <c r="D40" s="599">
        <v>1729229768.1300001</v>
      </c>
      <c r="E40" s="590"/>
      <c r="F40" s="587"/>
      <c r="G40" s="652"/>
    </row>
    <row r="41" spans="2:7" s="597" customFormat="1" ht="14" thickBot="1">
      <c r="B41" s="653" t="s">
        <v>934</v>
      </c>
      <c r="C41" s="593" t="s">
        <v>529</v>
      </c>
      <c r="D41" s="600">
        <v>74538433.670000002</v>
      </c>
      <c r="E41" s="590"/>
      <c r="F41" s="589"/>
      <c r="G41" s="654"/>
    </row>
    <row r="42" spans="2:7" s="649" customFormat="1" ht="14.5">
      <c r="B42" s="650" t="s">
        <v>899</v>
      </c>
      <c r="C42" s="647" t="s">
        <v>529</v>
      </c>
      <c r="D42" s="655">
        <v>1868242453.2</v>
      </c>
      <c r="E42" s="656"/>
      <c r="F42" s="633"/>
      <c r="G42" s="651"/>
    </row>
    <row r="43" spans="2:7" s="597" customFormat="1">
      <c r="B43" s="630" t="s">
        <v>900</v>
      </c>
      <c r="C43" s="590" t="s">
        <v>529</v>
      </c>
      <c r="D43" s="599">
        <v>148755260.83000001</v>
      </c>
      <c r="E43" s="590"/>
      <c r="F43" s="587"/>
      <c r="G43" s="652"/>
    </row>
    <row r="44" spans="2:7" s="597" customFormat="1">
      <c r="B44" s="630" t="s">
        <v>10</v>
      </c>
      <c r="C44" s="590" t="s">
        <v>529</v>
      </c>
      <c r="D44" s="599">
        <v>21952167.559999999</v>
      </c>
      <c r="E44" s="590"/>
      <c r="F44" s="587"/>
      <c r="G44" s="652"/>
    </row>
    <row r="45" spans="2:7" s="597" customFormat="1">
      <c r="B45" s="630" t="s">
        <v>930</v>
      </c>
      <c r="C45" s="590" t="s">
        <v>529</v>
      </c>
      <c r="D45" s="599">
        <v>17292010.010000002</v>
      </c>
      <c r="E45" s="590"/>
      <c r="F45" s="587"/>
      <c r="G45" s="652"/>
    </row>
    <row r="46" spans="2:7" s="597" customFormat="1">
      <c r="B46" s="630" t="s">
        <v>931</v>
      </c>
      <c r="C46" s="590" t="s">
        <v>529</v>
      </c>
      <c r="D46" s="599">
        <v>14964655.640000001</v>
      </c>
      <c r="E46" s="590"/>
      <c r="F46" s="587"/>
      <c r="G46" s="652"/>
    </row>
    <row r="47" spans="2:7" s="597" customFormat="1" ht="14" thickBot="1">
      <c r="B47" s="653" t="s">
        <v>932</v>
      </c>
      <c r="C47" s="593" t="s">
        <v>529</v>
      </c>
      <c r="D47" s="600">
        <v>1665278359.1600001</v>
      </c>
      <c r="E47" s="590"/>
      <c r="F47" s="587"/>
      <c r="G47" s="587"/>
    </row>
    <row r="48" spans="2:7" s="649" customFormat="1" ht="14.5">
      <c r="B48" s="657" t="s">
        <v>927</v>
      </c>
      <c r="C48" s="634" t="s">
        <v>529</v>
      </c>
      <c r="D48" s="658">
        <f>SUM(D42,D39)</f>
        <v>3672010654.9899998</v>
      </c>
      <c r="E48" s="659"/>
      <c r="F48" s="633"/>
      <c r="G48" s="633"/>
    </row>
    <row r="49" spans="2:7" s="597" customFormat="1">
      <c r="B49" s="596"/>
      <c r="C49" s="601"/>
      <c r="D49" s="602"/>
      <c r="E49" s="601"/>
      <c r="F49" s="603"/>
      <c r="G49" s="604"/>
    </row>
    <row r="50" spans="2:7" s="597" customFormat="1">
      <c r="B50" s="596"/>
      <c r="C50" s="601"/>
      <c r="D50" s="601"/>
      <c r="E50" s="601"/>
      <c r="F50" s="605"/>
    </row>
    <row r="51" spans="2:7" s="649" customFormat="1" ht="14.5">
      <c r="B51" s="634" t="s">
        <v>935</v>
      </c>
      <c r="C51" s="660"/>
      <c r="D51" s="661">
        <f>D48+D34</f>
        <v>3701347291.8499999</v>
      </c>
      <c r="E51" s="633"/>
    </row>
    <row r="52" spans="2:7" s="649" customFormat="1" ht="14.5">
      <c r="B52" s="635" t="s">
        <v>929</v>
      </c>
      <c r="C52" s="635"/>
      <c r="D52" s="662">
        <v>578099286825</v>
      </c>
      <c r="E52" s="662"/>
    </row>
    <row r="53" spans="2:7" s="649" customFormat="1" ht="14.5">
      <c r="B53" s="637" t="s">
        <v>928</v>
      </c>
      <c r="C53" s="663"/>
      <c r="D53" s="639">
        <f>D51/D52</f>
        <v>6.402615218881004E-3</v>
      </c>
      <c r="E53" s="664"/>
    </row>
    <row r="54" spans="2:7" s="597" customFormat="1">
      <c r="B54" s="596"/>
      <c r="C54" s="601"/>
      <c r="D54" s="601"/>
      <c r="E54" s="601"/>
    </row>
    <row r="55" spans="2:7" s="597" customFormat="1">
      <c r="B55" s="596"/>
      <c r="C55" s="601"/>
      <c r="D55" s="601"/>
      <c r="E55" s="601"/>
    </row>
    <row r="56" spans="2:7" ht="27" customHeight="1">
      <c r="B56" s="746" t="s">
        <v>983</v>
      </c>
      <c r="C56" s="746"/>
      <c r="D56" s="612"/>
    </row>
    <row r="57" spans="2:7" s="641" customFormat="1" ht="16.5" thickBot="1">
      <c r="B57" s="623" t="s">
        <v>940</v>
      </c>
      <c r="C57" s="624"/>
      <c r="D57" s="624" t="s">
        <v>945</v>
      </c>
    </row>
    <row r="58" spans="2:7" s="633" customFormat="1" ht="14.5">
      <c r="B58" s="626" t="s">
        <v>939</v>
      </c>
      <c r="C58" s="627"/>
      <c r="D58" s="628">
        <f>D59+D60</f>
        <v>937800000</v>
      </c>
    </row>
    <row r="59" spans="2:7">
      <c r="B59" s="630" t="s">
        <v>936</v>
      </c>
      <c r="C59" s="665"/>
      <c r="D59" s="607">
        <v>378800000</v>
      </c>
    </row>
    <row r="60" spans="2:7">
      <c r="B60" s="630" t="s">
        <v>937</v>
      </c>
      <c r="C60" s="597"/>
      <c r="D60" s="607">
        <v>559000000</v>
      </c>
    </row>
    <row r="61" spans="2:7" s="633" customFormat="1" ht="14.5">
      <c r="B61" s="626" t="s">
        <v>938</v>
      </c>
      <c r="C61" s="626"/>
      <c r="D61" s="628">
        <f>D62</f>
        <v>23300000</v>
      </c>
    </row>
    <row r="62" spans="2:7">
      <c r="B62" s="630" t="s">
        <v>938</v>
      </c>
      <c r="C62" s="597"/>
      <c r="D62" s="607">
        <v>23300000</v>
      </c>
    </row>
    <row r="63" spans="2:7">
      <c r="B63" s="598"/>
      <c r="C63" s="601"/>
      <c r="D63" s="607"/>
    </row>
    <row r="64" spans="2:7" s="633" customFormat="1" ht="14.5">
      <c r="B64" s="634" t="s">
        <v>942</v>
      </c>
      <c r="D64" s="628">
        <f>D61+D58</f>
        <v>961100000</v>
      </c>
    </row>
    <row r="65" spans="2:4" s="633" customFormat="1" ht="14.5">
      <c r="B65" s="634" t="s">
        <v>943</v>
      </c>
      <c r="D65" s="636">
        <v>388700000000</v>
      </c>
    </row>
    <row r="66" spans="2:4" s="633" customFormat="1" ht="14.5">
      <c r="B66" s="637" t="s">
        <v>944</v>
      </c>
      <c r="C66" s="638"/>
      <c r="D66" s="639">
        <f>D64/D65</f>
        <v>2.4726009776177E-3</v>
      </c>
    </row>
    <row r="69" spans="2:4">
      <c r="B69" s="666"/>
      <c r="D69" s="612"/>
    </row>
    <row r="70" spans="2:4" s="641" customFormat="1" ht="16.5" thickBot="1">
      <c r="B70" s="623" t="s">
        <v>941</v>
      </c>
      <c r="C70" s="624"/>
      <c r="D70" s="624" t="s">
        <v>945</v>
      </c>
    </row>
    <row r="71" spans="2:4" s="633" customFormat="1" ht="14.5">
      <c r="B71" s="626" t="s">
        <v>972</v>
      </c>
      <c r="C71" s="627"/>
      <c r="D71" s="628">
        <f>SUM(D72:D75)</f>
        <v>1492250316.8499999</v>
      </c>
    </row>
    <row r="72" spans="2:4" ht="94.5">
      <c r="B72" s="674" t="s">
        <v>986</v>
      </c>
      <c r="C72" s="665"/>
      <c r="D72" s="612">
        <v>172419036.33000001</v>
      </c>
    </row>
    <row r="73" spans="2:4" ht="81">
      <c r="B73" s="674" t="s">
        <v>987</v>
      </c>
      <c r="C73" s="665"/>
      <c r="D73" s="607">
        <v>1098222582.1800001</v>
      </c>
    </row>
    <row r="74" spans="2:4" ht="54">
      <c r="B74" s="674" t="s">
        <v>990</v>
      </c>
      <c r="C74" s="665"/>
      <c r="D74" s="607">
        <v>73713370.700000003</v>
      </c>
    </row>
    <row r="75" spans="2:4" ht="94.5">
      <c r="B75" s="674" t="s">
        <v>988</v>
      </c>
      <c r="C75" s="665"/>
      <c r="D75" s="607">
        <v>147895327.63999999</v>
      </c>
    </row>
    <row r="76" spans="2:4">
      <c r="B76" s="598"/>
      <c r="C76" s="601"/>
      <c r="D76" s="607"/>
    </row>
    <row r="77" spans="2:4" s="633" customFormat="1" ht="14.5">
      <c r="B77" s="634" t="s">
        <v>946</v>
      </c>
      <c r="D77" s="628">
        <f>SUM(D72:D76)</f>
        <v>1492250316.8499999</v>
      </c>
    </row>
    <row r="78" spans="2:4" s="633" customFormat="1" ht="14.5">
      <c r="B78" s="635" t="s">
        <v>947</v>
      </c>
      <c r="D78" s="636">
        <v>206631593181.04001</v>
      </c>
    </row>
    <row r="79" spans="2:4" s="633" customFormat="1" ht="14.5">
      <c r="B79" s="637" t="s">
        <v>948</v>
      </c>
      <c r="C79" s="638"/>
      <c r="D79" s="639">
        <f>D77/D78</f>
        <v>7.2217916625293924E-3</v>
      </c>
    </row>
    <row r="80" spans="2:4">
      <c r="B80" s="667" t="s">
        <v>973</v>
      </c>
    </row>
    <row r="83" spans="2:4">
      <c r="B83" s="666"/>
      <c r="D83" s="612"/>
    </row>
    <row r="84" spans="2:4" s="641" customFormat="1" ht="16.5" thickBot="1">
      <c r="B84" s="623" t="s">
        <v>950</v>
      </c>
      <c r="C84" s="624"/>
      <c r="D84" s="624" t="s">
        <v>945</v>
      </c>
    </row>
    <row r="85" spans="2:4" ht="175.5">
      <c r="B85" s="674" t="s">
        <v>989</v>
      </c>
      <c r="C85" s="665"/>
      <c r="D85" s="612">
        <v>161680487.59999999</v>
      </c>
    </row>
    <row r="86" spans="2:4">
      <c r="B86" s="598"/>
      <c r="C86" s="601"/>
      <c r="D86" s="607"/>
    </row>
    <row r="87" spans="2:4" s="633" customFormat="1" ht="14.5">
      <c r="B87" s="634" t="s">
        <v>951</v>
      </c>
      <c r="D87" s="628">
        <f>D85</f>
        <v>161680487.59999999</v>
      </c>
    </row>
    <row r="88" spans="2:4" s="633" customFormat="1" ht="14.5">
      <c r="B88" s="635" t="s">
        <v>952</v>
      </c>
      <c r="D88" s="636">
        <v>180072763299.79001</v>
      </c>
    </row>
    <row r="89" spans="2:4" s="633" customFormat="1" ht="14.5">
      <c r="B89" s="637" t="s">
        <v>953</v>
      </c>
      <c r="C89" s="638"/>
      <c r="D89" s="639">
        <f>D87/D88</f>
        <v>8.9786197888700109E-4</v>
      </c>
    </row>
    <row r="90" spans="2:4">
      <c r="B90" s="667"/>
    </row>
    <row r="93" spans="2:4" ht="29.15" customHeight="1">
      <c r="B93" s="748" t="s">
        <v>984</v>
      </c>
      <c r="C93" s="748"/>
      <c r="D93" s="748"/>
    </row>
    <row r="94" spans="2:4" s="641" customFormat="1" ht="16.5" thickBot="1">
      <c r="B94" s="623" t="s">
        <v>960</v>
      </c>
      <c r="C94" s="624"/>
      <c r="D94" s="624" t="s">
        <v>954</v>
      </c>
    </row>
    <row r="95" spans="2:4" s="633" customFormat="1" ht="14.5">
      <c r="B95" s="626" t="s">
        <v>957</v>
      </c>
      <c r="C95" s="627"/>
      <c r="D95" s="628">
        <f>D96+D97+D98</f>
        <v>6080000000</v>
      </c>
    </row>
    <row r="96" spans="2:4">
      <c r="B96" s="630" t="s">
        <v>974</v>
      </c>
      <c r="C96" s="665"/>
      <c r="D96" s="607">
        <v>1670000000</v>
      </c>
    </row>
    <row r="97" spans="2:4">
      <c r="B97" s="630" t="s">
        <v>955</v>
      </c>
      <c r="C97" s="665"/>
      <c r="D97" s="607">
        <v>2000000000</v>
      </c>
    </row>
    <row r="98" spans="2:4">
      <c r="B98" s="630" t="s">
        <v>956</v>
      </c>
      <c r="C98" s="597"/>
      <c r="D98" s="607">
        <v>2410000000</v>
      </c>
    </row>
    <row r="99" spans="2:4" s="633" customFormat="1" ht="14.5">
      <c r="B99" s="626" t="s">
        <v>959</v>
      </c>
      <c r="C99" s="626"/>
      <c r="D99" s="628">
        <f>D100</f>
        <v>375000000</v>
      </c>
    </row>
    <row r="100" spans="2:4">
      <c r="B100" s="630" t="s">
        <v>959</v>
      </c>
      <c r="C100" s="597"/>
      <c r="D100" s="607">
        <v>375000000</v>
      </c>
    </row>
    <row r="101" spans="2:4" s="633" customFormat="1" ht="14.5">
      <c r="B101" s="626" t="s">
        <v>958</v>
      </c>
      <c r="C101" s="626"/>
      <c r="D101" s="628">
        <f>D102</f>
        <v>1469000000</v>
      </c>
    </row>
    <row r="102" spans="2:4">
      <c r="B102" s="630" t="s">
        <v>958</v>
      </c>
      <c r="C102" s="597"/>
      <c r="D102" s="607">
        <v>1469000000</v>
      </c>
    </row>
    <row r="103" spans="2:4">
      <c r="B103" s="598"/>
      <c r="C103" s="601"/>
      <c r="D103" s="607"/>
    </row>
    <row r="104" spans="2:4" s="633" customFormat="1" ht="14.5">
      <c r="B104" s="634" t="s">
        <v>961</v>
      </c>
      <c r="D104" s="628">
        <f>D95+D99+D101</f>
        <v>7924000000</v>
      </c>
    </row>
    <row r="105" spans="2:4" s="633" customFormat="1" ht="14.5">
      <c r="B105" s="635" t="s">
        <v>962</v>
      </c>
      <c r="D105" s="636">
        <v>74700000000</v>
      </c>
    </row>
    <row r="106" spans="2:4" s="633" customFormat="1" ht="14.5">
      <c r="B106" s="637" t="s">
        <v>963</v>
      </c>
      <c r="C106" s="638"/>
      <c r="D106" s="668">
        <f>D104/D105</f>
        <v>0.1060776439089692</v>
      </c>
    </row>
  </sheetData>
  <mergeCells count="5">
    <mergeCell ref="B2:D2"/>
    <mergeCell ref="B37:D37"/>
    <mergeCell ref="B56:C56"/>
    <mergeCell ref="B26:D26"/>
    <mergeCell ref="B93:D93"/>
  </mergeCells>
  <hyperlinks>
    <hyperlink ref="B4" r:id="rId1" location="page=86" display="Find the description of why each product is considered to be ESG and therefore is classified in each category (p. 86 and 87). Here" xr:uid="{114A6863-B82E-4010-B99E-33CDE8285027}"/>
    <hyperlink ref="B26" r:id="rId2" location="page=89" display="Find here the description of why each &quot;Third-party sustainable AUC in investment products&quot; product is considered to be ESG and therefore is classified in each category (p. 89 and 90)." xr:uid="{9FD0112B-DD94-4FCC-AED8-E19F0569DCF7}"/>
    <hyperlink ref="B56" r:id="rId3" location="page=67" display="Find here the description of why each &quot;Corporate Finance&quot; product is considered to be ESG and therefore is classified in each category (p. 67)." xr:uid="{BE7B5241-02C7-419F-8AE8-A959AAA5D781}"/>
    <hyperlink ref="B93" r:id="rId4" location="page=68" display="Find here the description of why each &quot;Sustainable Advisory Products &amp; Services&quot; product is considered to be ESG and therefore is classified in each category (p. 68 to 70)." xr:uid="{8312F102-A2E1-4401-B2D4-076FDE492A04}"/>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C167-0242-4532-8C8C-76B8BF0DDDE0}">
  <sheetPr>
    <tabColor rgb="FFFF6200"/>
  </sheetPr>
  <dimension ref="B2:I45"/>
  <sheetViews>
    <sheetView showGridLines="0" zoomScale="85" zoomScaleNormal="85" workbookViewId="0">
      <selection activeCell="B8" sqref="B8"/>
    </sheetView>
  </sheetViews>
  <sheetFormatPr defaultRowHeight="14.5"/>
  <cols>
    <col min="1" max="1" width="2.453125" customWidth="1"/>
    <col min="2" max="2" width="41.453125" style="679" customWidth="1"/>
    <col min="3" max="3" width="31.1796875" style="681" customWidth="1"/>
    <col min="4" max="4" width="29.1796875" customWidth="1"/>
    <col min="5" max="5" width="28.453125" customWidth="1"/>
    <col min="6" max="6" width="24.54296875" customWidth="1"/>
    <col min="7" max="7" width="27.7265625" customWidth="1"/>
    <col min="8" max="10" width="21.7265625" customWidth="1"/>
  </cols>
  <sheetData>
    <row r="2" spans="2:9" s="679" customFormat="1" ht="15">
      <c r="B2" s="685" t="s">
        <v>245</v>
      </c>
      <c r="C2" s="686">
        <v>2023</v>
      </c>
      <c r="D2" s="685" t="s">
        <v>994</v>
      </c>
    </row>
    <row r="3" spans="2:9">
      <c r="B3" s="682" t="s">
        <v>993</v>
      </c>
      <c r="C3" s="687">
        <v>384762</v>
      </c>
      <c r="D3" s="688">
        <v>413756</v>
      </c>
    </row>
    <row r="4" spans="2:9" s="679" customFormat="1" ht="15">
      <c r="B4" s="693" t="s">
        <v>1029</v>
      </c>
      <c r="C4" s="686">
        <v>2023</v>
      </c>
      <c r="D4" s="685" t="s">
        <v>994</v>
      </c>
    </row>
    <row r="5" spans="2:9" ht="28">
      <c r="B5" s="682" t="s">
        <v>997</v>
      </c>
      <c r="C5" s="687">
        <v>14336</v>
      </c>
      <c r="D5" s="689">
        <v>15929.61</v>
      </c>
    </row>
    <row r="6" spans="2:9">
      <c r="B6" s="690"/>
      <c r="C6" s="690"/>
      <c r="D6" s="691"/>
    </row>
    <row r="7" spans="2:9">
      <c r="B7"/>
      <c r="C7"/>
    </row>
    <row r="8" spans="2:9" s="692" customFormat="1" ht="30">
      <c r="B8" s="693" t="s">
        <v>1065</v>
      </c>
      <c r="C8" s="693" t="s">
        <v>1022</v>
      </c>
      <c r="D8" s="693" t="s">
        <v>1028</v>
      </c>
      <c r="E8" s="693" t="s">
        <v>1023</v>
      </c>
      <c r="F8" s="693" t="s">
        <v>1024</v>
      </c>
      <c r="G8" s="693" t="s">
        <v>1025</v>
      </c>
    </row>
    <row r="9" spans="2:9" s="2" customFormat="1" ht="28">
      <c r="B9" s="682" t="s">
        <v>1026</v>
      </c>
      <c r="C9" s="694">
        <v>2018</v>
      </c>
      <c r="D9" s="694">
        <v>2030</v>
      </c>
      <c r="E9" s="694">
        <v>100</v>
      </c>
      <c r="F9" s="689">
        <v>60335.64</v>
      </c>
      <c r="G9" s="694">
        <v>50</v>
      </c>
      <c r="H9" s="683"/>
    </row>
    <row r="10" spans="2:9" ht="28">
      <c r="B10" s="682" t="s">
        <v>1027</v>
      </c>
      <c r="C10" s="694">
        <v>2018</v>
      </c>
      <c r="D10" s="694">
        <v>2030</v>
      </c>
      <c r="E10" s="694">
        <v>100</v>
      </c>
      <c r="F10" s="689">
        <v>141656.54</v>
      </c>
      <c r="G10" s="694">
        <v>50</v>
      </c>
    </row>
    <row r="11" spans="2:9" ht="15.75" customHeight="1">
      <c r="B11" s="695"/>
      <c r="C11"/>
    </row>
    <row r="12" spans="2:9" s="680" customFormat="1" ht="15.75" customHeight="1">
      <c r="B12" s="750" t="s">
        <v>1020</v>
      </c>
      <c r="C12" s="751"/>
      <c r="D12" s="751"/>
      <c r="E12" s="751"/>
      <c r="F12" s="752"/>
    </row>
    <row r="13" spans="2:9" ht="124.5" customHeight="1">
      <c r="B13" s="753" t="s">
        <v>1021</v>
      </c>
      <c r="C13" s="754"/>
      <c r="D13" s="754"/>
      <c r="E13" s="754"/>
      <c r="F13" s="755"/>
      <c r="G13" s="684"/>
      <c r="H13" s="684"/>
      <c r="I13" s="684"/>
    </row>
    <row r="14" spans="2:9" s="680" customFormat="1" ht="30">
      <c r="B14" s="693" t="s">
        <v>996</v>
      </c>
      <c r="C14" s="693" t="s">
        <v>1016</v>
      </c>
      <c r="D14" s="693" t="s">
        <v>1017</v>
      </c>
      <c r="E14" s="693" t="s">
        <v>1019</v>
      </c>
      <c r="F14" s="693" t="s">
        <v>1018</v>
      </c>
    </row>
    <row r="15" spans="2:9">
      <c r="B15" s="696" t="s">
        <v>996</v>
      </c>
      <c r="C15" s="697">
        <v>15555898.07</v>
      </c>
      <c r="D15" s="697">
        <v>17394652.760000002</v>
      </c>
      <c r="E15" s="697">
        <v>18771529.030000001</v>
      </c>
      <c r="F15" s="697">
        <v>20669998.850000001</v>
      </c>
    </row>
    <row r="16" spans="2:9" s="680" customFormat="1" ht="30">
      <c r="B16" s="756" t="s">
        <v>995</v>
      </c>
      <c r="C16" s="756"/>
      <c r="D16" s="693" t="s">
        <v>1015</v>
      </c>
      <c r="F16" s="698"/>
    </row>
    <row r="17" spans="2:4">
      <c r="B17" s="749" t="s">
        <v>998</v>
      </c>
      <c r="C17" s="749"/>
      <c r="D17" s="699">
        <v>0</v>
      </c>
    </row>
    <row r="18" spans="2:4">
      <c r="B18" s="749" t="s">
        <v>999</v>
      </c>
      <c r="C18" s="749"/>
      <c r="D18" s="699">
        <v>0</v>
      </c>
    </row>
    <row r="19" spans="2:4">
      <c r="B19" s="749" t="s">
        <v>1000</v>
      </c>
      <c r="C19" s="749"/>
      <c r="D19" s="699">
        <v>0</v>
      </c>
    </row>
    <row r="20" spans="2:4">
      <c r="B20" s="749" t="s">
        <v>1001</v>
      </c>
      <c r="C20" s="749"/>
      <c r="D20" s="697">
        <v>10343.579</v>
      </c>
    </row>
    <row r="21" spans="2:4">
      <c r="B21" s="749" t="s">
        <v>1002</v>
      </c>
      <c r="C21" s="749"/>
      <c r="D21" s="697">
        <v>4646.8109999999997</v>
      </c>
    </row>
    <row r="22" spans="2:4">
      <c r="B22" s="749" t="s">
        <v>1003</v>
      </c>
      <c r="C22" s="749"/>
      <c r="D22" s="697">
        <v>22920.184000000001</v>
      </c>
    </row>
    <row r="23" spans="2:4">
      <c r="B23" s="749" t="s">
        <v>1004</v>
      </c>
      <c r="C23" s="749"/>
      <c r="D23" s="697">
        <v>24419.056</v>
      </c>
    </row>
    <row r="24" spans="2:4">
      <c r="B24" s="749" t="s">
        <v>1005</v>
      </c>
      <c r="C24" s="749"/>
      <c r="D24" s="699">
        <v>0</v>
      </c>
    </row>
    <row r="25" spans="2:4">
      <c r="B25" s="749" t="s">
        <v>1006</v>
      </c>
      <c r="C25" s="749"/>
      <c r="D25" s="697">
        <v>352.666</v>
      </c>
    </row>
    <row r="26" spans="2:4">
      <c r="B26" s="749" t="s">
        <v>1007</v>
      </c>
      <c r="C26" s="749"/>
      <c r="D26" s="699">
        <v>0</v>
      </c>
    </row>
    <row r="27" spans="2:4">
      <c r="B27" s="749" t="s">
        <v>992</v>
      </c>
      <c r="C27" s="749"/>
      <c r="D27" s="699">
        <v>0</v>
      </c>
    </row>
    <row r="28" spans="2:4">
      <c r="B28" s="749" t="s">
        <v>1008</v>
      </c>
      <c r="C28" s="749"/>
      <c r="D28" s="699">
        <v>0</v>
      </c>
    </row>
    <row r="29" spans="2:4">
      <c r="B29" s="749" t="s">
        <v>1009</v>
      </c>
      <c r="C29" s="749"/>
      <c r="D29" s="699">
        <v>0</v>
      </c>
    </row>
    <row r="30" spans="2:4">
      <c r="B30" s="749" t="s">
        <v>1010</v>
      </c>
      <c r="C30" s="749"/>
      <c r="D30" s="699">
        <v>0</v>
      </c>
    </row>
    <row r="31" spans="2:4">
      <c r="B31" s="749" t="s">
        <v>1011</v>
      </c>
      <c r="C31" s="749"/>
      <c r="D31" s="697">
        <v>20607316.550000001</v>
      </c>
    </row>
    <row r="32" spans="2:4">
      <c r="B32" s="749" t="s">
        <v>1012</v>
      </c>
      <c r="C32" s="749"/>
      <c r="D32" s="699">
        <v>0</v>
      </c>
    </row>
    <row r="33" spans="2:4">
      <c r="B33" s="749" t="s">
        <v>1013</v>
      </c>
      <c r="C33" s="749"/>
      <c r="D33" s="699">
        <v>0</v>
      </c>
    </row>
    <row r="34" spans="2:4">
      <c r="B34" s="757" t="s">
        <v>1014</v>
      </c>
      <c r="C34" s="758"/>
      <c r="D34" s="700">
        <f>SUM(D17:D33)</f>
        <v>20669998.846000001</v>
      </c>
    </row>
    <row r="35" spans="2:4">
      <c r="B35" s="701"/>
      <c r="C35" s="4"/>
      <c r="D35" s="684"/>
    </row>
    <row r="36" spans="2:4">
      <c r="B36" s="701"/>
      <c r="C36" s="4"/>
      <c r="D36" s="684"/>
    </row>
    <row r="37" spans="2:4">
      <c r="B37" s="701"/>
      <c r="C37" s="4"/>
      <c r="D37" s="684"/>
    </row>
    <row r="38" spans="2:4">
      <c r="B38" s="701"/>
      <c r="C38" s="4"/>
      <c r="D38" s="684"/>
    </row>
    <row r="39" spans="2:4">
      <c r="B39" s="681"/>
      <c r="C39" s="4"/>
      <c r="D39" s="684"/>
    </row>
    <row r="40" spans="2:4">
      <c r="B40" s="681"/>
    </row>
    <row r="41" spans="2:4">
      <c r="B41" s="681"/>
    </row>
    <row r="42" spans="2:4">
      <c r="B42" s="681"/>
    </row>
    <row r="43" spans="2:4">
      <c r="B43" s="681"/>
    </row>
    <row r="44" spans="2:4">
      <c r="B44" s="681"/>
    </row>
    <row r="45" spans="2:4">
      <c r="B45" s="681"/>
    </row>
  </sheetData>
  <mergeCells count="21">
    <mergeCell ref="B32:C32"/>
    <mergeCell ref="B33:C33"/>
    <mergeCell ref="B34:C34"/>
    <mergeCell ref="B26:C26"/>
    <mergeCell ref="B27:C27"/>
    <mergeCell ref="B28:C28"/>
    <mergeCell ref="B29:C29"/>
    <mergeCell ref="B30:C30"/>
    <mergeCell ref="B31:C31"/>
    <mergeCell ref="B25:C25"/>
    <mergeCell ref="B12:F12"/>
    <mergeCell ref="B13:F13"/>
    <mergeCell ref="B16:C16"/>
    <mergeCell ref="B17:C17"/>
    <mergeCell ref="B18:C18"/>
    <mergeCell ref="B19:C19"/>
    <mergeCell ref="B20:C20"/>
    <mergeCell ref="B21:C21"/>
    <mergeCell ref="B22:C22"/>
    <mergeCell ref="B23:C23"/>
    <mergeCell ref="B24:C24"/>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386F-CE40-4C30-BEE3-9D3CE8BDDAE8}">
  <sheetPr>
    <tabColor rgb="FFFF6200"/>
  </sheetPr>
  <dimension ref="B1:D25"/>
  <sheetViews>
    <sheetView showGridLines="0" zoomScaleNormal="100" workbookViewId="0"/>
  </sheetViews>
  <sheetFormatPr defaultColWidth="8.7265625" defaultRowHeight="14.5"/>
  <cols>
    <col min="1" max="1" width="2.453125" style="712" customWidth="1"/>
    <col min="2" max="2" width="22.54296875" style="710" customWidth="1"/>
    <col min="3" max="3" width="106.453125" style="711" customWidth="1"/>
    <col min="4" max="16384" width="8.7265625" style="712"/>
  </cols>
  <sheetData>
    <row r="1" spans="2:4" ht="6" customHeight="1"/>
    <row r="2" spans="2:4" ht="18.5">
      <c r="B2" s="760" t="s">
        <v>1043</v>
      </c>
      <c r="C2" s="760"/>
      <c r="D2" s="713"/>
    </row>
    <row r="4" spans="2:4">
      <c r="B4" s="761" t="s">
        <v>1044</v>
      </c>
      <c r="C4" s="761"/>
    </row>
    <row r="5" spans="2:4">
      <c r="B5" s="762" t="s">
        <v>1045</v>
      </c>
      <c r="C5" s="762"/>
    </row>
    <row r="6" spans="2:4">
      <c r="B6" s="759" t="s">
        <v>1046</v>
      </c>
      <c r="C6" s="759"/>
    </row>
    <row r="7" spans="2:4" ht="347.25" customHeight="1">
      <c r="B7" s="763" t="s">
        <v>1047</v>
      </c>
      <c r="C7" s="763"/>
    </row>
    <row r="8" spans="2:4" ht="14.5" customHeight="1">
      <c r="B8" s="764" t="s">
        <v>1049</v>
      </c>
      <c r="C8" s="764"/>
    </row>
    <row r="9" spans="2:4">
      <c r="B9" s="714">
        <v>18731195</v>
      </c>
      <c r="C9" s="715"/>
    </row>
    <row r="10" spans="2:4">
      <c r="B10" s="765" t="s">
        <v>1050</v>
      </c>
      <c r="C10" s="765"/>
    </row>
    <row r="11" spans="2:4">
      <c r="B11" s="763" t="s">
        <v>1048</v>
      </c>
      <c r="C11" s="763"/>
    </row>
    <row r="12" spans="2:4" ht="14.5" customHeight="1">
      <c r="B12" s="759" t="s">
        <v>1051</v>
      </c>
      <c r="C12" s="759"/>
    </row>
    <row r="13" spans="2:4">
      <c r="B13" s="714">
        <v>416953.27</v>
      </c>
      <c r="C13" s="715"/>
    </row>
    <row r="15" spans="2:4">
      <c r="B15" s="761" t="s">
        <v>1053</v>
      </c>
      <c r="C15" s="761"/>
    </row>
    <row r="16" spans="2:4" ht="14.5" customHeight="1">
      <c r="B16" s="762" t="s">
        <v>1054</v>
      </c>
      <c r="C16" s="762"/>
    </row>
    <row r="17" spans="2:3" ht="14.5" customHeight="1">
      <c r="B17" s="759" t="s">
        <v>1046</v>
      </c>
      <c r="C17" s="759"/>
    </row>
    <row r="18" spans="2:3" ht="104.5" customHeight="1">
      <c r="B18" s="766" t="s">
        <v>1055</v>
      </c>
      <c r="C18" s="767"/>
    </row>
    <row r="19" spans="2:3" ht="397.5" customHeight="1">
      <c r="B19" s="768"/>
      <c r="C19" s="769"/>
    </row>
    <row r="20" spans="2:3" ht="14.5" customHeight="1">
      <c r="B20" s="764" t="s">
        <v>1049</v>
      </c>
      <c r="C20" s="764"/>
    </row>
    <row r="21" spans="2:3">
      <c r="B21" s="714">
        <v>5717733313</v>
      </c>
      <c r="C21" s="715"/>
    </row>
    <row r="22" spans="2:3" ht="14.5" customHeight="1">
      <c r="B22" s="765" t="s">
        <v>1050</v>
      </c>
      <c r="C22" s="765"/>
    </row>
    <row r="23" spans="2:3">
      <c r="B23" s="762" t="s">
        <v>1052</v>
      </c>
      <c r="C23" s="762"/>
    </row>
    <row r="24" spans="2:3" ht="14.5" customHeight="1">
      <c r="B24" s="759" t="s">
        <v>1051</v>
      </c>
      <c r="C24" s="759"/>
    </row>
    <row r="25" spans="2:3">
      <c r="B25" s="714">
        <v>508416253</v>
      </c>
      <c r="C25" s="715"/>
    </row>
  </sheetData>
  <mergeCells count="17">
    <mergeCell ref="B18:C19"/>
    <mergeCell ref="B20:C20"/>
    <mergeCell ref="B22:C22"/>
    <mergeCell ref="B23:C23"/>
    <mergeCell ref="B24:C24"/>
    <mergeCell ref="B17:C17"/>
    <mergeCell ref="B2:C2"/>
    <mergeCell ref="B4:C4"/>
    <mergeCell ref="B5:C5"/>
    <mergeCell ref="B6:C6"/>
    <mergeCell ref="B7:C7"/>
    <mergeCell ref="B8:C8"/>
    <mergeCell ref="B10:C10"/>
    <mergeCell ref="B11:C11"/>
    <mergeCell ref="B12:C12"/>
    <mergeCell ref="B15:C15"/>
    <mergeCell ref="B16:C16"/>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E766E-8F92-44AC-934C-AAEF24FC452C}">
  <sheetPr>
    <tabColor rgb="FFFF6200"/>
  </sheetPr>
  <dimension ref="B1:C15"/>
  <sheetViews>
    <sheetView showGridLines="0" workbookViewId="0"/>
  </sheetViews>
  <sheetFormatPr defaultRowHeight="14.5"/>
  <cols>
    <col min="1" max="1" width="1.7265625" customWidth="1"/>
    <col min="2" max="2" width="86.453125" customWidth="1"/>
    <col min="3" max="3" width="12.54296875" customWidth="1"/>
    <col min="4" max="4" width="79.26953125" customWidth="1"/>
  </cols>
  <sheetData>
    <row r="1" spans="2:3" ht="8.15" customHeight="1"/>
    <row r="2" spans="2:3" ht="21.65" customHeight="1">
      <c r="B2" s="772" t="s">
        <v>1061</v>
      </c>
      <c r="C2" s="772"/>
    </row>
    <row r="4" spans="2:3">
      <c r="B4" s="770" t="s">
        <v>1056</v>
      </c>
      <c r="C4" s="770"/>
    </row>
    <row r="5" spans="2:3">
      <c r="B5" s="759" t="s">
        <v>1057</v>
      </c>
      <c r="C5" s="759"/>
    </row>
    <row r="6" spans="2:3" ht="216" customHeight="1">
      <c r="B6" s="771" t="s">
        <v>1059</v>
      </c>
      <c r="C6" s="771"/>
    </row>
    <row r="7" spans="2:3">
      <c r="B7" s="759" t="s">
        <v>1058</v>
      </c>
      <c r="C7" s="759"/>
    </row>
    <row r="8" spans="2:3" ht="168" customHeight="1">
      <c r="B8" s="771" t="s">
        <v>1060</v>
      </c>
      <c r="C8" s="771"/>
    </row>
    <row r="11" spans="2:3">
      <c r="B11" s="770" t="s">
        <v>1062</v>
      </c>
      <c r="C11" s="770"/>
    </row>
    <row r="12" spans="2:3">
      <c r="B12" s="759" t="s">
        <v>1057</v>
      </c>
      <c r="C12" s="759"/>
    </row>
    <row r="13" spans="2:3" ht="127.5" customHeight="1">
      <c r="B13" s="771" t="s">
        <v>1064</v>
      </c>
      <c r="C13" s="771"/>
    </row>
    <row r="14" spans="2:3">
      <c r="B14" s="759" t="s">
        <v>1058</v>
      </c>
      <c r="C14" s="759"/>
    </row>
    <row r="15" spans="2:3" ht="78" customHeight="1">
      <c r="B15" s="771" t="s">
        <v>1063</v>
      </c>
      <c r="C15" s="771"/>
    </row>
  </sheetData>
  <mergeCells count="11">
    <mergeCell ref="B8:C8"/>
    <mergeCell ref="B5:C5"/>
    <mergeCell ref="B4:C4"/>
    <mergeCell ref="B2:C2"/>
    <mergeCell ref="B7:C7"/>
    <mergeCell ref="B6:C6"/>
    <mergeCell ref="B11:C11"/>
    <mergeCell ref="B12:C12"/>
    <mergeCell ref="B13:C13"/>
    <mergeCell ref="B14:C14"/>
    <mergeCell ref="B15:C15"/>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b540cb-a13c-48f1-a843-d4910379250a">
      <Terms xmlns="http://schemas.microsoft.com/office/infopath/2007/PartnerControls"/>
    </lcf76f155ced4ddcb4097134ff3c332f>
    <TaxCatchAll xmlns="fbe802ed-e56e-49be-a7c2-a104a7e710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309C3C1BF53404A804E02E099F7AFFC" ma:contentTypeVersion="17" ma:contentTypeDescription="Crie um novo documento." ma:contentTypeScope="" ma:versionID="74ce384f07c72f8348852c5bbce8bcbf">
  <xsd:schema xmlns:xsd="http://www.w3.org/2001/XMLSchema" xmlns:xs="http://www.w3.org/2001/XMLSchema" xmlns:p="http://schemas.microsoft.com/office/2006/metadata/properties" xmlns:ns2="72b540cb-a13c-48f1-a843-d4910379250a" xmlns:ns3="fbe802ed-e56e-49be-a7c2-a104a7e7109f" targetNamespace="http://schemas.microsoft.com/office/2006/metadata/properties" ma:root="true" ma:fieldsID="a8b7afd16119e55e46851d24955b3c6f" ns2:_="" ns3:_="">
    <xsd:import namespace="72b540cb-a13c-48f1-a843-d4910379250a"/>
    <xsd:import namespace="fbe802ed-e56e-49be-a7c2-a104a7e710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540cb-a13c-48f1-a843-d491037925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0950beca-b328-4607-a8b4-7a69b88987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e802ed-e56e-49be-a7c2-a104a7e7109f"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e917e70b-91c2-4a42-acf3-81afd763eafc}" ma:internalName="TaxCatchAll" ma:showField="CatchAllData" ma:web="fbe802ed-e56e-49be-a7c2-a104a7e71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D63DEF-3303-472F-9B0B-469453BC7B66}">
  <ds:schemaRefs>
    <ds:schemaRef ds:uri="http://purl.org/dc/terms/"/>
    <ds:schemaRef ds:uri="http://purl.org/dc/elements/1.1/"/>
    <ds:schemaRef ds:uri="http://purl.org/dc/dcmitype/"/>
    <ds:schemaRef ds:uri="http://schemas.microsoft.com/office/2006/documentManagement/types"/>
    <ds:schemaRef ds:uri="http://www.w3.org/XML/1998/namespace"/>
    <ds:schemaRef ds:uri="fbe802ed-e56e-49be-a7c2-a104a7e7109f"/>
    <ds:schemaRef ds:uri="http://schemas.microsoft.com/office/2006/metadata/properties"/>
    <ds:schemaRef ds:uri="http://schemas.microsoft.com/office/infopath/2007/PartnerControls"/>
    <ds:schemaRef ds:uri="http://schemas.openxmlformats.org/package/2006/metadata/core-properties"/>
    <ds:schemaRef ds:uri="72b540cb-a13c-48f1-a843-d4910379250a"/>
    <ds:schemaRef ds:uri="5fd961e0-54ee-4f16-9701-4ddce7fa3857"/>
    <ds:schemaRef ds:uri="4a7dc8c6-3ef8-427b-9c9b-381bd21e1ad2"/>
  </ds:schemaRefs>
</ds:datastoreItem>
</file>

<file path=customXml/itemProps2.xml><?xml version="1.0" encoding="utf-8"?>
<ds:datastoreItem xmlns:ds="http://schemas.openxmlformats.org/officeDocument/2006/customXml" ds:itemID="{E1257AFB-466A-4AA5-B35C-03D172A0A285}">
  <ds:schemaRefs>
    <ds:schemaRef ds:uri="http://schemas.microsoft.com/sharepoint/v3/contenttype/forms"/>
  </ds:schemaRefs>
</ds:datastoreItem>
</file>

<file path=customXml/itemProps3.xml><?xml version="1.0" encoding="utf-8"?>
<ds:datastoreItem xmlns:ds="http://schemas.openxmlformats.org/officeDocument/2006/customXml" ds:itemID="{2C9087B6-B5F4-4ACF-AE6E-060B25320B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Menu</vt:lpstr>
      <vt:lpstr>Indicadores ESG</vt:lpstr>
      <vt:lpstr>Conselho de Administração</vt:lpstr>
      <vt:lpstr>Entidades e afiliações</vt:lpstr>
      <vt:lpstr>Reporte fiscal</vt:lpstr>
      <vt:lpstr>Produtos Sustentáveis</vt:lpstr>
      <vt:lpstr>Divulgação sobre emissões</vt:lpstr>
      <vt:lpstr>Risco climático</vt:lpstr>
      <vt:lpstr>Programas de desenvolvimento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Jonathas Martins Dos Santos Xa</dc:creator>
  <cp:lastModifiedBy>Jonathas Martins Dos Santos Xa</cp:lastModifiedBy>
  <dcterms:created xsi:type="dcterms:W3CDTF">2024-04-29T14:51:45Z</dcterms:created>
  <dcterms:modified xsi:type="dcterms:W3CDTF">2024-10-24T14:55:07Z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0x0101006309C3C1BF53404A804E02E099F7AFFC</vt:lpwstr>
  </property>
  <property fmtid="{D5CDD505-2E9C-101B-9397-08002B2CF9AE}" pid="3" name="MediaServiceImageTags">
    <vt:lpwstr/>
  </property>
  <property fmtid="{D5CDD505-2E9C-101B-9397-08002B2CF9AE}" pid="4" name="MSIP_Label_4fc996bf-6aee-415c-aa4c-e35ad0009c67_Enabled">
    <vt:lpwstr>true</vt:lpwstr>
  </property>
  <property fmtid="{D5CDD505-2E9C-101B-9397-08002B2CF9AE}" pid="5" name="MSIP_Label_4fc996bf-6aee-415c-aa4c-e35ad0009c67_SetDate">
    <vt:lpwstr>2024-04-29T16:38:48Z</vt:lpwstr>
  </property>
  <property fmtid="{D5CDD505-2E9C-101B-9397-08002B2CF9AE}" pid="6" name="MSIP_Label_4fc996bf-6aee-415c-aa4c-e35ad0009c67_Method">
    <vt:lpwstr>Standard</vt:lpwstr>
  </property>
  <property fmtid="{D5CDD505-2E9C-101B-9397-08002B2CF9AE}" pid="7" name="MSIP_Label_4fc996bf-6aee-415c-aa4c-e35ad0009c67_Name">
    <vt:lpwstr>Compartilhamento Interno</vt:lpwstr>
  </property>
  <property fmtid="{D5CDD505-2E9C-101B-9397-08002B2CF9AE}" pid="8" name="MSIP_Label_4fc996bf-6aee-415c-aa4c-e35ad0009c67_SiteId">
    <vt:lpwstr>591669a0-183f-49a5-98f4-9aa0d0b63d81</vt:lpwstr>
  </property>
  <property fmtid="{D5CDD505-2E9C-101B-9397-08002B2CF9AE}" pid="9" name="MSIP_Label_4fc996bf-6aee-415c-aa4c-e35ad0009c67_ActionId">
    <vt:lpwstr>0012b084-520a-45b4-b5a5-961dcc1402d6</vt:lpwstr>
  </property>
  <property fmtid="{D5CDD505-2E9C-101B-9397-08002B2CF9AE}" pid="10" name="MSIP_Label_4fc996bf-6aee-415c-aa4c-e35ad0009c67_ContentBits">
    <vt:lpwstr>2</vt:lpwstr>
  </property>
</Properties>
</file>